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charts/chart5.xml" ContentType="application/vnd.openxmlformats-officedocument.drawingml.chart+xml"/>
  <Override PartName="/xl/theme/themeOverride3.xml" ContentType="application/vnd.openxmlformats-officedocument.themeOverride+xml"/>
  <Override PartName="/xl/charts/chart6.xml" ContentType="application/vnd.openxmlformats-officedocument.drawingml.chart+xml"/>
  <Override PartName="/xl/theme/themeOverride4.xml" ContentType="application/vnd.openxmlformats-officedocument.themeOverride+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xml"/>
  <Override PartName="/xl/charts/chart13.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14.xml" ContentType="application/vnd.openxmlformats-officedocument.drawingml.chart+xml"/>
  <Override PartName="/xl/theme/themeOverride6.xml" ContentType="application/vnd.openxmlformats-officedocument.themeOverride+xml"/>
  <Override PartName="/xl/charts/chart15.xml" ContentType="application/vnd.openxmlformats-officedocument.drawingml.chart+xml"/>
  <Override PartName="/xl/theme/themeOverride7.xml" ContentType="application/vnd.openxmlformats-officedocument.themeOverride+xml"/>
  <Override PartName="/xl/charts/chart16.xml" ContentType="application/vnd.openxmlformats-officedocument.drawingml.chart+xml"/>
  <Override PartName="/xl/theme/themeOverride8.xml" ContentType="application/vnd.openxmlformats-officedocument.themeOverride+xml"/>
  <Override PartName="/xl/charts/chart17.xml" ContentType="application/vnd.openxmlformats-officedocument.drawingml.chart+xml"/>
  <Override PartName="/xl/theme/themeOverride9.xml" ContentType="application/vnd.openxmlformats-officedocument.themeOverride+xml"/>
  <Override PartName="/xl/drawings/drawing32.xml" ContentType="application/vnd.openxmlformats-officedocument.drawing+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3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25.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harts/chart27.xml" ContentType="application/vnd.openxmlformats-officedocument.drawingml.chart+xml"/>
  <Override PartName="/xl/drawings/drawing42.xml" ContentType="application/vnd.openxmlformats-officedocument.drawing+xml"/>
  <Override PartName="/xl/drawings/drawing43.xml" ContentType="application/vnd.openxmlformats-officedocument.drawing+xml"/>
  <Override PartName="/xl/charts/chart28.xml" ContentType="application/vnd.openxmlformats-officedocument.drawingml.chart+xml"/>
  <Override PartName="/xl/drawings/drawing44.xml" ContentType="application/vnd.openxmlformats-officedocument.drawing+xml"/>
  <Override PartName="/xl/charts/chart29.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harts/chart30.xml" ContentType="application/vnd.openxmlformats-officedocument.drawingml.chart+xml"/>
  <Override PartName="/xl/theme/themeOverride10.xml" ContentType="application/vnd.openxmlformats-officedocument.themeOverride+xml"/>
  <Override PartName="/xl/charts/chart31.xml" ContentType="application/vnd.openxmlformats-officedocument.drawingml.chart+xml"/>
  <Override PartName="/xl/theme/themeOverride11.xml" ContentType="application/vnd.openxmlformats-officedocument.themeOverride+xml"/>
  <Override PartName="/xl/charts/chart32.xml" ContentType="application/vnd.openxmlformats-officedocument.drawingml.chart+xml"/>
  <Override PartName="/xl/theme/themeOverride12.xml" ContentType="application/vnd.openxmlformats-officedocument.themeOverride+xml"/>
  <Override PartName="/xl/charts/chart33.xml" ContentType="application/vnd.openxmlformats-officedocument.drawingml.chart+xml"/>
  <Override PartName="/xl/theme/themeOverride13.xml" ContentType="application/vnd.openxmlformats-officedocument.themeOverride+xml"/>
  <Override PartName="/xl/drawings/drawing51.xml" ContentType="application/vnd.openxmlformats-officedocument.drawing+xml"/>
  <Override PartName="/xl/charts/chart3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2.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53.xml" ContentType="application/vnd.openxmlformats-officedocument.drawing+xml"/>
  <Override PartName="/xl/drawings/drawing5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harts/chart39.xml" ContentType="application/vnd.openxmlformats-officedocument.drawingml.chart+xml"/>
  <Override PartName="/xl/charts/style4.xml" ContentType="application/vnd.ms-office.chartstyle+xml"/>
  <Override PartName="/xl/charts/colors4.xml" ContentType="application/vnd.ms-office.chartcolorstyle+xml"/>
  <Override PartName="/xl/charts/chart40.xml" ContentType="application/vnd.openxmlformats-officedocument.drawingml.chart+xml"/>
  <Override PartName="/xl/charts/style5.xml" ContentType="application/vnd.ms-office.chartstyle+xml"/>
  <Override PartName="/xl/charts/colors5.xml" ContentType="application/vnd.ms-office.chartcolorstyle+xml"/>
  <Override PartName="/xl/charts/chart41.xml" ContentType="application/vnd.openxmlformats-officedocument.drawingml.chart+xml"/>
  <Override PartName="/xl/drawings/drawing69.xml" ContentType="application/vnd.openxmlformats-officedocument.drawing+xml"/>
  <Override PartName="/xl/charts/chart42.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harts/chart49.xml" ContentType="application/vnd.openxmlformats-officedocument.drawingml.chart+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charts/chart50.xml" ContentType="application/vnd.openxmlformats-officedocument.drawingml.chart+xml"/>
  <Override PartName="/xl/drawings/drawing90.xml" ContentType="application/vnd.openxmlformats-officedocument.drawingml.chartshapes+xml"/>
  <Override PartName="/xl/drawings/drawing91.xml" ContentType="application/vnd.openxmlformats-officedocument.drawing+xml"/>
  <Override PartName="/xl/charts/chart51.xml" ContentType="application/vnd.openxmlformats-officedocument.drawingml.chart+xml"/>
  <Override PartName="/xl/drawings/drawing92.xml" ContentType="application/vnd.openxmlformats-officedocument.drawingml.chartshapes+xml"/>
  <Override PartName="/xl/drawings/drawing93.xml" ContentType="application/vnd.openxmlformats-officedocument.drawing+xml"/>
  <Override PartName="/xl/charts/chart52.xml" ContentType="application/vnd.openxmlformats-officedocument.drawingml.chart+xml"/>
  <Override PartName="/xl/drawings/drawing94.xml" ContentType="application/vnd.openxmlformats-officedocument.drawingml.chartshapes+xml"/>
  <Override PartName="/xl/drawings/drawing95.xml" ContentType="application/vnd.openxmlformats-officedocument.drawing+xml"/>
  <Override PartName="/xl/charts/chart53.xml" ContentType="application/vnd.openxmlformats-officedocument.drawingml.chart+xml"/>
  <Override PartName="/xl/drawings/drawing96.xml" ContentType="application/vnd.openxmlformats-officedocument.drawingml.chartshapes+xml"/>
  <Override PartName="/xl/drawings/drawing9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hidePivotFieldList="1"/>
  <mc:AlternateContent xmlns:mc="http://schemas.openxmlformats.org/markup-compatibility/2006">
    <mc:Choice Requires="x15">
      <x15ac:absPath xmlns:x15ac="http://schemas.microsoft.com/office/spreadsheetml/2010/11/ac" url="Z:\AREA DE ESTADÍSTICA\ESTADÍSTICA\Estadistica\2023\Informes especiales a 30 de abril de 2023\"/>
    </mc:Choice>
  </mc:AlternateContent>
  <xr:revisionPtr revIDLastSave="0" documentId="13_ncr:1_{41533D20-BE0F-4ED9-92C5-36CF9A80A857}" xr6:coauthVersionLast="47" xr6:coauthVersionMax="47" xr10:uidLastSave="{00000000-0000-0000-0000-000000000000}"/>
  <bookViews>
    <workbookView xWindow="-120" yWindow="-120" windowWidth="24240" windowHeight="13140" tabRatio="891" xr2:uid="{00000000-000D-0000-FFFF-FFFF00000000}"/>
  </bookViews>
  <sheets>
    <sheet name="porsaad" sheetId="1" r:id="rId1"/>
    <sheet name="indsaad" sheetId="156" r:id="rId2"/>
    <sheet name="indsaad2" sheetId="157" r:id="rId3"/>
    <sheet name="EVO" sheetId="158" r:id="rId4"/>
    <sheet name="EVO_sol" sheetId="159" r:id="rId5"/>
    <sheet name="EVO_resol" sheetId="160" r:id="rId6"/>
    <sheet name="EVO_derecho" sheetId="161" r:id="rId7"/>
    <sheet name="EVO_resolPIA" sheetId="162" r:id="rId8"/>
    <sheet name="EVO_sinPIA" sheetId="163" r:id="rId9"/>
    <sheet name="EVO_prest" sheetId="164" r:id="rId10"/>
    <sheet name="20pobl" sheetId="135" r:id="rId11"/>
    <sheet name="21solsaad" sheetId="3" r:id="rId12"/>
    <sheet name="22solcasaadpot" sheetId="102" r:id="rId13"/>
    <sheet name="23solcasaad" sheetId="134" r:id="rId14"/>
    <sheet name="24solcasaad_pobl" sheetId="136" r:id="rId15"/>
    <sheet name="3solcasaad" sheetId="4" state="hidden" r:id="rId16"/>
    <sheet name="24asolcasaad_pobl" sheetId="103" r:id="rId17"/>
    <sheet name="25solaltabaja" sheetId="165" r:id="rId18"/>
    <sheet name="26perfsaad" sheetId="125" r:id="rId19"/>
    <sheet name="31dictsaad" sheetId="10" r:id="rId20"/>
    <sheet name="31adictsaad" sheetId="108" r:id="rId21"/>
    <sheet name="31bdictsaad" sheetId="141" r:id="rId22"/>
    <sheet name="32dictcasaadpot" sheetId="43" r:id="rId23"/>
    <sheet name="33dictcasaad" sheetId="137" r:id="rId24"/>
    <sheet name="33dictcasaadGIII" sheetId="142" r:id="rId25"/>
    <sheet name="33dictcasaadGII" sheetId="143" r:id="rId26"/>
    <sheet name="33dictcasaadGI" sheetId="144" r:id="rId27"/>
    <sheet name="33dictcasaadG0" sheetId="145" r:id="rId28"/>
    <sheet name="34adictcasaad" sheetId="138" r:id="rId29"/>
    <sheet name="8dictcasaad" sheetId="100" state="hidden" r:id="rId30"/>
    <sheet name="34bdictcasaad" sheetId="104" r:id="rId31"/>
    <sheet name="35ResolGraAltaBaj" sheetId="166" r:id="rId32"/>
    <sheet name="36perfresol" sheetId="68" r:id="rId33"/>
    <sheet name="36aperfresol_graf" sheetId="92" r:id="rId34"/>
    <sheet name="36bperfresol_graf" sheetId="152" r:id="rId35"/>
    <sheet name="41benpresaad" sheetId="34" r:id="rId36"/>
    <sheet name="41benpresaad_graf" sheetId="94" r:id="rId37"/>
    <sheet name="41abenpreGIII" sheetId="47" r:id="rId38"/>
    <sheet name="41abenpreGIII_graf" sheetId="95" r:id="rId39"/>
    <sheet name="41bbenpreGII" sheetId="48" r:id="rId40"/>
    <sheet name="41bbenpreGII_graf" sheetId="96" r:id="rId41"/>
    <sheet name="41cbenpreGI" sheetId="49" r:id="rId42"/>
    <sheet name="41cbenpreGI_graf" sheetId="97" r:id="rId43"/>
    <sheet name="42pbpcasaadpot" sheetId="36" r:id="rId44"/>
    <sheet name="43pbpcasaad" sheetId="139" r:id="rId45"/>
    <sheet name="43pbpcasaadGIII" sheetId="146" r:id="rId46"/>
    <sheet name="43pbpcasaadGII" sheetId="147" r:id="rId47"/>
    <sheet name="43pbpcasaadGI" sheetId="148" r:id="rId48"/>
    <sheet name="44apbpcasaad" sheetId="140" r:id="rId49"/>
    <sheet name="44bpbpcasaad" sheetId="105" r:id="rId50"/>
    <sheet name="45ResolPIAAltaBaj" sheetId="167" r:id="rId51"/>
    <sheet name="46perfpbsaad" sheetId="79" r:id="rId52"/>
    <sheet name="15pbpcasaad" sheetId="101" state="hidden" r:id="rId53"/>
    <sheet name="46aperfpb_graf" sheetId="98" r:id="rId54"/>
    <sheet name="51pbgrado" sheetId="45" r:id="rId55"/>
    <sheet name="51aPAPDgrado" sheetId="50" r:id="rId56"/>
    <sheet name="51bTeleasgrado" sheetId="51" r:id="rId57"/>
    <sheet name="51cSADgrado" sheetId="52" r:id="rId58"/>
    <sheet name="51dCDgrado" sheetId="53" r:id="rId59"/>
    <sheet name="51eSARgrado" sheetId="54" r:id="rId60"/>
    <sheet name="51fPEVincgrado" sheetId="55" r:id="rId61"/>
    <sheet name="51gPECgrado" sheetId="56" r:id="rId62"/>
    <sheet name="51hPEAsistPgrado" sheetId="57" r:id="rId63"/>
    <sheet name="52SubtipoVinculada" sheetId="109" r:id="rId64"/>
    <sheet name="52SubtipoVinculadaGIII" sheetId="110" r:id="rId65"/>
    <sheet name="52SubtipoVinculadaGII" sheetId="111" r:id="rId66"/>
    <sheet name="52SubtipoVinculadaGI" sheetId="112" r:id="rId67"/>
    <sheet name="6perfcuidador" sheetId="85" r:id="rId68"/>
    <sheet name="61aperfcuidadorCCAA" sheetId="86" r:id="rId69"/>
    <sheet name="62bperfcuidadorCCAA" sheetId="87" r:id="rId70"/>
    <sheet name="63cperfcuidadorCCAA" sheetId="88" r:id="rId71"/>
    <sheet name="7Intensidad" sheetId="58" r:id="rId72"/>
    <sheet name="7IntensidadCCAA" sheetId="59" r:id="rId73"/>
    <sheet name="7IntenSAD_CCAA" sheetId="66" r:id="rId74"/>
    <sheet name="7IntenPE_SAD_CCAA" sheetId="67" r:id="rId75"/>
    <sheet name="8CuantíaPrest" sheetId="77" r:id="rId76"/>
    <sheet name="8CuantíaPEC_CCAA" sheetId="74" r:id="rId77"/>
    <sheet name="8CuantíaAP_CCAA" sheetId="75" r:id="rId78"/>
    <sheet name="8CuantíaPEVsad_CCAA" sheetId="76" r:id="rId79"/>
    <sheet name="8CuantíaPEVsar_CCAA" sheetId="80" r:id="rId80"/>
    <sheet name="8CuantíaPEVcd_CCAA" sheetId="81" r:id="rId81"/>
    <sheet name="8CuantíaPEVpapd_CCAA" sheetId="82" r:id="rId82"/>
    <sheet name="8CuantíaPEVteleasist_CCAA" sheetId="83" r:id="rId83"/>
    <sheet name="9TiempoEspera" sheetId="90" r:id="rId84"/>
    <sheet name="10pendResol" sheetId="106" r:id="rId85"/>
    <sheet name="10pendPrest" sheetId="84" r:id="rId86"/>
    <sheet name="10pend" sheetId="107" r:id="rId87"/>
    <sheet name="11ListaEspera" sheetId="70" r:id="rId88"/>
    <sheet name="11ListaEsperaGIII" sheetId="61" r:id="rId89"/>
    <sheet name="11ListaEsperaGII" sheetId="62" r:id="rId90"/>
    <sheet name="11ListaEsperaGI" sheetId="63" r:id="rId91"/>
    <sheet name="12BenefEfect" sheetId="155" r:id="rId92"/>
  </sheets>
  <externalReferences>
    <externalReference r:id="rId93"/>
    <externalReference r:id="rId94"/>
  </externalReferences>
  <definedNames>
    <definedName name="_xlnm._FilterDatabase" localSheetId="52" hidden="1">'15pbpcasaad'!$AD$10:$AE$28</definedName>
    <definedName name="_xlnm._FilterDatabase" localSheetId="10" hidden="1">'20pobl'!$AG$11:$AH$29</definedName>
    <definedName name="_xlnm._FilterDatabase" localSheetId="12" hidden="1">'22solcasaadpot'!$P$9:$Q$27</definedName>
    <definedName name="_xlnm._FilterDatabase" localSheetId="13" hidden="1">'23solcasaad'!$AG$11:$AH$29</definedName>
    <definedName name="_xlnm._FilterDatabase" localSheetId="16" hidden="1">'24asolcasaad_pobl'!$AD$10:$AE$28</definedName>
    <definedName name="_xlnm._FilterDatabase" localSheetId="14" hidden="1">'24solcasaad_pobl'!$R$11:$S$29</definedName>
    <definedName name="_xlnm._FilterDatabase" localSheetId="22" hidden="1">'32dictcasaadpot'!$N$10:$O$28</definedName>
    <definedName name="_xlnm._FilterDatabase" localSheetId="23" hidden="1">'33dictcasaad'!$AG$11:$AH$29</definedName>
    <definedName name="_xlnm._FilterDatabase" localSheetId="27" hidden="1">'33dictcasaadG0'!$AG$11:$AH$29</definedName>
    <definedName name="_xlnm._FilterDatabase" localSheetId="26" hidden="1">'33dictcasaadGI'!$AG$11:$AH$29</definedName>
    <definedName name="_xlnm._FilterDatabase" localSheetId="25" hidden="1">'33dictcasaadGII'!$AG$11:$AH$29</definedName>
    <definedName name="_xlnm._FilterDatabase" localSheetId="24" hidden="1">'33dictcasaadGIII'!$AG$11:$AH$29</definedName>
    <definedName name="_xlnm._FilterDatabase" localSheetId="28" hidden="1">'34adictcasaad'!$R$11:$S$29</definedName>
    <definedName name="_xlnm._FilterDatabase" localSheetId="30" hidden="1">'34bdictcasaad'!$AD$10:$AE$28</definedName>
    <definedName name="_xlnm._FilterDatabase" localSheetId="15" hidden="1">'3solcasaad'!$AD$10:$AE$28</definedName>
    <definedName name="_xlnm._FilterDatabase" localSheetId="43" hidden="1">'42pbpcasaadpot'!$M$10:$N$28</definedName>
    <definedName name="_xlnm._FilterDatabase" localSheetId="44" hidden="1">'43pbpcasaad'!$AG$11:$AH$29</definedName>
    <definedName name="_xlnm._FilterDatabase" localSheetId="47" hidden="1">'43pbpcasaadGI'!$AG$11:$AH$29</definedName>
    <definedName name="_xlnm._FilterDatabase" localSheetId="46" hidden="1">'43pbpcasaadGII'!$AG$11:$AH$29</definedName>
    <definedName name="_xlnm._FilterDatabase" localSheetId="45" hidden="1">'43pbpcasaadGIII'!$AG$11:$AH$29</definedName>
    <definedName name="_xlnm._FilterDatabase" localSheetId="48" hidden="1">'44apbpcasaad'!$R$11:$S$29</definedName>
    <definedName name="_xlnm._FilterDatabase" localSheetId="49" hidden="1">'44bpbpcasaad'!$AD$10:$AE$28</definedName>
    <definedName name="_xlnm._FilterDatabase" localSheetId="29" hidden="1">'8dictcasaad'!$AD$10:$AE$28</definedName>
    <definedName name="_xlnm._FilterDatabase" localSheetId="83" hidden="1">'9TiempoEspera'!$L$12:$M$30</definedName>
    <definedName name="_xlnm.Print_Area" localSheetId="86">'10pend'!$A$1:$K$34</definedName>
    <definedName name="_xlnm.Print_Area" localSheetId="85">'10pendPrest'!$A$1:$I$34</definedName>
    <definedName name="_xlnm.Print_Area" localSheetId="84">'10pendResol'!$A$1:$I$36</definedName>
    <definedName name="_xlnm.Print_Area" localSheetId="87">'11ListaEspera'!$A$1:$N$43</definedName>
    <definedName name="_xlnm.Print_Area" localSheetId="90">'11ListaEsperaGI'!$A$1:$N$42</definedName>
    <definedName name="_xlnm.Print_Area" localSheetId="89">'11ListaEsperaGII'!$A$1:$N$42</definedName>
    <definedName name="_xlnm.Print_Area" localSheetId="88">'11ListaEsperaGIII'!$A$1:$N$42</definedName>
    <definedName name="_xlnm.Print_Area" localSheetId="52">'15pbpcasaad'!$A$1:$Z$34</definedName>
    <definedName name="_xlnm.Print_Area" localSheetId="10">'20pobl'!$A$1:$AC$34</definedName>
    <definedName name="_xlnm.Print_Area" localSheetId="12">'22solcasaadpot'!$A$1:$U$33</definedName>
    <definedName name="_xlnm.Print_Area" localSheetId="13">'23solcasaad'!$A$1:$AC$34</definedName>
    <definedName name="_xlnm.Print_Area" localSheetId="16">'24asolcasaad_pobl'!$A$1:$Z$46</definedName>
    <definedName name="_xlnm.Print_Area" localSheetId="14">'24solcasaad_pobl'!$A$1:$N$34</definedName>
    <definedName name="_xlnm.Print_Area" localSheetId="17">'25solaltabaja'!$A$1:$V$48</definedName>
    <definedName name="_xlnm.Print_Area" localSheetId="20">'31adictsaad'!$A$1:$V$31</definedName>
    <definedName name="_xlnm.Print_Area" localSheetId="21">'31bdictsaad'!$A$1:$V$31</definedName>
    <definedName name="_xlnm.Print_Area" localSheetId="22">'32dictcasaadpot'!$A$1:$S$35</definedName>
    <definedName name="_xlnm.Print_Area" localSheetId="23">'33dictcasaad'!$A$1:$AC$34</definedName>
    <definedName name="_xlnm.Print_Area" localSheetId="27">'33dictcasaadG0'!$A$1:$AC$34</definedName>
    <definedName name="_xlnm.Print_Area" localSheetId="26">'33dictcasaadGI'!$A$1:$AC$34</definedName>
    <definedName name="_xlnm.Print_Area" localSheetId="25">'33dictcasaadGII'!$A$1:$AC$34</definedName>
    <definedName name="_xlnm.Print_Area" localSheetId="24">'33dictcasaadGIII'!$A$1:$AC$34</definedName>
    <definedName name="_xlnm.Print_Area" localSheetId="28">'34adictcasaad'!$A$1:$N$34</definedName>
    <definedName name="_xlnm.Print_Area" localSheetId="30">'34bdictcasaad'!$A$1:$Z$46</definedName>
    <definedName name="_xlnm.Print_Area" localSheetId="31">'35ResolGraAltaBaj'!$A$1:$V$49</definedName>
    <definedName name="_xlnm.Print_Area" localSheetId="33">'36aperfresol_graf'!$A$1:$AB$33</definedName>
    <definedName name="_xlnm.Print_Area" localSheetId="34">'36bperfresol_graf'!$A$1:$AB$32</definedName>
    <definedName name="_xlnm.Print_Area" localSheetId="32">'36perfresol'!$A$1:$AD$39</definedName>
    <definedName name="_xlnm.Print_Area" localSheetId="15">'3solcasaad'!$A$1:$Z$33</definedName>
    <definedName name="_xlnm.Print_Area" localSheetId="37">'41abenpreGIII'!$A$1:$Y$31</definedName>
    <definedName name="_xlnm.Print_Area" localSheetId="38">'41abenpreGIII_graf'!$A$1:$X$32</definedName>
    <definedName name="_xlnm.Print_Area" localSheetId="39">'41bbenpreGII'!$A$1:$Y$30</definedName>
    <definedName name="_xlnm.Print_Area" localSheetId="40">'41bbenpreGII_graf'!$A$1:$X$31</definedName>
    <definedName name="_xlnm.Print_Area" localSheetId="35">'41benpresaad'!$A$1:$Y$30</definedName>
    <definedName name="_xlnm.Print_Area" localSheetId="36">'41benpresaad_graf'!$A$1:$X$32</definedName>
    <definedName name="_xlnm.Print_Area" localSheetId="41">'41cbenpreGI'!$A$1:$Y$30</definedName>
    <definedName name="_xlnm.Print_Area" localSheetId="42">'41cbenpreGI_graf'!$A$1:$X$32</definedName>
    <definedName name="_xlnm.Print_Area" localSheetId="43">'42pbpcasaadpot'!$A$1:$R$34</definedName>
    <definedName name="_xlnm.Print_Area" localSheetId="44">'43pbpcasaad'!$A$1:$AC$34</definedName>
    <definedName name="_xlnm.Print_Area" localSheetId="47">'43pbpcasaadGI'!$A$1:$AC$34</definedName>
    <definedName name="_xlnm.Print_Area" localSheetId="46">'43pbpcasaadGII'!$A$1:$AC$34</definedName>
    <definedName name="_xlnm.Print_Area" localSheetId="45">'43pbpcasaadGIII'!$A$1:$AC$34</definedName>
    <definedName name="_xlnm.Print_Area" localSheetId="48">'44apbpcasaad'!$A$1:$N$34</definedName>
    <definedName name="_xlnm.Print_Area" localSheetId="49">'44bpbpcasaad'!$A$1:$Z$48</definedName>
    <definedName name="_xlnm.Print_Area" localSheetId="50">'45ResolPIAAltaBaj'!$A$1:$X$49</definedName>
    <definedName name="_xlnm.Print_Area" localSheetId="53">'46aperfpb_graf'!$A$1:$AC$33</definedName>
    <definedName name="_xlnm.Print_Area" localSheetId="51">'46perfpbsaad'!$A$1:$AD$37</definedName>
    <definedName name="_xlnm.Print_Area" localSheetId="55">'51aPAPDgrado'!$A$1:$S$31</definedName>
    <definedName name="_xlnm.Print_Area" localSheetId="56">'51bTeleasgrado'!$A$1:$S$31</definedName>
    <definedName name="_xlnm.Print_Area" localSheetId="57">'51cSADgrado'!$A$1:$S$30</definedName>
    <definedName name="_xlnm.Print_Area" localSheetId="58">'51dCDgrado'!$A$1:$S$30</definedName>
    <definedName name="_xlnm.Print_Area" localSheetId="59">'51eSARgrado'!$A$1:$S$30</definedName>
    <definedName name="_xlnm.Print_Area" localSheetId="60">'51fPEVincgrado'!$A$1:$S$30</definedName>
    <definedName name="_xlnm.Print_Area" localSheetId="61">'51gPECgrado'!$A$1:$S$30</definedName>
    <definedName name="_xlnm.Print_Area" localSheetId="62">'51hPEAsistPgrado'!$A$1:$S$30</definedName>
    <definedName name="_xlnm.Print_Area" localSheetId="54">'51pbgrado'!$A$1:$Q$31</definedName>
    <definedName name="_xlnm.Print_Area" localSheetId="63">'52SubtipoVinculada'!$A$1:$P$27</definedName>
    <definedName name="_xlnm.Print_Area" localSheetId="66">'52SubtipoVinculadaGI'!$A$1:$P$27</definedName>
    <definedName name="_xlnm.Print_Area" localSheetId="65">'52SubtipoVinculadaGII'!$A$1:$P$27</definedName>
    <definedName name="_xlnm.Print_Area" localSheetId="64">'52SubtipoVinculadaGIII'!$A$1:$P$27</definedName>
    <definedName name="_xlnm.Print_Area" localSheetId="68">'61aperfcuidadorCCAA'!$A$1:$N$42</definedName>
    <definedName name="_xlnm.Print_Area" localSheetId="69">'62bperfcuidadorCCAA'!$A$1:$M$29</definedName>
    <definedName name="_xlnm.Print_Area" localSheetId="70">'63cperfcuidadorCCAA'!$A$1:$U$29</definedName>
    <definedName name="_xlnm.Print_Area" localSheetId="67">'6perfcuidador'!$A$1:$L$34</definedName>
    <definedName name="_xlnm.Print_Area" localSheetId="74">'7IntenPE_SAD_CCAA'!$A$1:$I$32</definedName>
    <definedName name="_xlnm.Print_Area" localSheetId="73">'7IntenSAD_CCAA'!$A$1:$I$32</definedName>
    <definedName name="_xlnm.Print_Area" localSheetId="71">'7Intensidad'!$A$1:$S$37</definedName>
    <definedName name="_xlnm.Print_Area" localSheetId="72">'7IntensidadCCAA'!$A$1:$I$32</definedName>
    <definedName name="_xlnm.Print_Area" localSheetId="77">'8CuantíaAP_CCAA'!$A$1:$I$32</definedName>
    <definedName name="_xlnm.Print_Area" localSheetId="76">'8CuantíaPEC_CCAA'!$A$1:$I$32</definedName>
    <definedName name="_xlnm.Print_Area" localSheetId="80">'8CuantíaPEVcd_CCAA'!$A$1:$I$32</definedName>
    <definedName name="_xlnm.Print_Area" localSheetId="81">'8CuantíaPEVpapd_CCAA'!$A$1:$I$32</definedName>
    <definedName name="_xlnm.Print_Area" localSheetId="78">'8CuantíaPEVsad_CCAA'!$A$1:$I$32</definedName>
    <definedName name="_xlnm.Print_Area" localSheetId="79">'8CuantíaPEVsar_CCAA'!$A$1:$I$32</definedName>
    <definedName name="_xlnm.Print_Area" localSheetId="82">'8CuantíaPEVteleasist_CCAA'!$A$1:$I$32</definedName>
    <definedName name="_xlnm.Print_Area" localSheetId="75">'8CuantíaPrest'!$A$1:$V$39</definedName>
    <definedName name="_xlnm.Print_Area" localSheetId="29">'8dictcasaad'!$A$1:$Z$34</definedName>
    <definedName name="_xlnm.Print_Area" localSheetId="83">'9TiempoEspera'!$A$1:$Q$37</definedName>
    <definedName name="_xlnm.Print_Area" localSheetId="0">porsaad!$A$1:$U$12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6" i="165" l="1"/>
  <c r="AB36" i="166"/>
  <c r="AD36" i="167"/>
  <c r="AC36" i="166"/>
  <c r="AE36" i="167"/>
  <c r="AC36" i="165"/>
  <c r="Q42" i="158" l="1"/>
  <c r="AD35" i="167"/>
  <c r="AC35" i="165"/>
  <c r="AB35" i="166"/>
  <c r="AB35" i="165"/>
  <c r="AC35" i="166"/>
  <c r="AE35" i="167"/>
  <c r="R25" i="159" l="1"/>
  <c r="S25" i="164"/>
  <c r="T25" i="164"/>
  <c r="S9" i="164"/>
  <c r="T9" i="164"/>
  <c r="S10" i="164"/>
  <c r="T10" i="164"/>
  <c r="S11" i="164"/>
  <c r="T11" i="164"/>
  <c r="S12" i="164"/>
  <c r="T12" i="164"/>
  <c r="S13" i="164"/>
  <c r="T13" i="164"/>
  <c r="S14" i="164"/>
  <c r="T14" i="164"/>
  <c r="S15" i="164"/>
  <c r="T15" i="164"/>
  <c r="S16" i="164"/>
  <c r="T16" i="164"/>
  <c r="S17" i="164"/>
  <c r="T17" i="164"/>
  <c r="S18" i="164"/>
  <c r="T18" i="164"/>
  <c r="S19" i="164"/>
  <c r="T19" i="164"/>
  <c r="S20" i="164"/>
  <c r="T20" i="164"/>
  <c r="S21" i="164"/>
  <c r="T21" i="164"/>
  <c r="S22" i="164"/>
  <c r="T22" i="164"/>
  <c r="S23" i="164"/>
  <c r="T23" i="164"/>
  <c r="S24" i="164"/>
  <c r="T24" i="164"/>
  <c r="S26" i="164"/>
  <c r="T26" i="164"/>
  <c r="T8" i="164"/>
  <c r="S8" i="164"/>
  <c r="S25" i="163"/>
  <c r="R26" i="163"/>
  <c r="S26" i="163"/>
  <c r="R9" i="163"/>
  <c r="S9" i="163"/>
  <c r="R10" i="163"/>
  <c r="S10" i="163"/>
  <c r="R11" i="163"/>
  <c r="S11" i="163"/>
  <c r="R12" i="163"/>
  <c r="S12" i="163"/>
  <c r="R13" i="163"/>
  <c r="S13" i="163"/>
  <c r="R14" i="163"/>
  <c r="S14" i="163"/>
  <c r="R15" i="163"/>
  <c r="S15" i="163"/>
  <c r="R16" i="163"/>
  <c r="S16" i="163"/>
  <c r="R17" i="163"/>
  <c r="S17" i="163"/>
  <c r="R18" i="163"/>
  <c r="S18" i="163"/>
  <c r="R19" i="163"/>
  <c r="S19" i="163"/>
  <c r="R20" i="163"/>
  <c r="S20" i="163"/>
  <c r="R21" i="163"/>
  <c r="S21" i="163"/>
  <c r="R22" i="163"/>
  <c r="S22" i="163"/>
  <c r="R23" i="163"/>
  <c r="S23" i="163"/>
  <c r="R24" i="163"/>
  <c r="S24" i="163"/>
  <c r="S8" i="163"/>
  <c r="R8" i="163"/>
  <c r="S25" i="162"/>
  <c r="R26" i="162"/>
  <c r="S9" i="162"/>
  <c r="S10" i="162"/>
  <c r="S11" i="162"/>
  <c r="S12" i="162"/>
  <c r="S13" i="162"/>
  <c r="S14" i="162"/>
  <c r="S15" i="162"/>
  <c r="S16" i="162"/>
  <c r="S17" i="162"/>
  <c r="S18" i="162"/>
  <c r="S19" i="162"/>
  <c r="S20" i="162"/>
  <c r="S21" i="162"/>
  <c r="S22" i="162"/>
  <c r="S23" i="162"/>
  <c r="S24" i="162"/>
  <c r="R9" i="162"/>
  <c r="R10" i="162"/>
  <c r="R11" i="162"/>
  <c r="R12" i="162"/>
  <c r="R13" i="162"/>
  <c r="R14" i="162"/>
  <c r="R15" i="162"/>
  <c r="R16" i="162"/>
  <c r="R17" i="162"/>
  <c r="R18" i="162"/>
  <c r="R19" i="162"/>
  <c r="R20" i="162"/>
  <c r="R21" i="162"/>
  <c r="R22" i="162"/>
  <c r="R23" i="162"/>
  <c r="R24" i="162"/>
  <c r="S8" i="162"/>
  <c r="R8" i="162"/>
  <c r="S25" i="161"/>
  <c r="R26" i="161"/>
  <c r="S9" i="161"/>
  <c r="S10" i="161"/>
  <c r="S11" i="161"/>
  <c r="S12" i="161"/>
  <c r="S13" i="161"/>
  <c r="S14" i="161"/>
  <c r="S15" i="161"/>
  <c r="S16" i="161"/>
  <c r="S17" i="161"/>
  <c r="S18" i="161"/>
  <c r="S19" i="161"/>
  <c r="S20" i="161"/>
  <c r="S21" i="161"/>
  <c r="S22" i="161"/>
  <c r="S23" i="161"/>
  <c r="S24" i="161"/>
  <c r="R9" i="161"/>
  <c r="R10" i="161"/>
  <c r="R11" i="161"/>
  <c r="R12" i="161"/>
  <c r="R13" i="161"/>
  <c r="R14" i="161"/>
  <c r="R15" i="161"/>
  <c r="R16" i="161"/>
  <c r="R17" i="161"/>
  <c r="R18" i="161"/>
  <c r="R19" i="161"/>
  <c r="R20" i="161"/>
  <c r="R21" i="161"/>
  <c r="R22" i="161"/>
  <c r="R23" i="161"/>
  <c r="R24" i="161"/>
  <c r="S8" i="161"/>
  <c r="R8" i="161"/>
  <c r="R26" i="160"/>
  <c r="S25" i="160"/>
  <c r="R24" i="160"/>
  <c r="S9" i="160"/>
  <c r="S10" i="160"/>
  <c r="S11" i="160"/>
  <c r="S12" i="160"/>
  <c r="S13" i="160"/>
  <c r="S14" i="160"/>
  <c r="S15" i="160"/>
  <c r="S16" i="160"/>
  <c r="S17" i="160"/>
  <c r="S18" i="160"/>
  <c r="S19" i="160"/>
  <c r="S20" i="160"/>
  <c r="S21" i="160"/>
  <c r="S22" i="160"/>
  <c r="S23" i="160"/>
  <c r="S24" i="160"/>
  <c r="R9" i="160"/>
  <c r="R10" i="160"/>
  <c r="R11" i="160"/>
  <c r="R12" i="160"/>
  <c r="R13" i="160"/>
  <c r="R14" i="160"/>
  <c r="R15" i="160"/>
  <c r="R16" i="160"/>
  <c r="R17" i="160"/>
  <c r="R18" i="160"/>
  <c r="R19" i="160"/>
  <c r="R20" i="160"/>
  <c r="R21" i="160"/>
  <c r="R22" i="160"/>
  <c r="R23" i="160"/>
  <c r="S8" i="160"/>
  <c r="R8" i="160"/>
  <c r="S25" i="159"/>
  <c r="S26" i="159"/>
  <c r="R26" i="159"/>
  <c r="R9" i="159"/>
  <c r="S9" i="159"/>
  <c r="R10" i="159"/>
  <c r="S10" i="159"/>
  <c r="R11" i="159"/>
  <c r="S11" i="159"/>
  <c r="R12" i="159"/>
  <c r="S12" i="159"/>
  <c r="R13" i="159"/>
  <c r="S13" i="159"/>
  <c r="R14" i="159"/>
  <c r="S14" i="159"/>
  <c r="R15" i="159"/>
  <c r="S15" i="159"/>
  <c r="R16" i="159"/>
  <c r="S16" i="159"/>
  <c r="R17" i="159"/>
  <c r="S17" i="159"/>
  <c r="R18" i="159"/>
  <c r="S18" i="159"/>
  <c r="R19" i="159"/>
  <c r="S19" i="159"/>
  <c r="R20" i="159"/>
  <c r="S20" i="159"/>
  <c r="R21" i="159"/>
  <c r="S21" i="159"/>
  <c r="R22" i="159"/>
  <c r="S22" i="159"/>
  <c r="R23" i="159"/>
  <c r="S23" i="159"/>
  <c r="R24" i="159"/>
  <c r="S24" i="159"/>
  <c r="S8" i="159"/>
  <c r="R8" i="159"/>
  <c r="R40" i="158"/>
  <c r="R39" i="158"/>
  <c r="R31" i="158"/>
  <c r="R28" i="158"/>
  <c r="R27" i="158"/>
  <c r="R35" i="158"/>
  <c r="R37" i="158"/>
  <c r="R41" i="158"/>
  <c r="R30" i="158"/>
  <c r="R33" i="158"/>
  <c r="R38" i="158"/>
  <c r="R34" i="158"/>
  <c r="S28" i="158"/>
  <c r="S29" i="158"/>
  <c r="S30" i="158"/>
  <c r="S31" i="158"/>
  <c r="S32" i="158"/>
  <c r="S33" i="158"/>
  <c r="S34" i="158"/>
  <c r="S35" i="158"/>
  <c r="S36" i="158"/>
  <c r="S37" i="158"/>
  <c r="S38" i="158"/>
  <c r="S39" i="158"/>
  <c r="S40" i="158"/>
  <c r="S41" i="158"/>
  <c r="R29" i="158"/>
  <c r="R32" i="158"/>
  <c r="R36" i="158"/>
  <c r="R42" i="158"/>
  <c r="S27" i="158"/>
  <c r="S9" i="158"/>
  <c r="S10" i="158"/>
  <c r="S11" i="158"/>
  <c r="S12" i="158"/>
  <c r="S13" i="158"/>
  <c r="S14" i="158"/>
  <c r="S15" i="158"/>
  <c r="S16" i="158"/>
  <c r="S17" i="158"/>
  <c r="S18" i="158"/>
  <c r="S19" i="158"/>
  <c r="S20" i="158"/>
  <c r="S21" i="158"/>
  <c r="S22" i="158"/>
  <c r="R9" i="158"/>
  <c r="R10" i="158"/>
  <c r="R11" i="158"/>
  <c r="R12" i="158"/>
  <c r="R13" i="158"/>
  <c r="R14" i="158"/>
  <c r="R15" i="158"/>
  <c r="R16" i="158"/>
  <c r="R17" i="158"/>
  <c r="R18" i="158"/>
  <c r="R19" i="158"/>
  <c r="R20" i="158"/>
  <c r="R21" i="158"/>
  <c r="R22" i="158"/>
  <c r="S8" i="158"/>
  <c r="R8" i="158"/>
  <c r="C33" i="90"/>
  <c r="R25" i="163" l="1"/>
  <c r="R25" i="162"/>
  <c r="R25" i="161"/>
  <c r="R25" i="160"/>
  <c r="R9" i="164"/>
  <c r="R10" i="164"/>
  <c r="R11" i="164"/>
  <c r="R12" i="164"/>
  <c r="R13" i="164"/>
  <c r="R14" i="164"/>
  <c r="R15" i="164"/>
  <c r="R16" i="164"/>
  <c r="R17" i="164"/>
  <c r="R18" i="164"/>
  <c r="R19" i="164"/>
  <c r="R20" i="164"/>
  <c r="R21" i="164"/>
  <c r="R22" i="164"/>
  <c r="R23" i="164"/>
  <c r="R24" i="164"/>
  <c r="R25" i="164"/>
  <c r="R26" i="164"/>
  <c r="R8" i="164"/>
  <c r="Q9" i="163"/>
  <c r="Q10" i="163"/>
  <c r="Q11" i="163"/>
  <c r="Q12" i="163"/>
  <c r="Q13" i="163"/>
  <c r="Q14" i="163"/>
  <c r="Q15" i="163"/>
  <c r="Q16" i="163"/>
  <c r="Q17" i="163"/>
  <c r="Q18" i="163"/>
  <c r="Q19" i="163"/>
  <c r="Q20" i="163"/>
  <c r="Q21" i="163"/>
  <c r="Q22" i="163"/>
  <c r="Q23" i="163"/>
  <c r="Q24" i="163"/>
  <c r="Q25" i="163"/>
  <c r="Q26" i="163"/>
  <c r="Q8" i="163"/>
  <c r="Q9" i="162"/>
  <c r="Q10" i="162"/>
  <c r="Q11" i="162"/>
  <c r="Q12" i="162"/>
  <c r="Q13" i="162"/>
  <c r="Q14" i="162"/>
  <c r="Q15" i="162"/>
  <c r="Q16" i="162"/>
  <c r="Q17" i="162"/>
  <c r="Q18" i="162"/>
  <c r="Q19" i="162"/>
  <c r="Q20" i="162"/>
  <c r="Q21" i="162"/>
  <c r="Q22" i="162"/>
  <c r="Q23" i="162"/>
  <c r="Q24" i="162"/>
  <c r="Q25" i="162"/>
  <c r="Q26" i="162"/>
  <c r="Q8" i="162"/>
  <c r="G7" i="162"/>
  <c r="Q9" i="161"/>
  <c r="Q10" i="161"/>
  <c r="Q11" i="161"/>
  <c r="Q12" i="161"/>
  <c r="Q13" i="161"/>
  <c r="Q14" i="161"/>
  <c r="Q15" i="161"/>
  <c r="Q16" i="161"/>
  <c r="Q17" i="161"/>
  <c r="Q18" i="161"/>
  <c r="Q19" i="161"/>
  <c r="Q20" i="161"/>
  <c r="Q21" i="161"/>
  <c r="Q22" i="161"/>
  <c r="Q23" i="161"/>
  <c r="Q24" i="161"/>
  <c r="Q25" i="161"/>
  <c r="Q26" i="161"/>
  <c r="Q8" i="161"/>
  <c r="Q26" i="160"/>
  <c r="Q9" i="160"/>
  <c r="Q10" i="160"/>
  <c r="Q11" i="160"/>
  <c r="Q12" i="160"/>
  <c r="Q13" i="160"/>
  <c r="Q14" i="160"/>
  <c r="Q15" i="160"/>
  <c r="Q16" i="160"/>
  <c r="Q17" i="160"/>
  <c r="Q18" i="160"/>
  <c r="Q19" i="160"/>
  <c r="Q20" i="160"/>
  <c r="Q21" i="160"/>
  <c r="Q22" i="160"/>
  <c r="Q23" i="160"/>
  <c r="Q24" i="160"/>
  <c r="Q25" i="160"/>
  <c r="Q8" i="160"/>
  <c r="Q26" i="159"/>
  <c r="Q9" i="159"/>
  <c r="Q10" i="159"/>
  <c r="Q11" i="159"/>
  <c r="Q12" i="159"/>
  <c r="Q13" i="159"/>
  <c r="Q14" i="159"/>
  <c r="Q15" i="159"/>
  <c r="Q16" i="159"/>
  <c r="Q17" i="159"/>
  <c r="Q18" i="159"/>
  <c r="Q19" i="159"/>
  <c r="Q20" i="159"/>
  <c r="Q21" i="159"/>
  <c r="Q22" i="159"/>
  <c r="Q23" i="159"/>
  <c r="Q24" i="159"/>
  <c r="Q25" i="159"/>
  <c r="Q8" i="159"/>
  <c r="Q28" i="158"/>
  <c r="Q29" i="158"/>
  <c r="Q30" i="158"/>
  <c r="Q31" i="158"/>
  <c r="Q32" i="158"/>
  <c r="Q33" i="158"/>
  <c r="Q34" i="158"/>
  <c r="Q35" i="158"/>
  <c r="Q36" i="158"/>
  <c r="Q37" i="158"/>
  <c r="Q38" i="158"/>
  <c r="Q39" i="158"/>
  <c r="Q40" i="158"/>
  <c r="Q41" i="158"/>
  <c r="Q27" i="158"/>
  <c r="Q9" i="158"/>
  <c r="Q10" i="158"/>
  <c r="Q11" i="158"/>
  <c r="Q12" i="158"/>
  <c r="Q13" i="158"/>
  <c r="Q14" i="158"/>
  <c r="Q15" i="158"/>
  <c r="Q16" i="158"/>
  <c r="Q17" i="158"/>
  <c r="Q18" i="158"/>
  <c r="Q19" i="158"/>
  <c r="Q20" i="158"/>
  <c r="Q21" i="158"/>
  <c r="Q22" i="158"/>
  <c r="Q8" i="158"/>
  <c r="J34" i="54"/>
  <c r="K35" i="54"/>
  <c r="K34" i="54"/>
  <c r="F34" i="54"/>
  <c r="O35" i="54"/>
  <c r="J35" i="54"/>
  <c r="F35" i="54"/>
  <c r="O34" i="54"/>
  <c r="P34" i="54"/>
  <c r="P35" i="54"/>
  <c r="F33" i="90" l="1"/>
  <c r="I33" i="90"/>
  <c r="D31" i="106" l="1"/>
  <c r="I13" i="155" l="1"/>
  <c r="I14" i="155"/>
  <c r="I15" i="155"/>
  <c r="I16" i="155"/>
  <c r="I17" i="155"/>
  <c r="I18" i="155"/>
  <c r="I19" i="155"/>
  <c r="I20" i="155"/>
  <c r="I21" i="155"/>
  <c r="I22" i="155"/>
  <c r="I23" i="155"/>
  <c r="I24" i="155"/>
  <c r="I25" i="155"/>
  <c r="I26" i="155"/>
  <c r="I27" i="155"/>
  <c r="I28" i="155"/>
  <c r="I29" i="155"/>
  <c r="I12" i="155"/>
  <c r="L31" i="155"/>
  <c r="N31" i="155" l="1"/>
  <c r="M13" i="155" l="1"/>
  <c r="P31" i="155"/>
  <c r="Q29" i="155"/>
  <c r="O29" i="155"/>
  <c r="M29" i="155"/>
  <c r="Q25" i="155"/>
  <c r="O25" i="155"/>
  <c r="M25" i="155"/>
  <c r="Q23" i="155"/>
  <c r="O23" i="155"/>
  <c r="M23" i="155"/>
  <c r="Q22" i="155"/>
  <c r="O22" i="155"/>
  <c r="M22" i="155"/>
  <c r="Q21" i="155"/>
  <c r="O21" i="155"/>
  <c r="M21" i="155"/>
  <c r="Q19" i="155"/>
  <c r="O19" i="155"/>
  <c r="M19" i="155"/>
  <c r="Q18" i="155"/>
  <c r="O18" i="155"/>
  <c r="M18" i="155"/>
  <c r="Q16" i="155"/>
  <c r="O16" i="155"/>
  <c r="M16" i="155"/>
  <c r="Q14" i="155"/>
  <c r="O14" i="155"/>
  <c r="M14" i="155"/>
  <c r="Q13" i="155"/>
  <c r="O13" i="155"/>
  <c r="Q12" i="155"/>
  <c r="O12" i="155"/>
  <c r="M12" i="155"/>
  <c r="C28" i="88" l="1"/>
  <c r="I31" i="155" l="1"/>
  <c r="M31" i="155" l="1"/>
  <c r="Q31" i="155"/>
  <c r="O31" i="155"/>
  <c r="X19" i="167" l="1"/>
  <c r="X28" i="167"/>
  <c r="X18" i="167"/>
  <c r="X25" i="167"/>
  <c r="X12" i="167"/>
  <c r="X27" i="167"/>
  <c r="X21" i="167"/>
  <c r="X15" i="167"/>
  <c r="X13" i="167"/>
  <c r="X16" i="167"/>
  <c r="X14" i="167"/>
  <c r="X24" i="167"/>
  <c r="X20" i="167"/>
  <c r="X26" i="167"/>
  <c r="X29" i="167"/>
  <c r="X22" i="167"/>
  <c r="X17" i="167"/>
  <c r="X23" i="167"/>
  <c r="H26" i="158"/>
  <c r="H7" i="164"/>
  <c r="S6" i="164" s="1"/>
  <c r="H7" i="163"/>
  <c r="H7" i="159"/>
  <c r="R6" i="159" s="1"/>
  <c r="R6" i="161" s="1"/>
  <c r="H7" i="162"/>
  <c r="H7" i="161"/>
  <c r="H7" i="160"/>
  <c r="R6" i="158"/>
  <c r="R25" i="158" s="1"/>
  <c r="R6" i="162" l="1"/>
  <c r="R6" i="163"/>
  <c r="R6" i="160"/>
  <c r="W31" i="167"/>
  <c r="X31" i="167" s="1"/>
  <c r="D29" i="155" l="1"/>
  <c r="F29" i="155" s="1"/>
  <c r="Q38" i="10"/>
  <c r="N35" i="49"/>
  <c r="K38" i="10"/>
  <c r="N35" i="48"/>
  <c r="K37" i="10"/>
  <c r="X38" i="134"/>
  <c r="W38" i="10"/>
  <c r="D35" i="48"/>
  <c r="D36" i="49"/>
  <c r="D35" i="49"/>
  <c r="U38" i="134"/>
  <c r="AB38" i="134"/>
  <c r="G46" i="111"/>
  <c r="G45" i="110"/>
  <c r="X37" i="134"/>
  <c r="L38" i="134"/>
  <c r="Q38" i="134"/>
  <c r="U37" i="134"/>
  <c r="D35" i="47"/>
  <c r="N37" i="134"/>
  <c r="Z38" i="134"/>
  <c r="N37" i="10"/>
  <c r="D36" i="47"/>
  <c r="W37" i="10"/>
  <c r="G45" i="112"/>
  <c r="L37" i="134"/>
  <c r="G45" i="111"/>
  <c r="N38" i="134"/>
  <c r="G46" i="112"/>
  <c r="N36" i="49"/>
  <c r="Z37" i="134"/>
  <c r="N36" i="48"/>
  <c r="Q37" i="10"/>
  <c r="G46" i="110"/>
  <c r="N38" i="10"/>
  <c r="N35" i="47"/>
  <c r="S37" i="134"/>
  <c r="N36" i="47"/>
  <c r="Q37" i="134"/>
  <c r="D36" i="48"/>
  <c r="S38" i="134"/>
  <c r="AB37" i="134"/>
  <c r="AC37" i="134" l="1"/>
  <c r="T38" i="134"/>
  <c r="R37" i="134"/>
  <c r="T37" i="134"/>
  <c r="O38" i="10"/>
  <c r="R37" i="10"/>
  <c r="AA37" i="134"/>
  <c r="O38" i="134"/>
  <c r="M37" i="134"/>
  <c r="X37" i="10"/>
  <c r="O37" i="10"/>
  <c r="AA38" i="134"/>
  <c r="O37" i="134"/>
  <c r="V37" i="134"/>
  <c r="R38" i="134"/>
  <c r="M38" i="134"/>
  <c r="Y37" i="134"/>
  <c r="AC38" i="134"/>
  <c r="V38" i="134"/>
  <c r="X38" i="10"/>
  <c r="Y38" i="134"/>
  <c r="T37" i="10"/>
  <c r="U37" i="10" s="1"/>
  <c r="L37" i="10"/>
  <c r="L38" i="10"/>
  <c r="T38" i="10"/>
  <c r="U38" i="10" s="1"/>
  <c r="R38" i="10"/>
  <c r="B34" i="36"/>
  <c r="B33" i="36"/>
  <c r="B34" i="43"/>
  <c r="B33" i="43"/>
  <c r="B34" i="136"/>
  <c r="B34" i="138" s="1"/>
  <c r="B34" i="140" l="1"/>
  <c r="K28" i="152" l="1"/>
  <c r="I28" i="152"/>
  <c r="G28" i="152"/>
  <c r="E28" i="152"/>
  <c r="D30" i="141" l="1"/>
  <c r="L30" i="141"/>
  <c r="M28" i="101"/>
  <c r="M27" i="101"/>
  <c r="M26" i="101"/>
  <c r="M25" i="101"/>
  <c r="M24" i="101"/>
  <c r="M23" i="101"/>
  <c r="M22" i="101"/>
  <c r="M21" i="101"/>
  <c r="M20" i="101"/>
  <c r="M19" i="101"/>
  <c r="M18" i="101"/>
  <c r="M17" i="101"/>
  <c r="M16" i="101"/>
  <c r="M15" i="101"/>
  <c r="M14" i="101"/>
  <c r="M13" i="101"/>
  <c r="M12" i="101"/>
  <c r="M11" i="101"/>
  <c r="J28" i="101"/>
  <c r="J27" i="101"/>
  <c r="J26" i="101"/>
  <c r="J25" i="101"/>
  <c r="J24" i="101"/>
  <c r="J23" i="101"/>
  <c r="J22" i="101"/>
  <c r="J21" i="101"/>
  <c r="J20" i="101"/>
  <c r="J19" i="101"/>
  <c r="J18" i="101"/>
  <c r="J17" i="101"/>
  <c r="J16" i="101"/>
  <c r="J15" i="101"/>
  <c r="J14" i="101"/>
  <c r="J13" i="101"/>
  <c r="J12" i="101"/>
  <c r="J11" i="101"/>
  <c r="G28" i="101"/>
  <c r="G27" i="101"/>
  <c r="G26" i="101"/>
  <c r="G25" i="101"/>
  <c r="G24" i="101"/>
  <c r="G23" i="101"/>
  <c r="G22" i="101"/>
  <c r="G21" i="101"/>
  <c r="G20" i="101"/>
  <c r="G19" i="101"/>
  <c r="G18" i="101"/>
  <c r="G17" i="101"/>
  <c r="G16" i="101"/>
  <c r="G15" i="101"/>
  <c r="G14" i="101"/>
  <c r="G13" i="101"/>
  <c r="G12" i="101"/>
  <c r="G11" i="101"/>
  <c r="M28" i="100"/>
  <c r="M27" i="100"/>
  <c r="M26" i="100"/>
  <c r="M25" i="100"/>
  <c r="M24" i="100"/>
  <c r="M23" i="100"/>
  <c r="M22" i="100"/>
  <c r="M21" i="100"/>
  <c r="M20" i="100"/>
  <c r="M19" i="100"/>
  <c r="M18" i="100"/>
  <c r="M17" i="100"/>
  <c r="M16" i="100"/>
  <c r="M15" i="100"/>
  <c r="M14" i="100"/>
  <c r="M13" i="100"/>
  <c r="M12" i="100"/>
  <c r="M11" i="100"/>
  <c r="J28" i="100"/>
  <c r="J27" i="100"/>
  <c r="J26" i="100"/>
  <c r="J25" i="100"/>
  <c r="J24" i="100"/>
  <c r="J23" i="100"/>
  <c r="J22" i="100"/>
  <c r="J21" i="100"/>
  <c r="J20" i="100"/>
  <c r="J19" i="100"/>
  <c r="J18" i="100"/>
  <c r="J17" i="100"/>
  <c r="J16" i="100"/>
  <c r="J15" i="100"/>
  <c r="J14" i="100"/>
  <c r="J13" i="100"/>
  <c r="J12" i="100"/>
  <c r="J11" i="100"/>
  <c r="G28" i="100"/>
  <c r="G27" i="100"/>
  <c r="G26" i="100"/>
  <c r="G25" i="100"/>
  <c r="G24" i="100"/>
  <c r="G23" i="100"/>
  <c r="G22" i="100"/>
  <c r="G21" i="100"/>
  <c r="G20" i="100"/>
  <c r="G19" i="100"/>
  <c r="G18" i="100"/>
  <c r="G17" i="100"/>
  <c r="G16" i="100"/>
  <c r="G15" i="100"/>
  <c r="G14" i="100"/>
  <c r="G13" i="100"/>
  <c r="G12" i="100"/>
  <c r="G11" i="100"/>
  <c r="J29" i="135" l="1"/>
  <c r="J28" i="135"/>
  <c r="J27" i="135"/>
  <c r="J26" i="135"/>
  <c r="J25" i="135"/>
  <c r="J24" i="135"/>
  <c r="J23" i="135"/>
  <c r="J22" i="135"/>
  <c r="J21" i="135"/>
  <c r="J20" i="135"/>
  <c r="J19" i="135"/>
  <c r="J18" i="135"/>
  <c r="J17" i="135"/>
  <c r="J16" i="135"/>
  <c r="J15" i="135"/>
  <c r="J14" i="135"/>
  <c r="J13" i="135"/>
  <c r="J12" i="135"/>
  <c r="D12" i="135" l="1"/>
  <c r="M11" i="103"/>
  <c r="M11" i="104"/>
  <c r="M11" i="105"/>
  <c r="M15" i="103"/>
  <c r="M15" i="105"/>
  <c r="M15" i="104"/>
  <c r="M19" i="103"/>
  <c r="M19" i="105"/>
  <c r="M19" i="104"/>
  <c r="M23" i="103"/>
  <c r="M23" i="104"/>
  <c r="M23" i="105"/>
  <c r="M27" i="103"/>
  <c r="M27" i="105"/>
  <c r="M27" i="104"/>
  <c r="M12" i="103"/>
  <c r="M12" i="105"/>
  <c r="M12" i="104"/>
  <c r="M16" i="105"/>
  <c r="M16" i="104"/>
  <c r="M16" i="103"/>
  <c r="M20" i="105"/>
  <c r="M20" i="104"/>
  <c r="M20" i="103"/>
  <c r="M24" i="103"/>
  <c r="M24" i="105"/>
  <c r="M24" i="104"/>
  <c r="M28" i="103"/>
  <c r="M28" i="105"/>
  <c r="M28" i="104"/>
  <c r="M13" i="105"/>
  <c r="M13" i="104"/>
  <c r="M13" i="103"/>
  <c r="M17" i="105"/>
  <c r="M17" i="104"/>
  <c r="M17" i="103"/>
  <c r="M21" i="105"/>
  <c r="M21" i="104"/>
  <c r="M21" i="103"/>
  <c r="M25" i="105"/>
  <c r="M25" i="104"/>
  <c r="M25" i="103"/>
  <c r="M14" i="105"/>
  <c r="M14" i="104"/>
  <c r="M14" i="103"/>
  <c r="M18" i="105"/>
  <c r="M18" i="104"/>
  <c r="M18" i="103"/>
  <c r="M22" i="105"/>
  <c r="M22" i="104"/>
  <c r="M22" i="103"/>
  <c r="M26" i="105"/>
  <c r="M26" i="104"/>
  <c r="M26" i="103"/>
  <c r="J13" i="103"/>
  <c r="J13" i="104"/>
  <c r="J13" i="105"/>
  <c r="J17" i="103"/>
  <c r="J17" i="104"/>
  <c r="J17" i="105"/>
  <c r="J21" i="103"/>
  <c r="J21" i="104"/>
  <c r="J21" i="105"/>
  <c r="J25" i="103"/>
  <c r="J25" i="104"/>
  <c r="J25" i="105"/>
  <c r="J14" i="103"/>
  <c r="J14" i="104"/>
  <c r="J14" i="105"/>
  <c r="J18" i="103"/>
  <c r="J18" i="104"/>
  <c r="J18" i="105"/>
  <c r="J22" i="103"/>
  <c r="J22" i="104"/>
  <c r="J22" i="105"/>
  <c r="J26" i="103"/>
  <c r="J26" i="104"/>
  <c r="J26" i="105"/>
  <c r="J11" i="104"/>
  <c r="J11" i="105"/>
  <c r="J11" i="103"/>
  <c r="J15" i="104"/>
  <c r="J15" i="105"/>
  <c r="J15" i="103"/>
  <c r="J19" i="104"/>
  <c r="J19" i="105"/>
  <c r="J19" i="103"/>
  <c r="J23" i="104"/>
  <c r="J23" i="105"/>
  <c r="J23" i="103"/>
  <c r="J27" i="104"/>
  <c r="J27" i="105"/>
  <c r="J27" i="103"/>
  <c r="J12" i="105"/>
  <c r="J12" i="103"/>
  <c r="J12" i="104"/>
  <c r="J16" i="105"/>
  <c r="J16" i="103"/>
  <c r="J16" i="104"/>
  <c r="J20" i="105"/>
  <c r="J20" i="103"/>
  <c r="J20" i="104"/>
  <c r="J24" i="105"/>
  <c r="J24" i="103"/>
  <c r="J24" i="104"/>
  <c r="J28" i="105"/>
  <c r="J28" i="103"/>
  <c r="J28" i="104"/>
  <c r="G11" i="104"/>
  <c r="G11" i="103"/>
  <c r="G11" i="105"/>
  <c r="G15" i="104"/>
  <c r="G15" i="105"/>
  <c r="G15" i="103"/>
  <c r="G19" i="104"/>
  <c r="G19" i="103"/>
  <c r="G19" i="105"/>
  <c r="G23" i="104"/>
  <c r="G23" i="103"/>
  <c r="G23" i="105"/>
  <c r="G27" i="104"/>
  <c r="G27" i="105"/>
  <c r="G27" i="103"/>
  <c r="G12" i="103"/>
  <c r="G12" i="104"/>
  <c r="G12" i="105"/>
  <c r="G16" i="103"/>
  <c r="G16" i="105"/>
  <c r="G16" i="104"/>
  <c r="G20" i="103"/>
  <c r="G20" i="104"/>
  <c r="G20" i="105"/>
  <c r="G24" i="103"/>
  <c r="G24" i="104"/>
  <c r="G24" i="105"/>
  <c r="G28" i="103"/>
  <c r="G28" i="105"/>
  <c r="G28" i="104"/>
  <c r="G13" i="105"/>
  <c r="G13" i="103"/>
  <c r="G13" i="104"/>
  <c r="G17" i="105"/>
  <c r="G17" i="104"/>
  <c r="G17" i="103"/>
  <c r="G21" i="103"/>
  <c r="G21" i="105"/>
  <c r="G21" i="104"/>
  <c r="G25" i="105"/>
  <c r="G25" i="103"/>
  <c r="G25" i="104"/>
  <c r="G14" i="105"/>
  <c r="G14" i="104"/>
  <c r="G14" i="103"/>
  <c r="G18" i="105"/>
  <c r="G18" i="104"/>
  <c r="G18" i="103"/>
  <c r="G22" i="105"/>
  <c r="G22" i="104"/>
  <c r="G22" i="103"/>
  <c r="G26" i="105"/>
  <c r="G26" i="104"/>
  <c r="G26" i="103"/>
  <c r="N31" i="135"/>
  <c r="G12" i="135"/>
  <c r="X31" i="135"/>
  <c r="D16" i="135"/>
  <c r="K16" i="135" s="1"/>
  <c r="AC16" i="135"/>
  <c r="E18" i="135"/>
  <c r="L31" i="135"/>
  <c r="E12" i="135"/>
  <c r="U31" i="135"/>
  <c r="E14" i="135"/>
  <c r="D20" i="135"/>
  <c r="AC20" i="135"/>
  <c r="E22" i="135"/>
  <c r="G24" i="135"/>
  <c r="S31" i="135"/>
  <c r="AB31" i="135"/>
  <c r="AC12" i="135"/>
  <c r="D28" i="135"/>
  <c r="AC28" i="135"/>
  <c r="E13" i="135"/>
  <c r="D14" i="135"/>
  <c r="AC14" i="135"/>
  <c r="E16" i="135"/>
  <c r="G18" i="135"/>
  <c r="D24" i="135"/>
  <c r="K24" i="135" s="1"/>
  <c r="AC24" i="135"/>
  <c r="E26" i="135"/>
  <c r="G28" i="135"/>
  <c r="Q31" i="135"/>
  <c r="Z31" i="135"/>
  <c r="G16" i="135"/>
  <c r="D13" i="135"/>
  <c r="K13" i="135" s="1"/>
  <c r="G13" i="135"/>
  <c r="AC13" i="135"/>
  <c r="G14" i="135"/>
  <c r="D18" i="135"/>
  <c r="G20" i="135"/>
  <c r="D15" i="135"/>
  <c r="K15" i="135" s="1"/>
  <c r="G15" i="135"/>
  <c r="AC15" i="135"/>
  <c r="E17" i="135"/>
  <c r="D19" i="135"/>
  <c r="K19" i="135" s="1"/>
  <c r="G19" i="135"/>
  <c r="AC19" i="135"/>
  <c r="E21" i="135"/>
  <c r="D23" i="135"/>
  <c r="K23" i="135" s="1"/>
  <c r="G23" i="135"/>
  <c r="AC23" i="135"/>
  <c r="E25" i="135"/>
  <c r="D27" i="135"/>
  <c r="K27" i="135" s="1"/>
  <c r="G27" i="135"/>
  <c r="AC27" i="135"/>
  <c r="E29" i="135"/>
  <c r="AC18" i="135"/>
  <c r="E20" i="135"/>
  <c r="D22" i="135"/>
  <c r="G22" i="135"/>
  <c r="AC22" i="135"/>
  <c r="E24" i="135"/>
  <c r="D26" i="135"/>
  <c r="G26" i="135"/>
  <c r="AC26" i="135"/>
  <c r="E28" i="135"/>
  <c r="E15" i="135"/>
  <c r="D17" i="135"/>
  <c r="K17" i="135" s="1"/>
  <c r="G17" i="135"/>
  <c r="AC17" i="135"/>
  <c r="E19" i="135"/>
  <c r="D21" i="135"/>
  <c r="K21" i="135" s="1"/>
  <c r="G21" i="135"/>
  <c r="AC21" i="135"/>
  <c r="E23" i="135"/>
  <c r="D25" i="135"/>
  <c r="K25" i="135" s="1"/>
  <c r="G25" i="135"/>
  <c r="AC25" i="135"/>
  <c r="E27" i="135"/>
  <c r="D29" i="135"/>
  <c r="K29" i="135" s="1"/>
  <c r="G29" i="135"/>
  <c r="AC29" i="135"/>
  <c r="AA31" i="135" l="1"/>
  <c r="J31" i="135"/>
  <c r="M31" i="135" s="1"/>
  <c r="K28" i="135"/>
  <c r="F23" i="135"/>
  <c r="F28" i="135"/>
  <c r="H13" i="135"/>
  <c r="K12" i="135"/>
  <c r="K20" i="135"/>
  <c r="H28" i="135"/>
  <c r="AC31" i="135"/>
  <c r="F20" i="135"/>
  <c r="H23" i="135"/>
  <c r="H15" i="135"/>
  <c r="T31" i="135"/>
  <c r="H24" i="135"/>
  <c r="H14" i="135"/>
  <c r="H12" i="135"/>
  <c r="F24" i="135"/>
  <c r="F15" i="135"/>
  <c r="F19" i="135"/>
  <c r="K18" i="135"/>
  <c r="H18" i="135"/>
  <c r="F27" i="135"/>
  <c r="H27" i="135"/>
  <c r="H19" i="135"/>
  <c r="H20" i="135"/>
  <c r="F13" i="135"/>
  <c r="F18" i="135"/>
  <c r="F12" i="135"/>
  <c r="F29" i="135"/>
  <c r="F25" i="135"/>
  <c r="F21" i="135"/>
  <c r="F17" i="135"/>
  <c r="K26" i="135"/>
  <c r="K22" i="135"/>
  <c r="H16" i="135"/>
  <c r="F16" i="135"/>
  <c r="K14" i="135"/>
  <c r="F14" i="135"/>
  <c r="H29" i="135"/>
  <c r="H25" i="135"/>
  <c r="H21" i="135"/>
  <c r="H17" i="135"/>
  <c r="H26" i="135"/>
  <c r="H22" i="135"/>
  <c r="F22" i="135"/>
  <c r="E31" i="135"/>
  <c r="G31" i="135"/>
  <c r="F26" i="135"/>
  <c r="V31" i="135"/>
  <c r="D31" i="135" l="1"/>
  <c r="K31" i="135" s="1"/>
  <c r="O31" i="135"/>
  <c r="H31" i="135" l="1"/>
  <c r="R31" i="135"/>
  <c r="Y31" i="135"/>
  <c r="F31" i="135"/>
  <c r="D27" i="94" l="1"/>
  <c r="B5" i="166" l="1"/>
  <c r="B5" i="165"/>
  <c r="B5" i="167"/>
  <c r="B5" i="105"/>
  <c r="B5" i="155"/>
  <c r="B5" i="103"/>
  <c r="B6" i="152"/>
  <c r="B5" i="145"/>
  <c r="B5" i="139"/>
  <c r="B5" i="148"/>
  <c r="B5" i="144"/>
  <c r="B5" i="147"/>
  <c r="B5" i="143"/>
  <c r="B4" i="141"/>
  <c r="B5" i="146"/>
  <c r="B5" i="142"/>
  <c r="B5" i="140"/>
  <c r="B5" i="138"/>
  <c r="B5" i="137"/>
  <c r="B5" i="136"/>
  <c r="B5" i="134"/>
  <c r="B7" i="80"/>
  <c r="B5" i="77"/>
  <c r="B5" i="58"/>
  <c r="B7" i="83"/>
  <c r="B7" i="76"/>
  <c r="B7" i="67"/>
  <c r="B5" i="88"/>
  <c r="B7" i="82"/>
  <c r="B7" i="75"/>
  <c r="B7" i="66"/>
  <c r="B7" i="81"/>
  <c r="B7" i="74"/>
  <c r="B7" i="59"/>
  <c r="B5" i="54"/>
  <c r="B5" i="50"/>
  <c r="B7" i="84"/>
  <c r="B6" i="98"/>
  <c r="B5" i="57"/>
  <c r="B5" i="53"/>
  <c r="B5" i="45"/>
  <c r="B5" i="87"/>
  <c r="B5" i="56"/>
  <c r="B5" i="52"/>
  <c r="B7" i="107"/>
  <c r="B5" i="101"/>
  <c r="B8" i="86"/>
  <c r="B5" i="55"/>
  <c r="B5" i="51"/>
  <c r="B7" i="106"/>
  <c r="B5" i="36"/>
  <c r="B5" i="43"/>
  <c r="B5" i="104"/>
  <c r="B5" i="100"/>
  <c r="B5" i="10"/>
  <c r="B5" i="90"/>
  <c r="B6" i="125"/>
  <c r="B5" i="102"/>
  <c r="B5" i="4"/>
  <c r="B4" i="112" l="1"/>
  <c r="B4" i="111"/>
  <c r="B4" i="110"/>
  <c r="B4" i="109" l="1"/>
  <c r="D30" i="108" l="1"/>
  <c r="B4" i="108"/>
  <c r="M30" i="105" l="1"/>
  <c r="N28" i="105" s="1"/>
  <c r="J30" i="105"/>
  <c r="K18" i="105" s="1"/>
  <c r="G30" i="105"/>
  <c r="H23" i="105" s="1"/>
  <c r="D28" i="105"/>
  <c r="D27" i="105"/>
  <c r="D26" i="105"/>
  <c r="D25" i="105"/>
  <c r="D24" i="105"/>
  <c r="D23" i="105"/>
  <c r="D22" i="105"/>
  <c r="D21" i="105"/>
  <c r="D20" i="105"/>
  <c r="D19" i="105"/>
  <c r="D18" i="105"/>
  <c r="D17" i="105"/>
  <c r="D16" i="105"/>
  <c r="D15" i="105"/>
  <c r="D14" i="105"/>
  <c r="D13" i="105"/>
  <c r="D12" i="105"/>
  <c r="D11" i="105"/>
  <c r="M30" i="104"/>
  <c r="N28" i="104" s="1"/>
  <c r="J30" i="104"/>
  <c r="K27" i="104" s="1"/>
  <c r="G30" i="104"/>
  <c r="H27" i="104" s="1"/>
  <c r="D28" i="104"/>
  <c r="D27" i="104"/>
  <c r="D26" i="104"/>
  <c r="D25" i="104"/>
  <c r="D24" i="104"/>
  <c r="D23" i="104"/>
  <c r="D22" i="104"/>
  <c r="D21" i="104"/>
  <c r="D20" i="104"/>
  <c r="D19" i="104"/>
  <c r="D18" i="104"/>
  <c r="D17" i="104"/>
  <c r="D16" i="104"/>
  <c r="D15" i="104"/>
  <c r="D14" i="104"/>
  <c r="D13" i="104"/>
  <c r="D12" i="104"/>
  <c r="D11" i="104"/>
  <c r="M30" i="103"/>
  <c r="N16" i="103" s="1"/>
  <c r="J30" i="103"/>
  <c r="K28" i="103" s="1"/>
  <c r="G30" i="103"/>
  <c r="H26" i="103" s="1"/>
  <c r="D28" i="103"/>
  <c r="D27" i="103"/>
  <c r="D26" i="103"/>
  <c r="D25" i="103"/>
  <c r="D24" i="103"/>
  <c r="D23" i="103"/>
  <c r="D22" i="103"/>
  <c r="D21" i="103"/>
  <c r="D20" i="103"/>
  <c r="D19" i="103"/>
  <c r="D18" i="103"/>
  <c r="D17" i="103"/>
  <c r="D16" i="103"/>
  <c r="D15" i="103"/>
  <c r="D14" i="103"/>
  <c r="D13" i="103"/>
  <c r="D12" i="103"/>
  <c r="D11" i="103"/>
  <c r="G29" i="102"/>
  <c r="L27" i="102"/>
  <c r="H23" i="103" l="1"/>
  <c r="H14" i="103"/>
  <c r="N17" i="105"/>
  <c r="H18" i="103"/>
  <c r="N21" i="105"/>
  <c r="N25" i="105"/>
  <c r="N13" i="105"/>
  <c r="N11" i="105"/>
  <c r="N19" i="105"/>
  <c r="N15" i="105"/>
  <c r="N23" i="105"/>
  <c r="H28" i="103"/>
  <c r="H11" i="103"/>
  <c r="H15" i="103"/>
  <c r="H19" i="103"/>
  <c r="H24" i="103"/>
  <c r="H12" i="103"/>
  <c r="H16" i="103"/>
  <c r="H20" i="103"/>
  <c r="H25" i="103"/>
  <c r="N12" i="105"/>
  <c r="N14" i="105"/>
  <c r="N16" i="105"/>
  <c r="N18" i="105"/>
  <c r="N20" i="105"/>
  <c r="N22" i="105"/>
  <c r="N24" i="105"/>
  <c r="N26" i="105"/>
  <c r="H13" i="103"/>
  <c r="H17" i="103"/>
  <c r="H21" i="103"/>
  <c r="H27" i="103"/>
  <c r="K17" i="103"/>
  <c r="N16" i="104"/>
  <c r="H17" i="105"/>
  <c r="N11" i="104"/>
  <c r="N14" i="104"/>
  <c r="K15" i="103"/>
  <c r="H22" i="103"/>
  <c r="N26" i="104"/>
  <c r="K16" i="105"/>
  <c r="K13" i="103"/>
  <c r="K11" i="103"/>
  <c r="K26" i="105"/>
  <c r="K14" i="103"/>
  <c r="K16" i="103"/>
  <c r="H21" i="105"/>
  <c r="K19" i="103"/>
  <c r="K21" i="103"/>
  <c r="K23" i="103"/>
  <c r="K25" i="103"/>
  <c r="K27" i="103"/>
  <c r="K12" i="103"/>
  <c r="K18" i="103"/>
  <c r="H12" i="104"/>
  <c r="N18" i="103"/>
  <c r="K20" i="103"/>
  <c r="K22" i="103"/>
  <c r="K24" i="103"/>
  <c r="K26" i="103"/>
  <c r="H11" i="104"/>
  <c r="N12" i="104"/>
  <c r="H25" i="104"/>
  <c r="K20" i="105"/>
  <c r="N17" i="103"/>
  <c r="K24" i="104"/>
  <c r="N20" i="103"/>
  <c r="K20" i="104"/>
  <c r="N24" i="104"/>
  <c r="H11" i="105"/>
  <c r="K13" i="105"/>
  <c r="H19" i="105"/>
  <c r="K28" i="105"/>
  <c r="K25" i="105"/>
  <c r="N19" i="103"/>
  <c r="K11" i="104"/>
  <c r="K12" i="104"/>
  <c r="N13" i="104"/>
  <c r="K15" i="104"/>
  <c r="N20" i="104"/>
  <c r="K26" i="104"/>
  <c r="K11" i="105"/>
  <c r="H26" i="105"/>
  <c r="N27" i="105"/>
  <c r="K21" i="104"/>
  <c r="K25" i="104"/>
  <c r="H28" i="105"/>
  <c r="N11" i="103"/>
  <c r="N12" i="103"/>
  <c r="N25" i="103"/>
  <c r="N26" i="103"/>
  <c r="N27" i="103"/>
  <c r="N28" i="103"/>
  <c r="H13" i="104"/>
  <c r="H14" i="104"/>
  <c r="H17" i="104"/>
  <c r="K18" i="104"/>
  <c r="K19" i="104"/>
  <c r="K22" i="104"/>
  <c r="K23" i="104"/>
  <c r="K28" i="104"/>
  <c r="H16" i="105"/>
  <c r="H24" i="105"/>
  <c r="H25" i="105"/>
  <c r="H27" i="105"/>
  <c r="N21" i="103"/>
  <c r="N22" i="103"/>
  <c r="N23" i="103"/>
  <c r="N24" i="103"/>
  <c r="D30" i="104"/>
  <c r="E16" i="104" s="1"/>
  <c r="K13" i="104"/>
  <c r="K14" i="104"/>
  <c r="H15" i="104"/>
  <c r="K16" i="104"/>
  <c r="K17" i="104"/>
  <c r="N18" i="104"/>
  <c r="H21" i="104"/>
  <c r="N22" i="104"/>
  <c r="D30" i="105"/>
  <c r="E23" i="105" s="1"/>
  <c r="H12" i="105"/>
  <c r="H13" i="105"/>
  <c r="H14" i="105"/>
  <c r="H15" i="105"/>
  <c r="H18" i="105"/>
  <c r="H20" i="105"/>
  <c r="H22" i="105"/>
  <c r="N13" i="103"/>
  <c r="N14" i="103"/>
  <c r="N15" i="103"/>
  <c r="H19" i="104"/>
  <c r="H23" i="104"/>
  <c r="K27" i="105"/>
  <c r="K23" i="105"/>
  <c r="K21" i="105"/>
  <c r="K19" i="105"/>
  <c r="K17" i="105"/>
  <c r="K15" i="105"/>
  <c r="K12" i="105"/>
  <c r="K14" i="105"/>
  <c r="K22" i="105"/>
  <c r="K24" i="105"/>
  <c r="N27" i="104"/>
  <c r="N25" i="104"/>
  <c r="N23" i="104"/>
  <c r="N21" i="104"/>
  <c r="N19" i="104"/>
  <c r="N17" i="104"/>
  <c r="N15" i="104"/>
  <c r="H28" i="104"/>
  <c r="H26" i="104"/>
  <c r="H24" i="104"/>
  <c r="H22" i="104"/>
  <c r="H20" i="104"/>
  <c r="H18" i="104"/>
  <c r="H16" i="104"/>
  <c r="D30" i="103"/>
  <c r="E28" i="103" s="1"/>
  <c r="N30" i="105" l="1"/>
  <c r="H29" i="102"/>
  <c r="E15" i="104"/>
  <c r="K30" i="104"/>
  <c r="H30" i="103"/>
  <c r="K30" i="103"/>
  <c r="E17" i="105"/>
  <c r="E18" i="105"/>
  <c r="E28" i="104"/>
  <c r="E26" i="105"/>
  <c r="E19" i="104"/>
  <c r="E21" i="104"/>
  <c r="E28" i="105"/>
  <c r="E19" i="105"/>
  <c r="E22" i="104"/>
  <c r="E12" i="105"/>
  <c r="E14" i="105"/>
  <c r="E22" i="105"/>
  <c r="H30" i="105"/>
  <c r="H30" i="104"/>
  <c r="E18" i="104"/>
  <c r="E27" i="104"/>
  <c r="E26" i="104"/>
  <c r="E21" i="105"/>
  <c r="E11" i="105"/>
  <c r="E16" i="105"/>
  <c r="E24" i="105"/>
  <c r="E15" i="105"/>
  <c r="E13" i="105"/>
  <c r="E27" i="105"/>
  <c r="E25" i="105"/>
  <c r="E20" i="105"/>
  <c r="E12" i="104"/>
  <c r="E23" i="104"/>
  <c r="E24" i="104"/>
  <c r="N30" i="104"/>
  <c r="E20" i="104"/>
  <c r="E14" i="104"/>
  <c r="E25" i="104"/>
  <c r="E17" i="104"/>
  <c r="E11" i="104"/>
  <c r="E13" i="104"/>
  <c r="N30" i="103"/>
  <c r="K30" i="105"/>
  <c r="E26" i="103"/>
  <c r="E22" i="103"/>
  <c r="E18" i="103"/>
  <c r="E25" i="103"/>
  <c r="E21" i="103"/>
  <c r="E17" i="103"/>
  <c r="E14" i="103"/>
  <c r="E13" i="103"/>
  <c r="E27" i="103"/>
  <c r="E23" i="103"/>
  <c r="E19" i="103"/>
  <c r="E11" i="103"/>
  <c r="E15" i="103"/>
  <c r="E12" i="103"/>
  <c r="E20" i="103"/>
  <c r="E16" i="103"/>
  <c r="E24" i="103"/>
  <c r="G29" i="155" l="1"/>
  <c r="J29" i="155"/>
  <c r="E30" i="105"/>
  <c r="E30" i="104"/>
  <c r="E30" i="103"/>
  <c r="M30" i="101" l="1"/>
  <c r="N24" i="101" s="1"/>
  <c r="J30" i="101"/>
  <c r="K26" i="101" s="1"/>
  <c r="G30" i="101"/>
  <c r="H26" i="101" s="1"/>
  <c r="D28" i="101"/>
  <c r="D27" i="101"/>
  <c r="D26" i="101"/>
  <c r="D25" i="101"/>
  <c r="D24" i="101"/>
  <c r="D23" i="101"/>
  <c r="D22" i="101"/>
  <c r="D21" i="101"/>
  <c r="D20" i="101"/>
  <c r="D19" i="101"/>
  <c r="D18" i="101"/>
  <c r="D17" i="101"/>
  <c r="D16" i="101"/>
  <c r="D15" i="101"/>
  <c r="D14" i="101"/>
  <c r="D13" i="101"/>
  <c r="D12" i="101"/>
  <c r="D11" i="101"/>
  <c r="M30" i="100"/>
  <c r="N26" i="100" s="1"/>
  <c r="J30" i="100"/>
  <c r="K26" i="100" s="1"/>
  <c r="G30" i="100"/>
  <c r="H28" i="100" s="1"/>
  <c r="D28" i="100"/>
  <c r="D27" i="100"/>
  <c r="D26" i="100"/>
  <c r="D25" i="100"/>
  <c r="D24" i="100"/>
  <c r="D23" i="100"/>
  <c r="D22" i="100"/>
  <c r="D21" i="100"/>
  <c r="D20" i="100"/>
  <c r="D19" i="100"/>
  <c r="D18" i="100"/>
  <c r="D17" i="100"/>
  <c r="D16" i="100"/>
  <c r="D15" i="100"/>
  <c r="D14" i="100"/>
  <c r="D13" i="100"/>
  <c r="D12" i="100"/>
  <c r="D11" i="100"/>
  <c r="G30" i="4"/>
  <c r="H28" i="4" s="1"/>
  <c r="J30" i="4"/>
  <c r="K26" i="4" s="1"/>
  <c r="N27" i="101" l="1"/>
  <c r="N15" i="101"/>
  <c r="N13" i="100"/>
  <c r="K11" i="101"/>
  <c r="N13" i="101"/>
  <c r="N21" i="101"/>
  <c r="N11" i="101"/>
  <c r="N19" i="101"/>
  <c r="N17" i="101"/>
  <c r="N25" i="100"/>
  <c r="N12" i="101"/>
  <c r="N14" i="101"/>
  <c r="N16" i="101"/>
  <c r="N18" i="101"/>
  <c r="N20" i="101"/>
  <c r="N22" i="101"/>
  <c r="N11" i="100"/>
  <c r="N20" i="100"/>
  <c r="H21" i="101"/>
  <c r="K16" i="101"/>
  <c r="K15" i="101"/>
  <c r="K12" i="101"/>
  <c r="K14" i="101"/>
  <c r="H17" i="4"/>
  <c r="H16" i="100"/>
  <c r="H21" i="100"/>
  <c r="K12" i="100"/>
  <c r="K18" i="100"/>
  <c r="K22" i="100"/>
  <c r="K13" i="100"/>
  <c r="N18" i="100"/>
  <c r="H24" i="100"/>
  <c r="K13" i="101"/>
  <c r="K17" i="101"/>
  <c r="K22" i="101"/>
  <c r="H27" i="100"/>
  <c r="H12" i="100"/>
  <c r="H17" i="100"/>
  <c r="H19" i="100"/>
  <c r="H22" i="100"/>
  <c r="H25" i="100"/>
  <c r="H14" i="100"/>
  <c r="H18" i="100"/>
  <c r="H20" i="100"/>
  <c r="H11" i="100"/>
  <c r="H13" i="100"/>
  <c r="H15" i="100"/>
  <c r="H23" i="100"/>
  <c r="H26" i="100"/>
  <c r="K11" i="100"/>
  <c r="N12" i="100"/>
  <c r="N15" i="100"/>
  <c r="N17" i="100"/>
  <c r="N22" i="100"/>
  <c r="N24" i="100"/>
  <c r="N27" i="100"/>
  <c r="H20" i="101"/>
  <c r="K14" i="100"/>
  <c r="N19" i="100"/>
  <c r="N21" i="100"/>
  <c r="N28" i="100"/>
  <c r="H19" i="101"/>
  <c r="H25" i="101"/>
  <c r="N14" i="100"/>
  <c r="N16" i="100"/>
  <c r="N23" i="100"/>
  <c r="H11" i="101"/>
  <c r="H12" i="101"/>
  <c r="H13" i="101"/>
  <c r="H14" i="101"/>
  <c r="H15" i="101"/>
  <c r="H16" i="101"/>
  <c r="H17" i="101"/>
  <c r="H18" i="101"/>
  <c r="H22" i="101"/>
  <c r="H23" i="101"/>
  <c r="H28" i="101"/>
  <c r="N28" i="101"/>
  <c r="H21" i="4"/>
  <c r="K18" i="101"/>
  <c r="K19" i="101"/>
  <c r="K20" i="101"/>
  <c r="H24" i="101"/>
  <c r="H27" i="101"/>
  <c r="K28" i="101"/>
  <c r="D30" i="100"/>
  <c r="E27" i="100" s="1"/>
  <c r="K24" i="101"/>
  <c r="H13" i="4"/>
  <c r="D30" i="101"/>
  <c r="E23" i="101" s="1"/>
  <c r="N25" i="101"/>
  <c r="N26" i="101"/>
  <c r="N23" i="101"/>
  <c r="K27" i="101"/>
  <c r="K25" i="101"/>
  <c r="K23" i="101"/>
  <c r="K21" i="101"/>
  <c r="K25" i="100"/>
  <c r="K21" i="100"/>
  <c r="K17" i="100"/>
  <c r="K28" i="100"/>
  <c r="K24" i="100"/>
  <c r="K20" i="100"/>
  <c r="K16" i="100"/>
  <c r="K27" i="100"/>
  <c r="K23" i="100"/>
  <c r="K19" i="100"/>
  <c r="K15" i="100"/>
  <c r="H25" i="4"/>
  <c r="K15" i="4"/>
  <c r="K19" i="4"/>
  <c r="K23" i="4"/>
  <c r="K27" i="4"/>
  <c r="H14" i="4"/>
  <c r="H18" i="4"/>
  <c r="H22" i="4"/>
  <c r="H26" i="4"/>
  <c r="K12" i="4"/>
  <c r="K16" i="4"/>
  <c r="K20" i="4"/>
  <c r="K24" i="4"/>
  <c r="K28" i="4"/>
  <c r="K11" i="4"/>
  <c r="H11" i="4"/>
  <c r="H15" i="4"/>
  <c r="H19" i="4"/>
  <c r="H23" i="4"/>
  <c r="H27" i="4"/>
  <c r="K13" i="4"/>
  <c r="K17" i="4"/>
  <c r="K21" i="4"/>
  <c r="K25" i="4"/>
  <c r="H12" i="4"/>
  <c r="H16" i="4"/>
  <c r="H20" i="4"/>
  <c r="H24" i="4"/>
  <c r="K14" i="4"/>
  <c r="K18" i="4"/>
  <c r="K22" i="4"/>
  <c r="E21" i="101" l="1"/>
  <c r="E11" i="100"/>
  <c r="E19" i="100"/>
  <c r="E21" i="100"/>
  <c r="E17" i="101"/>
  <c r="E20" i="101"/>
  <c r="E12" i="101"/>
  <c r="H30" i="100"/>
  <c r="E27" i="101"/>
  <c r="E24" i="101"/>
  <c r="H30" i="101"/>
  <c r="E15" i="101"/>
  <c r="E18" i="101"/>
  <c r="E19" i="101"/>
  <c r="E26" i="101"/>
  <c r="N30" i="100"/>
  <c r="E11" i="101"/>
  <c r="E28" i="101"/>
  <c r="E13" i="101"/>
  <c r="E16" i="101"/>
  <c r="E25" i="101"/>
  <c r="E15" i="100"/>
  <c r="E16" i="100"/>
  <c r="E17" i="100"/>
  <c r="E20" i="100"/>
  <c r="E14" i="100"/>
  <c r="E14" i="101"/>
  <c r="E22" i="101"/>
  <c r="K30" i="100"/>
  <c r="N30" i="101"/>
  <c r="E26" i="100"/>
  <c r="E13" i="100"/>
  <c r="E24" i="100"/>
  <c r="E18" i="100"/>
  <c r="E23" i="100"/>
  <c r="E22" i="100"/>
  <c r="E12" i="100"/>
  <c r="E25" i="100"/>
  <c r="E28" i="100"/>
  <c r="K30" i="101"/>
  <c r="E30" i="101" l="1"/>
  <c r="E30" i="100"/>
  <c r="H19" i="98"/>
  <c r="J19" i="98"/>
  <c r="L19" i="98"/>
  <c r="N19" i="98"/>
  <c r="P19" i="98"/>
  <c r="R19" i="98"/>
  <c r="T19" i="98"/>
  <c r="H15" i="98"/>
  <c r="J15" i="98"/>
  <c r="L15" i="98"/>
  <c r="N15" i="98"/>
  <c r="P15" i="98"/>
  <c r="R15" i="98"/>
  <c r="T15" i="98"/>
  <c r="D27" i="97"/>
  <c r="D27" i="96"/>
  <c r="B4" i="97"/>
  <c r="B4" i="96"/>
  <c r="D27" i="95"/>
  <c r="B4" i="95"/>
  <c r="B4" i="94"/>
  <c r="P21" i="98" l="1"/>
  <c r="H21" i="98"/>
  <c r="T21" i="98"/>
  <c r="R21" i="98"/>
  <c r="L21" i="98"/>
  <c r="J21" i="98"/>
  <c r="N21" i="98"/>
  <c r="K28" i="92"/>
  <c r="I28" i="92"/>
  <c r="G28" i="92"/>
  <c r="E28" i="92"/>
  <c r="B6" i="92"/>
  <c r="L31" i="90" l="1"/>
  <c r="L13" i="90"/>
  <c r="L20" i="90" l="1"/>
  <c r="L28" i="90"/>
  <c r="L15" i="90"/>
  <c r="L19" i="90"/>
  <c r="L24" i="90"/>
  <c r="L33" i="90"/>
  <c r="L22" i="90"/>
  <c r="L26" i="90"/>
  <c r="L17" i="90"/>
  <c r="L21" i="90"/>
  <c r="L29" i="90" l="1"/>
  <c r="L18" i="90"/>
  <c r="L27" i="90"/>
  <c r="L16" i="90"/>
  <c r="L25" i="90"/>
  <c r="L30" i="90"/>
  <c r="L14" i="90"/>
  <c r="L23" i="90"/>
  <c r="N15" i="90" l="1"/>
  <c r="P15" i="90" s="1"/>
  <c r="N21" i="90"/>
  <c r="P21" i="90" s="1"/>
  <c r="N25" i="90"/>
  <c r="O25" i="90" s="1"/>
  <c r="N19" i="90"/>
  <c r="O19" i="90" s="1"/>
  <c r="N32" i="90"/>
  <c r="N13" i="90"/>
  <c r="N29" i="90"/>
  <c r="P29" i="90" s="1"/>
  <c r="N16" i="90"/>
  <c r="O16" i="90" s="1"/>
  <c r="N17" i="90"/>
  <c r="O17" i="90" s="1"/>
  <c r="N22" i="90"/>
  <c r="O22" i="90" s="1"/>
  <c r="N26" i="90"/>
  <c r="O26" i="90" s="1"/>
  <c r="N30" i="90"/>
  <c r="O30" i="90" s="1"/>
  <c r="N31" i="90"/>
  <c r="P31" i="90" s="1"/>
  <c r="N18" i="90"/>
  <c r="O18" i="90" s="1"/>
  <c r="N23" i="90"/>
  <c r="O23" i="90" s="1"/>
  <c r="N27" i="90"/>
  <c r="P27" i="90" s="1"/>
  <c r="N14" i="90"/>
  <c r="P14" i="90" s="1"/>
  <c r="N20" i="90"/>
  <c r="O20" i="90" s="1"/>
  <c r="N24" i="90"/>
  <c r="O24" i="90" s="1"/>
  <c r="N28" i="90"/>
  <c r="O28" i="90" s="1"/>
  <c r="O15" i="90" l="1"/>
  <c r="P19" i="90"/>
  <c r="O21" i="90"/>
  <c r="P25" i="90"/>
  <c r="P16" i="90"/>
  <c r="P23" i="90"/>
  <c r="O29" i="90"/>
  <c r="P20" i="90"/>
  <c r="P26" i="90"/>
  <c r="O27" i="90"/>
  <c r="P13" i="90"/>
  <c r="O13" i="90"/>
  <c r="O32" i="90"/>
  <c r="P32" i="90"/>
  <c r="P30" i="90"/>
  <c r="P28" i="90"/>
  <c r="P22" i="90"/>
  <c r="O14" i="90"/>
  <c r="P18" i="90"/>
  <c r="O31" i="90"/>
  <c r="P17" i="90"/>
  <c r="P24" i="90"/>
  <c r="F31" i="36" l="1"/>
  <c r="O26" i="79"/>
  <c r="N26" i="79"/>
  <c r="L26" i="79"/>
  <c r="K26" i="79"/>
  <c r="I26" i="79"/>
  <c r="H26" i="79"/>
  <c r="F26" i="79"/>
  <c r="E26" i="79"/>
  <c r="B6" i="79"/>
  <c r="W27" i="49"/>
  <c r="W26" i="49"/>
  <c r="W25" i="49"/>
  <c r="W24" i="49"/>
  <c r="W23" i="49"/>
  <c r="W22" i="49"/>
  <c r="W21" i="49"/>
  <c r="W20" i="49"/>
  <c r="W19" i="49"/>
  <c r="W18" i="49"/>
  <c r="W17" i="49"/>
  <c r="W16" i="49"/>
  <c r="W15" i="49"/>
  <c r="W14" i="49"/>
  <c r="W13" i="49"/>
  <c r="W12" i="49"/>
  <c r="W11" i="49"/>
  <c r="W10" i="49"/>
  <c r="B4" i="49"/>
  <c r="W27" i="48"/>
  <c r="W26" i="48"/>
  <c r="W25" i="48"/>
  <c r="W24" i="48"/>
  <c r="W23" i="48"/>
  <c r="W22" i="48"/>
  <c r="W21" i="48"/>
  <c r="W20" i="48"/>
  <c r="W19" i="48"/>
  <c r="W18" i="48"/>
  <c r="W17" i="48"/>
  <c r="W16" i="48"/>
  <c r="W15" i="48"/>
  <c r="W14" i="48"/>
  <c r="W13" i="48"/>
  <c r="W12" i="48"/>
  <c r="W11" i="48"/>
  <c r="W10" i="48"/>
  <c r="B4" i="48"/>
  <c r="W27" i="47"/>
  <c r="W26" i="47"/>
  <c r="W25" i="47"/>
  <c r="W24" i="47"/>
  <c r="W23" i="47"/>
  <c r="W22" i="47"/>
  <c r="W21" i="47"/>
  <c r="W20" i="47"/>
  <c r="W19" i="47"/>
  <c r="W18" i="47"/>
  <c r="W17" i="47"/>
  <c r="W16" i="47"/>
  <c r="W15" i="47"/>
  <c r="W14" i="47"/>
  <c r="W13" i="47"/>
  <c r="W12" i="47"/>
  <c r="W11" i="47"/>
  <c r="W10" i="47"/>
  <c r="B4" i="47"/>
  <c r="B4" i="34"/>
  <c r="O28" i="68"/>
  <c r="N28" i="68"/>
  <c r="L28" i="68"/>
  <c r="K28" i="68"/>
  <c r="I28" i="68"/>
  <c r="H28" i="68"/>
  <c r="F28" i="68"/>
  <c r="E28" i="68"/>
  <c r="B6" i="68"/>
  <c r="G31" i="43"/>
  <c r="M30" i="4"/>
  <c r="D30" i="4"/>
  <c r="E28" i="4" s="1"/>
  <c r="B5" i="3"/>
  <c r="C22" i="88" l="1"/>
  <c r="C12" i="88"/>
  <c r="C25" i="88"/>
  <c r="C27" i="88"/>
  <c r="C11" i="88"/>
  <c r="C23" i="88"/>
  <c r="C24" i="88"/>
  <c r="C20" i="88"/>
  <c r="C16" i="88"/>
  <c r="C17" i="88"/>
  <c r="C13" i="88"/>
  <c r="C26" i="88"/>
  <c r="C19" i="88"/>
  <c r="C15" i="88"/>
  <c r="C14" i="88"/>
  <c r="C18" i="88"/>
  <c r="C10" i="88"/>
  <c r="C21" i="88"/>
  <c r="N18" i="4"/>
  <c r="N11" i="4"/>
  <c r="N15" i="4"/>
  <c r="N19" i="4"/>
  <c r="N24" i="4"/>
  <c r="N12" i="4"/>
  <c r="N16" i="4"/>
  <c r="N20" i="4"/>
  <c r="N28" i="4"/>
  <c r="N14" i="4"/>
  <c r="N22" i="4"/>
  <c r="N13" i="4"/>
  <c r="N17" i="4"/>
  <c r="N21" i="4"/>
  <c r="N25" i="4"/>
  <c r="N23" i="4"/>
  <c r="N26" i="4"/>
  <c r="N27" i="4"/>
  <c r="H30" i="4"/>
  <c r="E12" i="4"/>
  <c r="E13" i="4"/>
  <c r="E14" i="4"/>
  <c r="E15" i="4"/>
  <c r="E16" i="4"/>
  <c r="E17" i="4"/>
  <c r="E18" i="4"/>
  <c r="E19" i="4"/>
  <c r="E20" i="4"/>
  <c r="E21" i="4"/>
  <c r="E22" i="4"/>
  <c r="E23" i="4"/>
  <c r="E24" i="4"/>
  <c r="E25" i="4"/>
  <c r="E26" i="4"/>
  <c r="E11" i="4"/>
  <c r="E27" i="4"/>
  <c r="C24" i="87" l="1"/>
  <c r="C17" i="87"/>
  <c r="C13" i="87"/>
  <c r="C11" i="87"/>
  <c r="C28" i="87"/>
  <c r="C22" i="87"/>
  <c r="C20" i="87"/>
  <c r="C16" i="87"/>
  <c r="C25" i="87"/>
  <c r="C18" i="87"/>
  <c r="C19" i="87"/>
  <c r="C14" i="87"/>
  <c r="C10" i="87"/>
  <c r="C12" i="87"/>
  <c r="C15" i="87"/>
  <c r="C26" i="87"/>
  <c r="C21" i="87"/>
  <c r="C27" i="87"/>
  <c r="C23" i="87"/>
  <c r="G31" i="36"/>
  <c r="N30" i="4"/>
  <c r="E30" i="4"/>
  <c r="K30" i="4"/>
  <c r="H31" i="43"/>
  <c r="C25" i="109" l="1"/>
  <c r="G23" i="139"/>
  <c r="J21" i="144"/>
  <c r="E21" i="144"/>
  <c r="D21" i="139"/>
  <c r="G26" i="139"/>
  <c r="V27" i="104"/>
  <c r="W27" i="104" s="1"/>
  <c r="J29" i="145"/>
  <c r="E29" i="145"/>
  <c r="G25" i="139"/>
  <c r="N26" i="136"/>
  <c r="G28" i="147"/>
  <c r="D27" i="134"/>
  <c r="S26" i="103"/>
  <c r="E14" i="148"/>
  <c r="J14" i="148"/>
  <c r="J16" i="145"/>
  <c r="E16" i="145"/>
  <c r="E27" i="134"/>
  <c r="F27" i="134" s="1"/>
  <c r="D18" i="137"/>
  <c r="G15" i="147"/>
  <c r="D13" i="136"/>
  <c r="E13" i="136" s="1"/>
  <c r="AC15" i="137"/>
  <c r="E27" i="143"/>
  <c r="J27" i="143"/>
  <c r="G28" i="139"/>
  <c r="Y22" i="103"/>
  <c r="Z22" i="103" s="1"/>
  <c r="S13" i="105"/>
  <c r="D14" i="140"/>
  <c r="G21" i="142"/>
  <c r="G26" i="143"/>
  <c r="G24" i="142"/>
  <c r="V17" i="103"/>
  <c r="W17" i="103" s="1"/>
  <c r="G24" i="139"/>
  <c r="AC23" i="147"/>
  <c r="N19" i="136"/>
  <c r="E20" i="139"/>
  <c r="V15" i="103"/>
  <c r="W15" i="103" s="1"/>
  <c r="J22" i="142"/>
  <c r="E22" i="142"/>
  <c r="G25" i="142"/>
  <c r="S31" i="144"/>
  <c r="G27" i="139"/>
  <c r="G23" i="137"/>
  <c r="J17" i="145"/>
  <c r="E17" i="145"/>
  <c r="D15" i="139"/>
  <c r="V12" i="104"/>
  <c r="W12" i="104" s="1"/>
  <c r="E13" i="134"/>
  <c r="G16" i="142"/>
  <c r="J15" i="145"/>
  <c r="E15" i="145"/>
  <c r="S12" i="105"/>
  <c r="D13" i="140"/>
  <c r="G12" i="134"/>
  <c r="N31" i="134"/>
  <c r="E21" i="134"/>
  <c r="E29" i="143"/>
  <c r="J29" i="143"/>
  <c r="AC29" i="143"/>
  <c r="AC26" i="137"/>
  <c r="G14" i="139"/>
  <c r="D12" i="136"/>
  <c r="E12" i="136" s="1"/>
  <c r="G31" i="136"/>
  <c r="E23" i="134"/>
  <c r="G13" i="144"/>
  <c r="E22" i="139"/>
  <c r="X31" i="137"/>
  <c r="D28" i="140"/>
  <c r="S27" i="105"/>
  <c r="AC14" i="139"/>
  <c r="E15" i="147"/>
  <c r="J15" i="147"/>
  <c r="N20" i="138"/>
  <c r="Y19" i="104"/>
  <c r="Z19" i="104" s="1"/>
  <c r="G23" i="147"/>
  <c r="G25" i="144"/>
  <c r="Y22" i="104"/>
  <c r="Z22" i="104" s="1"/>
  <c r="N23" i="138"/>
  <c r="J12" i="142"/>
  <c r="L31" i="142"/>
  <c r="E12" i="142"/>
  <c r="G13" i="137"/>
  <c r="N31" i="139"/>
  <c r="G12" i="139"/>
  <c r="AC22" i="137"/>
  <c r="U31" i="147"/>
  <c r="J14" i="143"/>
  <c r="E14" i="143"/>
  <c r="N18" i="138"/>
  <c r="Y17" i="104"/>
  <c r="Z17" i="104" s="1"/>
  <c r="V22" i="104"/>
  <c r="W22" i="104" s="1"/>
  <c r="U31" i="137"/>
  <c r="N25" i="136"/>
  <c r="G28" i="148"/>
  <c r="G21" i="139"/>
  <c r="H21" i="139" s="1"/>
  <c r="Y15" i="103"/>
  <c r="Z15" i="103" s="1"/>
  <c r="D19" i="138"/>
  <c r="E19" i="138" s="1"/>
  <c r="S18" i="104"/>
  <c r="E18" i="137"/>
  <c r="F18" i="137" s="1"/>
  <c r="E26" i="134"/>
  <c r="G23" i="142"/>
  <c r="S13" i="104"/>
  <c r="D14" i="138"/>
  <c r="E14" i="138" s="1"/>
  <c r="E29" i="139"/>
  <c r="E18" i="144"/>
  <c r="J18" i="144"/>
  <c r="N20" i="140"/>
  <c r="Y19" i="105"/>
  <c r="Z19" i="105" s="1"/>
  <c r="J16" i="148"/>
  <c r="E16" i="148"/>
  <c r="J29" i="147"/>
  <c r="E29" i="147"/>
  <c r="Y28" i="103"/>
  <c r="Z28" i="103" s="1"/>
  <c r="D16" i="139"/>
  <c r="J29" i="142"/>
  <c r="E29" i="142"/>
  <c r="D12" i="134"/>
  <c r="S11" i="103"/>
  <c r="J31" i="134"/>
  <c r="G16" i="145"/>
  <c r="S31" i="142"/>
  <c r="E29" i="137"/>
  <c r="J21" i="146"/>
  <c r="E21" i="146"/>
  <c r="G20" i="147"/>
  <c r="G21" i="147"/>
  <c r="S20" i="105"/>
  <c r="D21" i="140"/>
  <c r="D29" i="139"/>
  <c r="G15" i="144"/>
  <c r="E14" i="139"/>
  <c r="V12" i="105"/>
  <c r="W12" i="105" s="1"/>
  <c r="E21" i="139"/>
  <c r="F21" i="139" s="1"/>
  <c r="G18" i="139"/>
  <c r="G15" i="145"/>
  <c r="V20" i="105"/>
  <c r="W20" i="105" s="1"/>
  <c r="AC25" i="134"/>
  <c r="E29" i="146"/>
  <c r="J29" i="146"/>
  <c r="AC20" i="147"/>
  <c r="Y18" i="104"/>
  <c r="Z18" i="104" s="1"/>
  <c r="N19" i="138"/>
  <c r="S31" i="145"/>
  <c r="S25" i="103"/>
  <c r="D26" i="134"/>
  <c r="AC15" i="143"/>
  <c r="E13" i="147"/>
  <c r="J13" i="147"/>
  <c r="Y16" i="103"/>
  <c r="Z16" i="103" s="1"/>
  <c r="G28" i="146"/>
  <c r="D23" i="137"/>
  <c r="N29" i="140"/>
  <c r="Y28" i="105"/>
  <c r="Z28" i="105" s="1"/>
  <c r="AC18" i="134"/>
  <c r="V22" i="105"/>
  <c r="W22" i="105" s="1"/>
  <c r="S19" i="104"/>
  <c r="D20" i="138"/>
  <c r="E20" i="138" s="1"/>
  <c r="J23" i="144"/>
  <c r="E23" i="144"/>
  <c r="V24" i="105"/>
  <c r="W24" i="105" s="1"/>
  <c r="G16" i="144"/>
  <c r="N29" i="138"/>
  <c r="Y28" i="104"/>
  <c r="Z28" i="104" s="1"/>
  <c r="G28" i="134"/>
  <c r="S17" i="105"/>
  <c r="D18" i="140"/>
  <c r="J21" i="147"/>
  <c r="E21" i="147"/>
  <c r="V26" i="103"/>
  <c r="W26" i="103" s="1"/>
  <c r="D13" i="139"/>
  <c r="Z31" i="139"/>
  <c r="S21" i="104"/>
  <c r="D22" i="138"/>
  <c r="E22" i="138" s="1"/>
  <c r="E24" i="139"/>
  <c r="S16" i="103"/>
  <c r="D17" i="134"/>
  <c r="E19" i="146"/>
  <c r="J19" i="146"/>
  <c r="G22" i="147"/>
  <c r="S27" i="103"/>
  <c r="D28" i="134"/>
  <c r="G19" i="148"/>
  <c r="E28" i="137"/>
  <c r="V23" i="103"/>
  <c r="W23" i="103" s="1"/>
  <c r="Y17" i="105"/>
  <c r="Z17" i="105" s="1"/>
  <c r="N18" i="140"/>
  <c r="Y12" i="105"/>
  <c r="Z12" i="105" s="1"/>
  <c r="N13" i="140"/>
  <c r="D16" i="138"/>
  <c r="E16" i="138" s="1"/>
  <c r="S15" i="104"/>
  <c r="E18" i="148"/>
  <c r="J18" i="148"/>
  <c r="G12" i="147"/>
  <c r="N31" i="147"/>
  <c r="AC28" i="142"/>
  <c r="AC27" i="139"/>
  <c r="J15" i="146"/>
  <c r="E15" i="146"/>
  <c r="AC14" i="137"/>
  <c r="E25" i="137"/>
  <c r="S23" i="105"/>
  <c r="D24" i="140"/>
  <c r="G27" i="134"/>
  <c r="G14" i="145"/>
  <c r="V28" i="104"/>
  <c r="W28" i="104" s="1"/>
  <c r="S22" i="104"/>
  <c r="D23" i="138"/>
  <c r="E23" i="138" s="1"/>
  <c r="S31" i="143"/>
  <c r="G24" i="144"/>
  <c r="AC14" i="145"/>
  <c r="E27" i="137"/>
  <c r="J21" i="142"/>
  <c r="E21" i="142"/>
  <c r="E20" i="134"/>
  <c r="D19" i="137"/>
  <c r="E16" i="137"/>
  <c r="G17" i="145"/>
  <c r="E27" i="145"/>
  <c r="J27" i="145"/>
  <c r="G20" i="145"/>
  <c r="AC23" i="144"/>
  <c r="G12" i="148"/>
  <c r="N31" i="148"/>
  <c r="N25" i="140"/>
  <c r="Y24" i="105"/>
  <c r="Z24" i="105" s="1"/>
  <c r="N16" i="136"/>
  <c r="V18" i="104"/>
  <c r="W18" i="104" s="1"/>
  <c r="E18" i="143"/>
  <c r="J18" i="143"/>
  <c r="V26" i="105"/>
  <c r="W26" i="105" s="1"/>
  <c r="G25" i="134"/>
  <c r="Y21" i="105"/>
  <c r="Z21" i="105" s="1"/>
  <c r="N22" i="140"/>
  <c r="G14" i="137"/>
  <c r="G29" i="134"/>
  <c r="U31" i="139"/>
  <c r="J15" i="142"/>
  <c r="E15" i="142"/>
  <c r="E17" i="134"/>
  <c r="S27" i="104"/>
  <c r="D28" i="138"/>
  <c r="E28" i="138" s="1"/>
  <c r="G26" i="148"/>
  <c r="N14" i="136"/>
  <c r="D19" i="136"/>
  <c r="E19" i="136" s="1"/>
  <c r="AB31" i="143"/>
  <c r="J28" i="148"/>
  <c r="E28" i="148"/>
  <c r="AC16" i="139"/>
  <c r="G19" i="145"/>
  <c r="J14" i="147"/>
  <c r="E14" i="147"/>
  <c r="AC13" i="139"/>
  <c r="E14" i="137"/>
  <c r="N31" i="144"/>
  <c r="G12" i="144"/>
  <c r="AC17" i="134"/>
  <c r="G26" i="146"/>
  <c r="AC12" i="134"/>
  <c r="AB31" i="134"/>
  <c r="D28" i="137"/>
  <c r="AC16" i="137"/>
  <c r="Y21" i="104"/>
  <c r="Z21" i="104" s="1"/>
  <c r="N22" i="138"/>
  <c r="V28" i="103"/>
  <c r="W28" i="103" s="1"/>
  <c r="E19" i="145"/>
  <c r="J19" i="145"/>
  <c r="AC20" i="134"/>
  <c r="J26" i="143"/>
  <c r="E26" i="143"/>
  <c r="D26" i="136"/>
  <c r="E26" i="136" s="1"/>
  <c r="G15" i="148"/>
  <c r="S31" i="148"/>
  <c r="Y25" i="104"/>
  <c r="Z25" i="104" s="1"/>
  <c r="N26" i="138"/>
  <c r="J28" i="146"/>
  <c r="E28" i="146"/>
  <c r="E19" i="144"/>
  <c r="J19" i="144"/>
  <c r="E27" i="146"/>
  <c r="J27" i="146"/>
  <c r="AC22" i="139"/>
  <c r="E23" i="139"/>
  <c r="AC21" i="137"/>
  <c r="E28" i="139"/>
  <c r="J24" i="145"/>
  <c r="E24" i="145"/>
  <c r="S18" i="105"/>
  <c r="D19" i="140"/>
  <c r="Y14" i="103"/>
  <c r="Z14" i="103" s="1"/>
  <c r="D29" i="136"/>
  <c r="E29" i="136" s="1"/>
  <c r="J23" i="148"/>
  <c r="E23" i="148"/>
  <c r="N28" i="138"/>
  <c r="Y27" i="104"/>
  <c r="Z27" i="104" s="1"/>
  <c r="E16" i="134"/>
  <c r="V15" i="105"/>
  <c r="W15" i="105" s="1"/>
  <c r="E22" i="137"/>
  <c r="Z31" i="144"/>
  <c r="G22" i="148"/>
  <c r="G21" i="148"/>
  <c r="G25" i="147"/>
  <c r="G29" i="144"/>
  <c r="G22" i="146"/>
  <c r="E20" i="137"/>
  <c r="V21" i="105"/>
  <c r="W21" i="105" s="1"/>
  <c r="AC20" i="142"/>
  <c r="S12" i="104"/>
  <c r="D13" i="138"/>
  <c r="E13" i="138" s="1"/>
  <c r="D22" i="134"/>
  <c r="S21" i="103"/>
  <c r="D18" i="134"/>
  <c r="S17" i="103"/>
  <c r="D18" i="138"/>
  <c r="E18" i="138" s="1"/>
  <c r="S17" i="104"/>
  <c r="E18" i="134"/>
  <c r="D25" i="140"/>
  <c r="S24" i="105"/>
  <c r="J21" i="145"/>
  <c r="E21" i="145"/>
  <c r="AC14" i="148"/>
  <c r="D13" i="137"/>
  <c r="G21" i="144"/>
  <c r="AC14" i="142"/>
  <c r="G26" i="147"/>
  <c r="V25" i="103"/>
  <c r="W25" i="103" s="1"/>
  <c r="AC15" i="134"/>
  <c r="G18" i="137"/>
  <c r="H18" i="137" s="1"/>
  <c r="AC28" i="139"/>
  <c r="E17" i="148"/>
  <c r="J17" i="148"/>
  <c r="N27" i="140"/>
  <c r="Y26" i="105"/>
  <c r="Z26" i="105" s="1"/>
  <c r="G14" i="142"/>
  <c r="G13" i="147"/>
  <c r="D24" i="134"/>
  <c r="S23" i="103"/>
  <c r="G16" i="146"/>
  <c r="G13" i="142"/>
  <c r="G20" i="139"/>
  <c r="V20" i="104"/>
  <c r="W20" i="104" s="1"/>
  <c r="E20" i="143"/>
  <c r="J20" i="143"/>
  <c r="AC19" i="146"/>
  <c r="N23" i="136"/>
  <c r="AC23" i="134"/>
  <c r="AC24" i="142"/>
  <c r="E12" i="143"/>
  <c r="L31" i="143"/>
  <c r="J12" i="143"/>
  <c r="AC13" i="148"/>
  <c r="AB31" i="144"/>
  <c r="AC12" i="144"/>
  <c r="G19" i="147"/>
  <c r="N28" i="136"/>
  <c r="G28" i="137"/>
  <c r="H28" i="137" s="1"/>
  <c r="M31" i="138"/>
  <c r="N31" i="138" s="1"/>
  <c r="N12" i="138"/>
  <c r="Y11" i="104"/>
  <c r="Z11" i="104" s="1"/>
  <c r="AC16" i="134"/>
  <c r="G22" i="145"/>
  <c r="H22" i="145" s="1"/>
  <c r="G28" i="145"/>
  <c r="G29" i="139"/>
  <c r="H29" i="139" s="1"/>
  <c r="E13" i="137"/>
  <c r="F13" i="137" s="1"/>
  <c r="E23" i="142"/>
  <c r="J23" i="142"/>
  <c r="E15" i="134"/>
  <c r="G22" i="144"/>
  <c r="AC26" i="148"/>
  <c r="G22" i="142"/>
  <c r="E25" i="139"/>
  <c r="E13" i="139"/>
  <c r="E26" i="144"/>
  <c r="J26" i="144"/>
  <c r="G27" i="137"/>
  <c r="G19" i="142"/>
  <c r="E15" i="144"/>
  <c r="J15" i="144"/>
  <c r="E26" i="139"/>
  <c r="D26" i="138"/>
  <c r="E26" i="138" s="1"/>
  <c r="S25" i="104"/>
  <c r="V12" i="103"/>
  <c r="W12" i="103" s="1"/>
  <c r="Y25" i="105"/>
  <c r="Z25" i="105" s="1"/>
  <c r="N26" i="140"/>
  <c r="G12" i="145"/>
  <c r="N31" i="145"/>
  <c r="N14" i="140"/>
  <c r="Y13" i="105"/>
  <c r="Z13" i="105" s="1"/>
  <c r="V16" i="104"/>
  <c r="W16" i="104" s="1"/>
  <c r="V13" i="104"/>
  <c r="W13" i="104" s="1"/>
  <c r="D17" i="136"/>
  <c r="E17" i="136" s="1"/>
  <c r="G26" i="137"/>
  <c r="V16" i="103"/>
  <c r="W16" i="103" s="1"/>
  <c r="G13" i="134"/>
  <c r="J23" i="143"/>
  <c r="E23" i="143"/>
  <c r="S31" i="146"/>
  <c r="AC17" i="142"/>
  <c r="Z31" i="145"/>
  <c r="J12" i="144"/>
  <c r="L31" i="144"/>
  <c r="E31" i="144" s="1"/>
  <c r="E12" i="144"/>
  <c r="G18" i="146"/>
  <c r="E24" i="144"/>
  <c r="J24" i="144"/>
  <c r="Y24" i="104"/>
  <c r="Z24" i="104" s="1"/>
  <c r="N25" i="138"/>
  <c r="U31" i="146"/>
  <c r="G17" i="134"/>
  <c r="D15" i="136"/>
  <c r="E15" i="136" s="1"/>
  <c r="AB31" i="142"/>
  <c r="AC19" i="143"/>
  <c r="E24" i="148"/>
  <c r="J24" i="148"/>
  <c r="J20" i="142"/>
  <c r="E20" i="142"/>
  <c r="AC20" i="148"/>
  <c r="N17" i="136"/>
  <c r="E14" i="134"/>
  <c r="D14" i="137"/>
  <c r="D20" i="137"/>
  <c r="Y24" i="103"/>
  <c r="Z24" i="103" s="1"/>
  <c r="G21" i="143"/>
  <c r="G27" i="147"/>
  <c r="AC23" i="148"/>
  <c r="J13" i="146"/>
  <c r="E13" i="146"/>
  <c r="J14" i="142"/>
  <c r="E14" i="142"/>
  <c r="G15" i="142"/>
  <c r="J19" i="142"/>
  <c r="E19" i="142"/>
  <c r="AC17" i="148"/>
  <c r="Y23" i="103"/>
  <c r="Z23" i="103" s="1"/>
  <c r="D24" i="136"/>
  <c r="E24" i="136" s="1"/>
  <c r="E25" i="145"/>
  <c r="J25" i="145"/>
  <c r="AC18" i="137"/>
  <c r="D18" i="139"/>
  <c r="G13" i="143"/>
  <c r="AC27" i="145"/>
  <c r="E27" i="144"/>
  <c r="J27" i="144"/>
  <c r="S14" i="105"/>
  <c r="D15" i="140"/>
  <c r="D22" i="137"/>
  <c r="AC24" i="139"/>
  <c r="AC19" i="147"/>
  <c r="E17" i="143"/>
  <c r="J17" i="143"/>
  <c r="U31" i="134"/>
  <c r="AC17" i="139"/>
  <c r="E29" i="134"/>
  <c r="N14" i="138"/>
  <c r="Y13" i="104"/>
  <c r="Z13" i="104" s="1"/>
  <c r="E27" i="139"/>
  <c r="G16" i="134"/>
  <c r="J28" i="144"/>
  <c r="E28" i="144"/>
  <c r="V17" i="104"/>
  <c r="W17" i="104" s="1"/>
  <c r="AC22" i="142"/>
  <c r="AC29" i="142"/>
  <c r="V11" i="105"/>
  <c r="J31" i="140"/>
  <c r="K31" i="140" s="1"/>
  <c r="S22" i="105"/>
  <c r="D23" i="140"/>
  <c r="D27" i="139"/>
  <c r="D26" i="139"/>
  <c r="V18" i="105"/>
  <c r="W18" i="105" s="1"/>
  <c r="X31" i="139"/>
  <c r="G15" i="146"/>
  <c r="D12" i="139"/>
  <c r="J31" i="139"/>
  <c r="AC23" i="137"/>
  <c r="AB31" i="148"/>
  <c r="Q31" i="139"/>
  <c r="S31" i="139"/>
  <c r="AC21" i="143"/>
  <c r="D23" i="139"/>
  <c r="G14" i="146"/>
  <c r="E12" i="146"/>
  <c r="L31" i="146"/>
  <c r="J12" i="146"/>
  <c r="AC15" i="148"/>
  <c r="E16" i="144"/>
  <c r="J16" i="144"/>
  <c r="E29" i="148"/>
  <c r="J29" i="148"/>
  <c r="S31" i="137"/>
  <c r="S19" i="105"/>
  <c r="D20" i="140"/>
  <c r="AC24" i="145"/>
  <c r="G13" i="139"/>
  <c r="H13" i="139" s="1"/>
  <c r="J13" i="143"/>
  <c r="E13" i="143"/>
  <c r="D23" i="136"/>
  <c r="E23" i="136" s="1"/>
  <c r="E24" i="142"/>
  <c r="J24" i="142"/>
  <c r="D24" i="142" s="1"/>
  <c r="Y21" i="103"/>
  <c r="Z21" i="103" s="1"/>
  <c r="AC18" i="147"/>
  <c r="G18" i="145"/>
  <c r="Y26" i="103"/>
  <c r="Z26" i="103" s="1"/>
  <c r="AC25" i="137"/>
  <c r="V27" i="103"/>
  <c r="W27" i="103" s="1"/>
  <c r="Y27" i="103"/>
  <c r="Z27" i="103" s="1"/>
  <c r="G24" i="147"/>
  <c r="V19" i="103"/>
  <c r="W19" i="103" s="1"/>
  <c r="AC17" i="137"/>
  <c r="E24" i="137"/>
  <c r="D29" i="137"/>
  <c r="G24" i="143"/>
  <c r="G23" i="146"/>
  <c r="AC18" i="144"/>
  <c r="G20" i="134"/>
  <c r="N15" i="140"/>
  <c r="Y14" i="105"/>
  <c r="Z14" i="105" s="1"/>
  <c r="G13" i="145"/>
  <c r="G29" i="142"/>
  <c r="AC18" i="139"/>
  <c r="G15" i="139"/>
  <c r="H15" i="139" s="1"/>
  <c r="G22" i="143"/>
  <c r="S16" i="105"/>
  <c r="T16" i="105" s="1"/>
  <c r="D17" i="140"/>
  <c r="G13" i="148"/>
  <c r="G14" i="134"/>
  <c r="G25" i="143"/>
  <c r="J23" i="147"/>
  <c r="E23" i="147"/>
  <c r="G31" i="138"/>
  <c r="S11" i="104"/>
  <c r="D12" i="138"/>
  <c r="E12" i="138" s="1"/>
  <c r="E16" i="139"/>
  <c r="F16" i="139" s="1"/>
  <c r="G22" i="139"/>
  <c r="J31" i="136"/>
  <c r="K31" i="136" s="1"/>
  <c r="AC27" i="134"/>
  <c r="AC13" i="142"/>
  <c r="D28" i="136"/>
  <c r="E28" i="136" s="1"/>
  <c r="AC19" i="134"/>
  <c r="E18" i="145"/>
  <c r="J18" i="145"/>
  <c r="AC25" i="148"/>
  <c r="G17" i="148"/>
  <c r="G24" i="148"/>
  <c r="E28" i="147"/>
  <c r="J28" i="147"/>
  <c r="Z31" i="134"/>
  <c r="E12" i="139"/>
  <c r="F12" i="139" s="1"/>
  <c r="L31" i="139"/>
  <c r="G25" i="148"/>
  <c r="G18" i="142"/>
  <c r="V13" i="105"/>
  <c r="W13" i="105" s="1"/>
  <c r="G21" i="146"/>
  <c r="AC27" i="147"/>
  <c r="Z31" i="143"/>
  <c r="Q31" i="137"/>
  <c r="G18" i="134"/>
  <c r="H18" i="134" s="1"/>
  <c r="J28" i="142"/>
  <c r="E28" i="142"/>
  <c r="AB31" i="146"/>
  <c r="V20" i="103"/>
  <c r="W20" i="103" s="1"/>
  <c r="N13" i="136"/>
  <c r="E20" i="147"/>
  <c r="J20" i="147"/>
  <c r="AC28" i="137"/>
  <c r="AC29" i="134"/>
  <c r="Z31" i="142"/>
  <c r="J22" i="145"/>
  <c r="D22" i="145" s="1"/>
  <c r="K22" i="145" s="1"/>
  <c r="E22" i="145"/>
  <c r="F22" i="145" s="1"/>
  <c r="J22" i="148"/>
  <c r="E22" i="148"/>
  <c r="G16" i="137"/>
  <c r="U31" i="145"/>
  <c r="J26" i="146"/>
  <c r="E26" i="146"/>
  <c r="AC26" i="139"/>
  <c r="G27" i="143"/>
  <c r="G18" i="143"/>
  <c r="Q31" i="134"/>
  <c r="V11" i="103"/>
  <c r="AC14" i="147"/>
  <c r="N24" i="140"/>
  <c r="Y23" i="105"/>
  <c r="Z23" i="105" s="1"/>
  <c r="D24" i="137"/>
  <c r="AC24" i="147"/>
  <c r="N28" i="140"/>
  <c r="Y27" i="105"/>
  <c r="Z27" i="105" s="1"/>
  <c r="AC16" i="144"/>
  <c r="E25" i="144"/>
  <c r="J25" i="144"/>
  <c r="V26" i="104"/>
  <c r="W26" i="104" s="1"/>
  <c r="G21" i="137"/>
  <c r="Z31" i="147"/>
  <c r="Y16" i="105"/>
  <c r="Z16" i="105" s="1"/>
  <c r="N17" i="140"/>
  <c r="S12" i="103"/>
  <c r="D13" i="134"/>
  <c r="AC24" i="137"/>
  <c r="G18" i="144"/>
  <c r="E13" i="148"/>
  <c r="J13" i="148"/>
  <c r="E23" i="137"/>
  <c r="F23" i="137" s="1"/>
  <c r="V14" i="104"/>
  <c r="W14" i="104" s="1"/>
  <c r="AC26" i="134"/>
  <c r="E28" i="145"/>
  <c r="J28" i="145"/>
  <c r="D28" i="145" s="1"/>
  <c r="K28" i="145" s="1"/>
  <c r="AC22" i="143"/>
  <c r="J20" i="148"/>
  <c r="E20" i="148"/>
  <c r="V27" i="105"/>
  <c r="W27" i="105" s="1"/>
  <c r="J19" i="147"/>
  <c r="E19" i="147"/>
  <c r="J16" i="146"/>
  <c r="E16" i="146"/>
  <c r="G13" i="146"/>
  <c r="G24" i="137"/>
  <c r="Y18" i="105"/>
  <c r="Z18" i="105" s="1"/>
  <c r="N19" i="140"/>
  <c r="J25" i="143"/>
  <c r="E25" i="143"/>
  <c r="E21" i="137"/>
  <c r="AC14" i="134"/>
  <c r="J19" i="143"/>
  <c r="E19" i="143"/>
  <c r="D20" i="139"/>
  <c r="G29" i="143"/>
  <c r="G16" i="147"/>
  <c r="J24" i="147"/>
  <c r="E24" i="147"/>
  <c r="AC19" i="148"/>
  <c r="AC13" i="147"/>
  <c r="G17" i="147"/>
  <c r="G26" i="134"/>
  <c r="H26" i="134" s="1"/>
  <c r="D22" i="139"/>
  <c r="E26" i="137"/>
  <c r="AC28" i="134"/>
  <c r="G20" i="146"/>
  <c r="V21" i="104"/>
  <c r="W21" i="104" s="1"/>
  <c r="G12" i="137"/>
  <c r="N31" i="137"/>
  <c r="V17" i="105"/>
  <c r="W17" i="105" s="1"/>
  <c r="E24" i="134"/>
  <c r="F24" i="134" s="1"/>
  <c r="V22" i="103"/>
  <c r="W22" i="103" s="1"/>
  <c r="J26" i="147"/>
  <c r="E26" i="147"/>
  <c r="G16" i="139"/>
  <c r="H16" i="139" s="1"/>
  <c r="G24" i="145"/>
  <c r="V25" i="104"/>
  <c r="W25" i="104" s="1"/>
  <c r="G26" i="144"/>
  <c r="J27" i="142"/>
  <c r="E27" i="142"/>
  <c r="G19" i="137"/>
  <c r="AC24" i="143"/>
  <c r="AC28" i="147"/>
  <c r="AC16" i="146"/>
  <c r="V15" i="104"/>
  <c r="W15" i="104" s="1"/>
  <c r="G27" i="144"/>
  <c r="J19" i="148"/>
  <c r="E19" i="148"/>
  <c r="E19" i="134"/>
  <c r="D19" i="139"/>
  <c r="AC22" i="146"/>
  <c r="J22" i="143"/>
  <c r="E22" i="143"/>
  <c r="N12" i="140"/>
  <c r="M31" i="140"/>
  <c r="N31" i="140" s="1"/>
  <c r="Y11" i="105"/>
  <c r="D21" i="136"/>
  <c r="E21" i="136" s="1"/>
  <c r="N20" i="136"/>
  <c r="S31" i="134"/>
  <c r="G17" i="146"/>
  <c r="E19" i="137"/>
  <c r="E25" i="142"/>
  <c r="J25" i="142"/>
  <c r="E26" i="142"/>
  <c r="J26" i="142"/>
  <c r="Y20" i="103"/>
  <c r="Z20" i="103" s="1"/>
  <c r="V24" i="104"/>
  <c r="W24" i="104" s="1"/>
  <c r="Y12" i="104"/>
  <c r="Z12" i="104" s="1"/>
  <c r="N13" i="138"/>
  <c r="D18" i="136"/>
  <c r="E18" i="136" s="1"/>
  <c r="G20" i="143"/>
  <c r="D20" i="136"/>
  <c r="E20" i="136" s="1"/>
  <c r="N15" i="136"/>
  <c r="D27" i="136"/>
  <c r="E27" i="136" s="1"/>
  <c r="AC19" i="137"/>
  <c r="G29" i="147"/>
  <c r="AC28" i="145"/>
  <c r="E25" i="148"/>
  <c r="J25" i="148"/>
  <c r="G14" i="144"/>
  <c r="Y19" i="103"/>
  <c r="Z19" i="103" s="1"/>
  <c r="AC23" i="145"/>
  <c r="J18" i="142"/>
  <c r="E18" i="142"/>
  <c r="E22" i="146"/>
  <c r="J22" i="146"/>
  <c r="G18" i="148"/>
  <c r="G29" i="146"/>
  <c r="AB31" i="139"/>
  <c r="AC12" i="139"/>
  <c r="N16" i="138"/>
  <c r="Y15" i="104"/>
  <c r="Z15" i="104" s="1"/>
  <c r="N23" i="140"/>
  <c r="Y22" i="105"/>
  <c r="Z22" i="105" s="1"/>
  <c r="N27" i="136"/>
  <c r="V23" i="104"/>
  <c r="W23" i="104" s="1"/>
  <c r="G25" i="146"/>
  <c r="E25" i="147"/>
  <c r="J25" i="147"/>
  <c r="E27" i="148"/>
  <c r="J27" i="148"/>
  <c r="G21" i="145"/>
  <c r="Y18" i="103"/>
  <c r="Z18" i="103" s="1"/>
  <c r="G17" i="143"/>
  <c r="U31" i="142"/>
  <c r="E17" i="139"/>
  <c r="G27" i="142"/>
  <c r="G27" i="148"/>
  <c r="S11" i="105"/>
  <c r="D12" i="140"/>
  <c r="G31" i="140"/>
  <c r="D17" i="138"/>
  <c r="E17" i="138" s="1"/>
  <c r="S16" i="104"/>
  <c r="AC25" i="139"/>
  <c r="G12" i="142"/>
  <c r="N31" i="142"/>
  <c r="D26" i="140"/>
  <c r="S25" i="105"/>
  <c r="AC25" i="145"/>
  <c r="AC28" i="148"/>
  <c r="G16" i="148"/>
  <c r="J16" i="142"/>
  <c r="E16" i="142"/>
  <c r="Y17" i="103"/>
  <c r="Z17" i="103" s="1"/>
  <c r="E12" i="134"/>
  <c r="F12" i="134" s="1"/>
  <c r="L31" i="134"/>
  <c r="AB31" i="147"/>
  <c r="J27" i="147"/>
  <c r="E27" i="147"/>
  <c r="D15" i="138"/>
  <c r="E15" i="138" s="1"/>
  <c r="S14" i="104"/>
  <c r="E13" i="142"/>
  <c r="J13" i="142"/>
  <c r="D13" i="142" s="1"/>
  <c r="AC24" i="134"/>
  <c r="D16" i="134"/>
  <c r="S15" i="103"/>
  <c r="D25" i="136"/>
  <c r="E25" i="136" s="1"/>
  <c r="G28" i="143"/>
  <c r="N29" i="136"/>
  <c r="G25" i="145"/>
  <c r="E25" i="146"/>
  <c r="J25" i="146"/>
  <c r="J23" i="146"/>
  <c r="E23" i="146"/>
  <c r="AC14" i="146"/>
  <c r="AC18" i="148"/>
  <c r="AC15" i="147"/>
  <c r="D25" i="138"/>
  <c r="E25" i="138" s="1"/>
  <c r="S24" i="104"/>
  <c r="S20" i="103"/>
  <c r="D21" i="134"/>
  <c r="Z31" i="137"/>
  <c r="AA31" i="137" s="1"/>
  <c r="J20" i="144"/>
  <c r="D20" i="144" s="1"/>
  <c r="E20" i="144"/>
  <c r="AC21" i="145"/>
  <c r="G25" i="137"/>
  <c r="AC13" i="134"/>
  <c r="E25" i="134"/>
  <c r="AB31" i="145"/>
  <c r="N31" i="146"/>
  <c r="G31" i="146" s="1"/>
  <c r="G12" i="146"/>
  <c r="Z31" i="146"/>
  <c r="M31" i="136"/>
  <c r="N31" i="136" s="1"/>
  <c r="N12" i="136"/>
  <c r="E15" i="139"/>
  <c r="F15" i="139" s="1"/>
  <c r="D15" i="137"/>
  <c r="D29" i="134"/>
  <c r="S28" i="103"/>
  <c r="D14" i="139"/>
  <c r="E12" i="147"/>
  <c r="J12" i="147"/>
  <c r="L31" i="147"/>
  <c r="G23" i="148"/>
  <c r="S19" i="103"/>
  <c r="D20" i="134"/>
  <c r="E26" i="145"/>
  <c r="J26" i="145"/>
  <c r="G19" i="144"/>
  <c r="J31" i="137"/>
  <c r="D12" i="137"/>
  <c r="AC27" i="137"/>
  <c r="D24" i="139"/>
  <c r="V19" i="104"/>
  <c r="W19" i="104" s="1"/>
  <c r="D21" i="137"/>
  <c r="G23" i="134"/>
  <c r="AC26" i="143"/>
  <c r="D16" i="136"/>
  <c r="E16" i="136" s="1"/>
  <c r="N21" i="136"/>
  <c r="S22" i="103"/>
  <c r="D23" i="134"/>
  <c r="D27" i="138"/>
  <c r="E27" i="138" s="1"/>
  <c r="S26" i="104"/>
  <c r="E20" i="145"/>
  <c r="J20" i="145"/>
  <c r="G29" i="137"/>
  <c r="H29" i="137" s="1"/>
  <c r="J17" i="146"/>
  <c r="E17" i="146"/>
  <c r="AC24" i="144"/>
  <c r="G15" i="137"/>
  <c r="H15" i="137" s="1"/>
  <c r="AC13" i="145"/>
  <c r="U31" i="148"/>
  <c r="E15" i="148"/>
  <c r="J15" i="148"/>
  <c r="G23" i="144"/>
  <c r="N22" i="136"/>
  <c r="J16" i="143"/>
  <c r="E16" i="143"/>
  <c r="AC15" i="146"/>
  <c r="Y13" i="103"/>
  <c r="Z13" i="103" s="1"/>
  <c r="AC13" i="144"/>
  <c r="G19" i="146"/>
  <c r="E13" i="144"/>
  <c r="J13" i="144"/>
  <c r="U31" i="143"/>
  <c r="D16" i="140"/>
  <c r="S15" i="105"/>
  <c r="D14" i="134"/>
  <c r="S13" i="103"/>
  <c r="AC29" i="139"/>
  <c r="G17" i="144"/>
  <c r="AC29" i="145"/>
  <c r="D19" i="134"/>
  <c r="S18" i="103"/>
  <c r="D22" i="140"/>
  <c r="S21" i="105"/>
  <c r="AC12" i="137"/>
  <c r="AB31" i="137"/>
  <c r="AC31" i="137" s="1"/>
  <c r="E22" i="147"/>
  <c r="J22" i="147"/>
  <c r="D22" i="147" s="1"/>
  <c r="AC26" i="144"/>
  <c r="V25" i="105"/>
  <c r="W25" i="105" s="1"/>
  <c r="E23" i="145"/>
  <c r="J23" i="145"/>
  <c r="D27" i="140"/>
  <c r="S26" i="105"/>
  <c r="G23" i="145"/>
  <c r="D14" i="136"/>
  <c r="E14" i="136" s="1"/>
  <c r="S20" i="104"/>
  <c r="D21" i="138"/>
  <c r="E21" i="138" s="1"/>
  <c r="E18" i="139"/>
  <c r="F18" i="139" s="1"/>
  <c r="E29" i="144"/>
  <c r="J29" i="144"/>
  <c r="G15" i="143"/>
  <c r="G29" i="148"/>
  <c r="G15" i="134"/>
  <c r="AC15" i="139"/>
  <c r="J13" i="145"/>
  <c r="E13" i="145"/>
  <c r="J14" i="145"/>
  <c r="D14" i="145" s="1"/>
  <c r="E14" i="145"/>
  <c r="G27" i="146"/>
  <c r="G17" i="142"/>
  <c r="G26" i="145"/>
  <c r="D24" i="138"/>
  <c r="E24" i="138" s="1"/>
  <c r="S23" i="104"/>
  <c r="AC23" i="143"/>
  <c r="AC18" i="145"/>
  <c r="E15" i="143"/>
  <c r="J15" i="143"/>
  <c r="G28" i="142"/>
  <c r="G19" i="139"/>
  <c r="Y14" i="104"/>
  <c r="Z14" i="104" s="1"/>
  <c r="N15" i="138"/>
  <c r="L31" i="137"/>
  <c r="E12" i="137"/>
  <c r="F12" i="137" s="1"/>
  <c r="V14" i="103"/>
  <c r="W14" i="103" s="1"/>
  <c r="G28" i="144"/>
  <c r="V21" i="103"/>
  <c r="W21" i="103" s="1"/>
  <c r="V14" i="105"/>
  <c r="W14" i="105" s="1"/>
  <c r="Y20" i="104"/>
  <c r="Z20" i="104" s="1"/>
  <c r="N21" i="138"/>
  <c r="V24" i="103"/>
  <c r="W24" i="103" s="1"/>
  <c r="AC18" i="143"/>
  <c r="D17" i="139"/>
  <c r="D27" i="137"/>
  <c r="G17" i="139"/>
  <c r="H17" i="139" s="1"/>
  <c r="AC18" i="142"/>
  <c r="Y26" i="104"/>
  <c r="Z26" i="104" s="1"/>
  <c r="N27" i="138"/>
  <c r="AC25" i="144"/>
  <c r="D25" i="137"/>
  <c r="N24" i="138"/>
  <c r="Y23" i="104"/>
  <c r="Z23" i="104" s="1"/>
  <c r="D28" i="139"/>
  <c r="D26" i="137"/>
  <c r="AC21" i="139"/>
  <c r="D25" i="139"/>
  <c r="J14" i="144"/>
  <c r="E14" i="144"/>
  <c r="G18" i="147"/>
  <c r="J18" i="146"/>
  <c r="E18" i="146"/>
  <c r="AC23" i="139"/>
  <c r="AC22" i="134"/>
  <c r="E14" i="146"/>
  <c r="J14" i="146"/>
  <c r="J22" i="144"/>
  <c r="E22" i="144"/>
  <c r="E17" i="137"/>
  <c r="N18" i="136"/>
  <c r="E20" i="146"/>
  <c r="J20" i="146"/>
  <c r="G23" i="143"/>
  <c r="Y20" i="105"/>
  <c r="Z20" i="105" s="1"/>
  <c r="N21" i="140"/>
  <c r="Y11" i="103"/>
  <c r="Z11" i="103" s="1"/>
  <c r="X31" i="134"/>
  <c r="G20" i="148"/>
  <c r="Z31" i="148"/>
  <c r="AC19" i="139"/>
  <c r="D17" i="137"/>
  <c r="U31" i="144"/>
  <c r="AC22" i="144"/>
  <c r="Y15" i="105"/>
  <c r="Z15" i="105" s="1"/>
  <c r="N16" i="140"/>
  <c r="J28" i="143"/>
  <c r="E28" i="143"/>
  <c r="V19" i="105"/>
  <c r="W19" i="105" s="1"/>
  <c r="J17" i="144"/>
  <c r="E17" i="144"/>
  <c r="N24" i="136"/>
  <c r="E21" i="148"/>
  <c r="J21" i="148"/>
  <c r="J16" i="147"/>
  <c r="E16" i="147"/>
  <c r="V13" i="103"/>
  <c r="W13" i="103" s="1"/>
  <c r="D22" i="136"/>
  <c r="E22" i="136" s="1"/>
  <c r="G24" i="134"/>
  <c r="H24" i="134" s="1"/>
  <c r="G24" i="146"/>
  <c r="E17" i="142"/>
  <c r="J17" i="142"/>
  <c r="J24" i="146"/>
  <c r="E24" i="146"/>
  <c r="S14" i="103"/>
  <c r="T14" i="103" s="1"/>
  <c r="D15" i="134"/>
  <c r="G14" i="148"/>
  <c r="G20" i="137"/>
  <c r="H20" i="137" s="1"/>
  <c r="E19" i="139"/>
  <c r="E26" i="148"/>
  <c r="J26" i="148"/>
  <c r="AC21" i="134"/>
  <c r="E22" i="134"/>
  <c r="F22" i="134" s="1"/>
  <c r="S31" i="147"/>
  <c r="D29" i="138"/>
  <c r="E29" i="138" s="1"/>
  <c r="S28" i="104"/>
  <c r="V28" i="105"/>
  <c r="W28" i="105" s="1"/>
  <c r="AC20" i="139"/>
  <c r="AC13" i="137"/>
  <c r="G20" i="142"/>
  <c r="E21" i="143"/>
  <c r="J21" i="143"/>
  <c r="D21" i="143" s="1"/>
  <c r="K21" i="143" s="1"/>
  <c r="G14" i="147"/>
  <c r="AC20" i="137"/>
  <c r="V23" i="105"/>
  <c r="W23" i="105" s="1"/>
  <c r="Y25" i="103"/>
  <c r="Z25" i="103" s="1"/>
  <c r="G26" i="142"/>
  <c r="E24" i="143"/>
  <c r="J24" i="143"/>
  <c r="D24" i="143" s="1"/>
  <c r="H24" i="143" s="1"/>
  <c r="G29" i="145"/>
  <c r="J31" i="138"/>
  <c r="K31" i="138" s="1"/>
  <c r="V11" i="104"/>
  <c r="G14" i="143"/>
  <c r="AC23" i="142"/>
  <c r="G27" i="145"/>
  <c r="D29" i="140"/>
  <c r="S28" i="105"/>
  <c r="G22" i="137"/>
  <c r="H22" i="137" s="1"/>
  <c r="G20" i="144"/>
  <c r="D25" i="134"/>
  <c r="S24" i="103"/>
  <c r="V18" i="103"/>
  <c r="W18" i="103" s="1"/>
  <c r="L31" i="145"/>
  <c r="J12" i="145"/>
  <c r="E12" i="145"/>
  <c r="G22" i="134"/>
  <c r="H22" i="134" s="1"/>
  <c r="Y16" i="104"/>
  <c r="Z16" i="104" s="1"/>
  <c r="N17" i="138"/>
  <c r="X31" i="145"/>
  <c r="AA31" i="145" s="1"/>
  <c r="G16" i="143"/>
  <c r="G21" i="134"/>
  <c r="H21" i="134" s="1"/>
  <c r="E18" i="147"/>
  <c r="J18" i="147"/>
  <c r="AC20" i="143"/>
  <c r="E12" i="148"/>
  <c r="J12" i="148"/>
  <c r="D12" i="148" s="1"/>
  <c r="L31" i="148"/>
  <c r="Y12" i="103"/>
  <c r="Z12" i="103" s="1"/>
  <c r="G19" i="143"/>
  <c r="V16" i="105"/>
  <c r="W16" i="105" s="1"/>
  <c r="E15" i="137"/>
  <c r="F15" i="137" s="1"/>
  <c r="D16" i="137"/>
  <c r="E28" i="134"/>
  <c r="F28" i="134" s="1"/>
  <c r="G19" i="134"/>
  <c r="H19" i="134" s="1"/>
  <c r="AC14" i="144"/>
  <c r="AC16" i="142"/>
  <c r="AC17" i="143"/>
  <c r="E17" i="147"/>
  <c r="J17" i="147"/>
  <c r="AC29" i="137"/>
  <c r="G17" i="137"/>
  <c r="H17" i="137" s="1"/>
  <c r="G12" i="143"/>
  <c r="N31" i="143"/>
  <c r="AC16" i="148"/>
  <c r="H26" i="137"/>
  <c r="AC12" i="148"/>
  <c r="F25" i="134"/>
  <c r="H25" i="137"/>
  <c r="AC25" i="142"/>
  <c r="AC23" i="146"/>
  <c r="AC22" i="147"/>
  <c r="AC27" i="148"/>
  <c r="H16" i="137"/>
  <c r="F13" i="139"/>
  <c r="F15" i="134"/>
  <c r="AC20" i="145"/>
  <c r="AC15" i="145"/>
  <c r="F28" i="137"/>
  <c r="AC17" i="146"/>
  <c r="H14" i="137"/>
  <c r="H28" i="134"/>
  <c r="T19" i="104"/>
  <c r="H13" i="137"/>
  <c r="F27" i="137"/>
  <c r="D29" i="145"/>
  <c r="F25" i="137"/>
  <c r="F21" i="137"/>
  <c r="D12" i="145"/>
  <c r="T17" i="104"/>
  <c r="P17" i="104"/>
  <c r="Q17" i="104" s="1"/>
  <c r="F20" i="137"/>
  <c r="W11" i="103"/>
  <c r="AC22" i="145"/>
  <c r="D26" i="146"/>
  <c r="AC13" i="143"/>
  <c r="P25" i="104"/>
  <c r="Q25" i="104" s="1"/>
  <c r="T25" i="104"/>
  <c r="AC17" i="144"/>
  <c r="H31" i="138"/>
  <c r="D31" i="138"/>
  <c r="E31" i="138" s="1"/>
  <c r="D15" i="145"/>
  <c r="D29" i="147"/>
  <c r="T17" i="105"/>
  <c r="D20" i="145"/>
  <c r="AC17" i="147"/>
  <c r="T12" i="104"/>
  <c r="AA31" i="134"/>
  <c r="AC27" i="146"/>
  <c r="P16" i="103"/>
  <c r="Q16" i="103" s="1"/>
  <c r="T16" i="103"/>
  <c r="F20" i="139"/>
  <c r="AC28" i="146"/>
  <c r="P14" i="103"/>
  <c r="Q14" i="103" s="1"/>
  <c r="AC16" i="143"/>
  <c r="F13" i="134"/>
  <c r="H25" i="134"/>
  <c r="AC16" i="147"/>
  <c r="F16" i="137"/>
  <c r="D21" i="146"/>
  <c r="H24" i="142"/>
  <c r="F24" i="142"/>
  <c r="K24" i="142"/>
  <c r="H13" i="142"/>
  <c r="F13" i="142"/>
  <c r="K13" i="142"/>
  <c r="F20" i="144"/>
  <c r="D14" i="95"/>
  <c r="L12" i="94"/>
  <c r="J21" i="141"/>
  <c r="J21" i="108"/>
  <c r="D24" i="155"/>
  <c r="F24" i="155" s="1"/>
  <c r="G24" i="155" s="1"/>
  <c r="D22" i="94"/>
  <c r="H29" i="55"/>
  <c r="D30" i="49"/>
  <c r="D10" i="97"/>
  <c r="C24" i="45"/>
  <c r="C20" i="110"/>
  <c r="D20" i="110" s="1"/>
  <c r="D11" i="95"/>
  <c r="C16" i="50"/>
  <c r="F10" i="108"/>
  <c r="F10" i="141"/>
  <c r="T10" i="10"/>
  <c r="K29" i="10"/>
  <c r="E17" i="98"/>
  <c r="AC17" i="79"/>
  <c r="AA17" i="79" s="1"/>
  <c r="H10" i="108"/>
  <c r="N29" i="10"/>
  <c r="H10" i="141"/>
  <c r="C26" i="51"/>
  <c r="J25" i="141"/>
  <c r="J25" i="108"/>
  <c r="K19" i="152"/>
  <c r="K19" i="92"/>
  <c r="D15" i="95"/>
  <c r="K29" i="51"/>
  <c r="L25" i="95"/>
  <c r="G14" i="98"/>
  <c r="C13" i="109"/>
  <c r="F10" i="97"/>
  <c r="F30" i="49"/>
  <c r="V10" i="49"/>
  <c r="J19" i="108"/>
  <c r="J19" i="141"/>
  <c r="C25" i="56"/>
  <c r="Q15" i="92"/>
  <c r="L11" i="97"/>
  <c r="D22" i="96"/>
  <c r="C16" i="55"/>
  <c r="H12" i="141"/>
  <c r="H12" i="108"/>
  <c r="D27" i="155"/>
  <c r="D25" i="94"/>
  <c r="L22" i="108"/>
  <c r="O13" i="92"/>
  <c r="O13" i="152"/>
  <c r="J13" i="95"/>
  <c r="H19" i="96"/>
  <c r="J24" i="97"/>
  <c r="D11" i="97"/>
  <c r="J27" i="94"/>
  <c r="L15" i="94"/>
  <c r="J21" i="96"/>
  <c r="F12" i="94"/>
  <c r="V12" i="34"/>
  <c r="U12" i="34" s="1"/>
  <c r="K24" i="43"/>
  <c r="L24" i="43"/>
  <c r="C28" i="45"/>
  <c r="L15" i="95"/>
  <c r="F17" i="95"/>
  <c r="V17" i="47"/>
  <c r="Y17" i="47" s="1"/>
  <c r="C13" i="56"/>
  <c r="D18" i="95"/>
  <c r="C27" i="53"/>
  <c r="C24" i="109"/>
  <c r="O13" i="98"/>
  <c r="C21" i="57"/>
  <c r="O15" i="92"/>
  <c r="N30" i="47"/>
  <c r="P29" i="53"/>
  <c r="C17" i="84"/>
  <c r="C27" i="107"/>
  <c r="C23" i="3"/>
  <c r="C15" i="45"/>
  <c r="C14" i="109"/>
  <c r="H12" i="94"/>
  <c r="D28" i="155"/>
  <c r="F28" i="155" s="1"/>
  <c r="G28" i="155" s="1"/>
  <c r="D26" i="94"/>
  <c r="F19" i="58"/>
  <c r="C11" i="57"/>
  <c r="F29" i="57"/>
  <c r="H19" i="108"/>
  <c r="H19" i="141"/>
  <c r="J21" i="95"/>
  <c r="C19" i="52"/>
  <c r="C21" i="110"/>
  <c r="D21" i="110" s="1"/>
  <c r="D16" i="96"/>
  <c r="C13" i="51"/>
  <c r="Z16" i="68"/>
  <c r="S12" i="92"/>
  <c r="S12" i="152"/>
  <c r="J16" i="141"/>
  <c r="J16" i="108"/>
  <c r="K19" i="36"/>
  <c r="J19" i="36"/>
  <c r="N30" i="34"/>
  <c r="H16" i="68"/>
  <c r="G12" i="152"/>
  <c r="G12" i="92"/>
  <c r="K26" i="36"/>
  <c r="J26" i="36"/>
  <c r="O12" i="98"/>
  <c r="T15" i="79"/>
  <c r="D15" i="155"/>
  <c r="J15" i="155" s="1"/>
  <c r="D13" i="94"/>
  <c r="K27" i="111"/>
  <c r="D18" i="155"/>
  <c r="J18" i="155" s="1"/>
  <c r="D16" i="94"/>
  <c r="T30" i="48"/>
  <c r="L10" i="96"/>
  <c r="C18" i="111"/>
  <c r="D18" i="111" s="1"/>
  <c r="K15" i="125"/>
  <c r="C16" i="53"/>
  <c r="F14" i="95"/>
  <c r="V14" i="47"/>
  <c r="Y14" i="47" s="1"/>
  <c r="C13" i="112"/>
  <c r="D13" i="112" s="1"/>
  <c r="E29" i="45"/>
  <c r="C22" i="112"/>
  <c r="D22" i="112" s="1"/>
  <c r="C17" i="54"/>
  <c r="L18" i="97"/>
  <c r="I18" i="98"/>
  <c r="K14" i="98"/>
  <c r="G20" i="92"/>
  <c r="O27" i="109"/>
  <c r="C22" i="51"/>
  <c r="D17" i="95"/>
  <c r="G26" i="107"/>
  <c r="L21" i="96"/>
  <c r="C14" i="3"/>
  <c r="C18" i="107"/>
  <c r="L24" i="108"/>
  <c r="C26" i="45"/>
  <c r="C24" i="84"/>
  <c r="I24" i="84" s="1"/>
  <c r="L11" i="96"/>
  <c r="H20" i="96"/>
  <c r="H24" i="96"/>
  <c r="D30" i="107"/>
  <c r="M20" i="92"/>
  <c r="D31" i="84"/>
  <c r="C13" i="84"/>
  <c r="I13" i="84" s="1"/>
  <c r="J12" i="97"/>
  <c r="L28" i="43"/>
  <c r="K28" i="43"/>
  <c r="V17" i="48"/>
  <c r="Y17" i="48" s="1"/>
  <c r="F17" i="96"/>
  <c r="D26" i="96"/>
  <c r="H29" i="57"/>
  <c r="I29" i="57" s="1"/>
  <c r="K29" i="56"/>
  <c r="H17" i="95"/>
  <c r="F15" i="141"/>
  <c r="T15" i="10"/>
  <c r="F15" i="108"/>
  <c r="I27" i="111"/>
  <c r="C15" i="54"/>
  <c r="C15" i="50"/>
  <c r="S13" i="152"/>
  <c r="S13" i="92"/>
  <c r="K13" i="98"/>
  <c r="J20" i="94"/>
  <c r="C27" i="3"/>
  <c r="C31" i="107"/>
  <c r="L23" i="108"/>
  <c r="L18" i="43"/>
  <c r="K18" i="43"/>
  <c r="D14" i="96"/>
  <c r="D17" i="97"/>
  <c r="L25" i="97"/>
  <c r="J24" i="94"/>
  <c r="L21" i="95"/>
  <c r="D12" i="96"/>
  <c r="C11" i="55"/>
  <c r="F29" i="55"/>
  <c r="D21" i="95"/>
  <c r="Q14" i="152"/>
  <c r="Q14" i="92"/>
  <c r="D25" i="107"/>
  <c r="C27" i="57"/>
  <c r="Z21" i="68"/>
  <c r="Z23" i="68" s="1"/>
  <c r="S17" i="152"/>
  <c r="S17" i="92"/>
  <c r="K17" i="36"/>
  <c r="J17" i="36"/>
  <c r="D22" i="107"/>
  <c r="R29" i="57"/>
  <c r="D29" i="107"/>
  <c r="H21" i="141"/>
  <c r="H21" i="108"/>
  <c r="S16" i="98"/>
  <c r="Z19" i="79"/>
  <c r="O12" i="152"/>
  <c r="T16" i="68"/>
  <c r="O12" i="92"/>
  <c r="M29" i="57"/>
  <c r="O18" i="98"/>
  <c r="H20" i="97"/>
  <c r="J18" i="96"/>
  <c r="K27" i="112"/>
  <c r="J17" i="95"/>
  <c r="J17" i="94"/>
  <c r="C18" i="84"/>
  <c r="H23" i="96"/>
  <c r="C27" i="51"/>
  <c r="M13" i="98"/>
  <c r="C13" i="45"/>
  <c r="V21" i="34"/>
  <c r="F21" i="94"/>
  <c r="C19" i="56"/>
  <c r="C14" i="51"/>
  <c r="M29" i="54"/>
  <c r="K16" i="102"/>
  <c r="L16" i="102"/>
  <c r="K29" i="57"/>
  <c r="H13" i="141"/>
  <c r="H13" i="108"/>
  <c r="C12" i="112"/>
  <c r="C19" i="3"/>
  <c r="C23" i="107"/>
  <c r="M30" i="45"/>
  <c r="F26" i="94"/>
  <c r="V26" i="34"/>
  <c r="H30" i="49"/>
  <c r="C15" i="57"/>
  <c r="J11" i="94"/>
  <c r="L23" i="97"/>
  <c r="L22" i="97"/>
  <c r="H29" i="56"/>
  <c r="L17" i="95"/>
  <c r="E21" i="45"/>
  <c r="AC12" i="79"/>
  <c r="AA12" i="79" s="1"/>
  <c r="E15" i="79"/>
  <c r="E12" i="98"/>
  <c r="D15" i="96"/>
  <c r="L24" i="95"/>
  <c r="H18" i="95"/>
  <c r="C26" i="107"/>
  <c r="C22" i="3"/>
  <c r="D18" i="97"/>
  <c r="H26" i="141"/>
  <c r="H26" i="108"/>
  <c r="D14" i="97"/>
  <c r="C14" i="45"/>
  <c r="K27" i="109"/>
  <c r="C12" i="109"/>
  <c r="D23" i="96"/>
  <c r="F19" i="96"/>
  <c r="V19" i="48"/>
  <c r="Y19" i="48" s="1"/>
  <c r="L19" i="94"/>
  <c r="F24" i="97"/>
  <c r="V24" i="49"/>
  <c r="Y24" i="49" s="1"/>
  <c r="G16" i="107"/>
  <c r="K30" i="45"/>
  <c r="C27" i="52"/>
  <c r="C29" i="84"/>
  <c r="I29" i="84" s="1"/>
  <c r="J15" i="94"/>
  <c r="H13" i="97"/>
  <c r="D16" i="107"/>
  <c r="C21" i="112"/>
  <c r="D21" i="112" s="1"/>
  <c r="C24" i="54"/>
  <c r="C18" i="3"/>
  <c r="C22" i="107"/>
  <c r="C22" i="54"/>
  <c r="C16" i="51"/>
  <c r="C23" i="57"/>
  <c r="H15" i="79"/>
  <c r="G12" i="98"/>
  <c r="H31" i="84"/>
  <c r="G14" i="107"/>
  <c r="L19" i="58"/>
  <c r="D14" i="155"/>
  <c r="D12" i="94"/>
  <c r="H30" i="47"/>
  <c r="C19" i="112"/>
  <c r="D19" i="112" s="1"/>
  <c r="D25" i="95"/>
  <c r="G28" i="107"/>
  <c r="C20" i="51"/>
  <c r="C30" i="84"/>
  <c r="Q30" i="45"/>
  <c r="F16" i="97"/>
  <c r="V16" i="49"/>
  <c r="Y16" i="49" s="1"/>
  <c r="H23" i="97"/>
  <c r="V14" i="48"/>
  <c r="Y14" i="48" s="1"/>
  <c r="F14" i="96"/>
  <c r="J24" i="36"/>
  <c r="K24" i="36"/>
  <c r="F13" i="141"/>
  <c r="F13" i="108"/>
  <c r="T13" i="10"/>
  <c r="C26" i="112"/>
  <c r="D23" i="97"/>
  <c r="J14" i="97"/>
  <c r="R29" i="51"/>
  <c r="P30" i="34"/>
  <c r="H10" i="94"/>
  <c r="L14" i="97"/>
  <c r="M29" i="50"/>
  <c r="G20" i="107"/>
  <c r="L11" i="108"/>
  <c r="F24" i="96"/>
  <c r="V24" i="48"/>
  <c r="Y24" i="48" s="1"/>
  <c r="F26" i="95"/>
  <c r="V26" i="47"/>
  <c r="Y26" i="47" s="1"/>
  <c r="C12" i="51"/>
  <c r="F23" i="95"/>
  <c r="V23" i="47"/>
  <c r="Y23" i="47" s="1"/>
  <c r="M12" i="152"/>
  <c r="Q16" i="68"/>
  <c r="M12" i="92"/>
  <c r="L22" i="94"/>
  <c r="I13" i="152"/>
  <c r="I13" i="92"/>
  <c r="V15" i="34"/>
  <c r="U15" i="34" s="1"/>
  <c r="F15" i="94"/>
  <c r="H24" i="95"/>
  <c r="C22" i="45"/>
  <c r="C18" i="57"/>
  <c r="C23" i="112"/>
  <c r="C14" i="112"/>
  <c r="D14" i="112" s="1"/>
  <c r="C19" i="55"/>
  <c r="V15" i="48"/>
  <c r="Y15" i="48" s="1"/>
  <c r="F15" i="96"/>
  <c r="S14" i="92"/>
  <c r="S14" i="152"/>
  <c r="L15" i="96"/>
  <c r="F14" i="108"/>
  <c r="F14" i="141"/>
  <c r="T14" i="10"/>
  <c r="L23" i="94"/>
  <c r="D26" i="95"/>
  <c r="H17" i="96"/>
  <c r="C19" i="51"/>
  <c r="C17" i="51"/>
  <c r="E18" i="45"/>
  <c r="C21" i="51"/>
  <c r="C25" i="45"/>
  <c r="J19" i="58"/>
  <c r="H10" i="97"/>
  <c r="P30" i="49"/>
  <c r="J25" i="94"/>
  <c r="K19" i="102"/>
  <c r="L19" i="102"/>
  <c r="D15" i="94"/>
  <c r="D17" i="155"/>
  <c r="D26" i="107"/>
  <c r="D26" i="97"/>
  <c r="I27" i="112"/>
  <c r="L20" i="97"/>
  <c r="F16" i="94"/>
  <c r="V16" i="34"/>
  <c r="V13" i="34"/>
  <c r="Y13" i="34" s="1"/>
  <c r="F13" i="94"/>
  <c r="L30" i="49"/>
  <c r="C13" i="111"/>
  <c r="D13" i="111" s="1"/>
  <c r="O30" i="45"/>
  <c r="V20" i="47"/>
  <c r="Y20" i="47" s="1"/>
  <c r="F20" i="95"/>
  <c r="H16" i="94"/>
  <c r="H11" i="97"/>
  <c r="C28" i="56"/>
  <c r="F31" i="84"/>
  <c r="L23" i="95"/>
  <c r="C19" i="53"/>
  <c r="C24" i="52"/>
  <c r="P13" i="109"/>
  <c r="AC13" i="125"/>
  <c r="H18" i="96"/>
  <c r="D19" i="97"/>
  <c r="C24" i="111"/>
  <c r="D24" i="111" s="1"/>
  <c r="C20" i="56"/>
  <c r="C22" i="84"/>
  <c r="L21" i="94"/>
  <c r="G18" i="98"/>
  <c r="H14" i="95"/>
  <c r="D20" i="95"/>
  <c r="J22" i="97"/>
  <c r="C12" i="57"/>
  <c r="K23" i="102"/>
  <c r="L23" i="102"/>
  <c r="Q13" i="98"/>
  <c r="C26" i="84"/>
  <c r="I26" i="84" s="1"/>
  <c r="K21" i="36"/>
  <c r="J21" i="36"/>
  <c r="H26" i="96"/>
  <c r="P14" i="112"/>
  <c r="G18" i="152"/>
  <c r="G18" i="92"/>
  <c r="O18" i="92"/>
  <c r="O18" i="152"/>
  <c r="V18" i="34"/>
  <c r="Y18" i="34" s="1"/>
  <c r="F18" i="94"/>
  <c r="C25" i="112"/>
  <c r="D25" i="112" s="1"/>
  <c r="H19" i="97"/>
  <c r="J14" i="95"/>
  <c r="K21" i="68"/>
  <c r="I17" i="92"/>
  <c r="I17" i="152"/>
  <c r="J21" i="94"/>
  <c r="H22" i="141"/>
  <c r="H22" i="108"/>
  <c r="D12" i="95"/>
  <c r="K21" i="43"/>
  <c r="L21" i="43"/>
  <c r="L10" i="94"/>
  <c r="T30" i="34"/>
  <c r="G25" i="107"/>
  <c r="D27" i="107"/>
  <c r="D19" i="58"/>
  <c r="J14" i="94"/>
  <c r="C15" i="3"/>
  <c r="C19" i="107"/>
  <c r="C19" i="109"/>
  <c r="J20" i="97"/>
  <c r="Q18" i="152"/>
  <c r="Q18" i="92"/>
  <c r="J22" i="95"/>
  <c r="V10" i="48"/>
  <c r="F30" i="48"/>
  <c r="F10" i="96"/>
  <c r="E26" i="45"/>
  <c r="C12" i="111"/>
  <c r="D12" i="111" s="1"/>
  <c r="S20" i="92"/>
  <c r="R14" i="10"/>
  <c r="J14" i="141"/>
  <c r="J14" i="108"/>
  <c r="D28" i="107"/>
  <c r="F13" i="95"/>
  <c r="V13" i="47"/>
  <c r="Y13" i="47" s="1"/>
  <c r="C13" i="52"/>
  <c r="L20" i="94"/>
  <c r="L19" i="97"/>
  <c r="C25" i="51"/>
  <c r="L14" i="102"/>
  <c r="K14" i="102"/>
  <c r="N30" i="48"/>
  <c r="H12" i="97"/>
  <c r="C12" i="110"/>
  <c r="D12" i="110" s="1"/>
  <c r="H22" i="94"/>
  <c r="Q17" i="98"/>
  <c r="I20" i="92"/>
  <c r="C18" i="52"/>
  <c r="L26" i="94"/>
  <c r="F17" i="94"/>
  <c r="V17" i="34"/>
  <c r="D16" i="95"/>
  <c r="C18" i="54"/>
  <c r="G19" i="152"/>
  <c r="G19" i="92"/>
  <c r="H26" i="97"/>
  <c r="H18" i="141"/>
  <c r="H18" i="108"/>
  <c r="D11" i="96"/>
  <c r="H11" i="95"/>
  <c r="L17" i="96"/>
  <c r="C12" i="3"/>
  <c r="C16" i="107"/>
  <c r="E16" i="107" s="1"/>
  <c r="G23" i="107"/>
  <c r="H29" i="52"/>
  <c r="W15" i="125"/>
  <c r="N19" i="125" s="1"/>
  <c r="R29" i="55"/>
  <c r="F14" i="94"/>
  <c r="V14" i="34"/>
  <c r="M18" i="98"/>
  <c r="H24" i="141"/>
  <c r="H24" i="108"/>
  <c r="C11" i="54"/>
  <c r="F29" i="54"/>
  <c r="J18" i="108"/>
  <c r="J18" i="141"/>
  <c r="C18" i="109"/>
  <c r="C19" i="57"/>
  <c r="H27" i="96"/>
  <c r="L22" i="95"/>
  <c r="P29" i="55"/>
  <c r="E20" i="45"/>
  <c r="K18" i="152"/>
  <c r="K18" i="92"/>
  <c r="H29" i="54"/>
  <c r="I14" i="152"/>
  <c r="I14" i="92"/>
  <c r="C23" i="55"/>
  <c r="G15" i="92"/>
  <c r="J24" i="96"/>
  <c r="C26" i="57"/>
  <c r="C18" i="110"/>
  <c r="M27" i="112"/>
  <c r="C17" i="112"/>
  <c r="D17" i="112" s="1"/>
  <c r="K20" i="92"/>
  <c r="L27" i="96"/>
  <c r="C23" i="110"/>
  <c r="D23" i="110" s="1"/>
  <c r="M19" i="92"/>
  <c r="M19" i="152"/>
  <c r="J17" i="97"/>
  <c r="J11" i="96"/>
  <c r="V19" i="47"/>
  <c r="Y19" i="47" s="1"/>
  <c r="F19" i="95"/>
  <c r="C15" i="84"/>
  <c r="V18" i="49"/>
  <c r="Y18" i="49" s="1"/>
  <c r="F18" i="97"/>
  <c r="L13" i="43"/>
  <c r="K13" i="43"/>
  <c r="W21" i="68"/>
  <c r="Q17" i="152"/>
  <c r="Q17" i="92"/>
  <c r="I18" i="92"/>
  <c r="I18" i="152"/>
  <c r="C16" i="3"/>
  <c r="C20" i="107"/>
  <c r="C23" i="50"/>
  <c r="W15" i="79"/>
  <c r="Q12" i="98"/>
  <c r="J26" i="96"/>
  <c r="H26" i="95"/>
  <c r="C21" i="45"/>
  <c r="C19" i="110"/>
  <c r="J14" i="96"/>
  <c r="L14" i="94"/>
  <c r="J26" i="94"/>
  <c r="S15" i="92"/>
  <c r="J24" i="108"/>
  <c r="J24" i="141"/>
  <c r="C19" i="45"/>
  <c r="D13" i="155"/>
  <c r="J13" i="155" s="1"/>
  <c r="D11" i="94"/>
  <c r="N15" i="125"/>
  <c r="J18" i="94"/>
  <c r="L21" i="102"/>
  <c r="K21" i="102"/>
  <c r="H27" i="95"/>
  <c r="S13" i="98"/>
  <c r="J19" i="94"/>
  <c r="K27" i="110"/>
  <c r="C18" i="112"/>
  <c r="E17" i="45"/>
  <c r="AC14" i="68"/>
  <c r="E14" i="152"/>
  <c r="E14" i="92"/>
  <c r="F12" i="95"/>
  <c r="V12" i="47"/>
  <c r="Y12" i="47" s="1"/>
  <c r="L24" i="96"/>
  <c r="E19" i="92"/>
  <c r="E19" i="152"/>
  <c r="AC19" i="68"/>
  <c r="AA19" i="68" s="1"/>
  <c r="R30" i="48"/>
  <c r="J10" i="96"/>
  <c r="D19" i="94"/>
  <c r="D21" i="155"/>
  <c r="J21" i="155" s="1"/>
  <c r="L26" i="96"/>
  <c r="C11" i="109"/>
  <c r="N19" i="79"/>
  <c r="K16" i="98"/>
  <c r="G29" i="107"/>
  <c r="V27" i="47"/>
  <c r="Y27" i="47" s="1"/>
  <c r="F27" i="95"/>
  <c r="O27" i="112"/>
  <c r="K12" i="36"/>
  <c r="J12" i="36"/>
  <c r="C26" i="110"/>
  <c r="F11" i="96"/>
  <c r="V11" i="48"/>
  <c r="Y11" i="48" s="1"/>
  <c r="P19" i="112"/>
  <c r="C14" i="84"/>
  <c r="D24" i="97"/>
  <c r="F13" i="97"/>
  <c r="V13" i="49"/>
  <c r="Y13" i="49" s="1"/>
  <c r="C11" i="52"/>
  <c r="F29" i="52"/>
  <c r="S14" i="98"/>
  <c r="C21" i="56"/>
  <c r="C16" i="111"/>
  <c r="H25" i="95"/>
  <c r="C16" i="54"/>
  <c r="H17" i="108"/>
  <c r="H17" i="141"/>
  <c r="D19" i="95"/>
  <c r="T15" i="125"/>
  <c r="L19" i="125" s="1"/>
  <c r="C27" i="50"/>
  <c r="C17" i="56"/>
  <c r="I12" i="92"/>
  <c r="I12" i="152"/>
  <c r="K16" i="68"/>
  <c r="L12" i="97"/>
  <c r="K27" i="102"/>
  <c r="J24" i="95"/>
  <c r="C14" i="52"/>
  <c r="C26" i="55"/>
  <c r="J17" i="96"/>
  <c r="I27" i="110"/>
  <c r="C17" i="110"/>
  <c r="D17" i="110" s="1"/>
  <c r="Q19" i="58"/>
  <c r="L23" i="43"/>
  <c r="K23" i="43"/>
  <c r="I19" i="92"/>
  <c r="I19" i="152"/>
  <c r="J23" i="97"/>
  <c r="L20" i="108"/>
  <c r="J19" i="97"/>
  <c r="L19" i="108"/>
  <c r="K18" i="102"/>
  <c r="L18" i="102"/>
  <c r="C13" i="110"/>
  <c r="J12" i="108"/>
  <c r="J12" i="141"/>
  <c r="E24" i="45"/>
  <c r="K26" i="102"/>
  <c r="L26" i="102"/>
  <c r="F13" i="96"/>
  <c r="V13" i="48"/>
  <c r="Y13" i="48" s="1"/>
  <c r="V17" i="49"/>
  <c r="Y17" i="49" s="1"/>
  <c r="F17" i="97"/>
  <c r="H23" i="94"/>
  <c r="P13" i="112"/>
  <c r="C18" i="51"/>
  <c r="C24" i="56"/>
  <c r="D18" i="96"/>
  <c r="K20" i="43"/>
  <c r="L20" i="43"/>
  <c r="C16" i="84"/>
  <c r="E19" i="58"/>
  <c r="C13" i="55"/>
  <c r="E13" i="152"/>
  <c r="AC13" i="68"/>
  <c r="E13" i="92"/>
  <c r="J17" i="141"/>
  <c r="J17" i="108"/>
  <c r="C25" i="111"/>
  <c r="S17" i="98"/>
  <c r="C20" i="84"/>
  <c r="C14" i="54"/>
  <c r="L15" i="43"/>
  <c r="K15" i="43"/>
  <c r="H21" i="95"/>
  <c r="L24" i="97"/>
  <c r="C23" i="56"/>
  <c r="C14" i="57"/>
  <c r="C24" i="112"/>
  <c r="T24" i="10"/>
  <c r="U24" i="10" s="1"/>
  <c r="F24" i="108"/>
  <c r="F24" i="141"/>
  <c r="C23" i="51"/>
  <c r="O27" i="111"/>
  <c r="L20" i="96"/>
  <c r="V21" i="49"/>
  <c r="Y21" i="49" s="1"/>
  <c r="F21" i="97"/>
  <c r="M14" i="92"/>
  <c r="M14" i="152"/>
  <c r="C16" i="110"/>
  <c r="J20" i="108"/>
  <c r="J20" i="141"/>
  <c r="J25" i="97"/>
  <c r="M29" i="52"/>
  <c r="E16" i="98"/>
  <c r="AC16" i="79"/>
  <c r="AA16" i="79" s="1"/>
  <c r="E19" i="79"/>
  <c r="C25" i="110"/>
  <c r="D20" i="107"/>
  <c r="E20" i="107" s="1"/>
  <c r="F10" i="95"/>
  <c r="F30" i="47"/>
  <c r="V10" i="47"/>
  <c r="H11" i="141"/>
  <c r="H11" i="108"/>
  <c r="M29" i="56"/>
  <c r="H30" i="48"/>
  <c r="C12" i="52"/>
  <c r="C18" i="56"/>
  <c r="C13" i="53"/>
  <c r="J27" i="36"/>
  <c r="K27" i="36"/>
  <c r="C13" i="50"/>
  <c r="C12" i="55"/>
  <c r="D21" i="97"/>
  <c r="J22" i="94"/>
  <c r="F26" i="96"/>
  <c r="V26" i="48"/>
  <c r="Y26" i="48" s="1"/>
  <c r="C10" i="112"/>
  <c r="D10" i="112" s="1"/>
  <c r="C25" i="54"/>
  <c r="C28" i="107"/>
  <c r="C24" i="3"/>
  <c r="D13" i="97"/>
  <c r="C25" i="52"/>
  <c r="C28" i="53"/>
  <c r="M29" i="51"/>
  <c r="J26" i="141"/>
  <c r="J26" i="108"/>
  <c r="C15" i="55"/>
  <c r="C21" i="55"/>
  <c r="C11" i="110"/>
  <c r="D11" i="110" s="1"/>
  <c r="V10" i="34"/>
  <c r="F30" i="34"/>
  <c r="F10" i="94"/>
  <c r="D18" i="107"/>
  <c r="T30" i="47"/>
  <c r="L10" i="95"/>
  <c r="S18" i="92"/>
  <c r="S18" i="152"/>
  <c r="C15" i="52"/>
  <c r="C21" i="84"/>
  <c r="E27" i="112"/>
  <c r="C9" i="112"/>
  <c r="F18" i="108"/>
  <c r="F18" i="141"/>
  <c r="T18" i="10"/>
  <c r="G13" i="92"/>
  <c r="G13" i="152"/>
  <c r="Z15" i="79"/>
  <c r="S12" i="98"/>
  <c r="J20" i="95"/>
  <c r="F14" i="97"/>
  <c r="V14" i="49"/>
  <c r="Y14" i="49" s="1"/>
  <c r="L27" i="108"/>
  <c r="V27" i="34"/>
  <c r="F27" i="94"/>
  <c r="C17" i="109"/>
  <c r="J26" i="97"/>
  <c r="F11" i="97"/>
  <c r="N11" i="97" s="1"/>
  <c r="V11" i="49"/>
  <c r="Y11" i="49" s="1"/>
  <c r="H25" i="141"/>
  <c r="H25" i="108"/>
  <c r="L14" i="95"/>
  <c r="L26" i="95"/>
  <c r="F22" i="97"/>
  <c r="N22" i="97" s="1"/>
  <c r="G22" i="97" s="1"/>
  <c r="V22" i="49"/>
  <c r="Y22" i="49" s="1"/>
  <c r="H15" i="141"/>
  <c r="H15" i="108"/>
  <c r="L16" i="97"/>
  <c r="L27" i="97"/>
  <c r="J13" i="94"/>
  <c r="C24" i="51"/>
  <c r="H15" i="96"/>
  <c r="H17" i="94"/>
  <c r="H22" i="95"/>
  <c r="C11" i="112"/>
  <c r="T23" i="10"/>
  <c r="F23" i="108"/>
  <c r="F23" i="141"/>
  <c r="L30" i="48"/>
  <c r="F21" i="96"/>
  <c r="V21" i="48"/>
  <c r="Y21" i="48" s="1"/>
  <c r="C15" i="112"/>
  <c r="D15" i="112" s="1"/>
  <c r="L25" i="94"/>
  <c r="J10" i="94"/>
  <c r="R30" i="34"/>
  <c r="H21" i="94"/>
  <c r="C14" i="55"/>
  <c r="V11" i="34"/>
  <c r="F11" i="94"/>
  <c r="L19" i="96"/>
  <c r="J12" i="95"/>
  <c r="J13" i="97"/>
  <c r="C20" i="55"/>
  <c r="H27" i="108"/>
  <c r="H27" i="141"/>
  <c r="Q15" i="125"/>
  <c r="K22" i="36"/>
  <c r="J22" i="36"/>
  <c r="C16" i="57"/>
  <c r="K17" i="152"/>
  <c r="K21" i="152" s="1"/>
  <c r="N21" i="68"/>
  <c r="K17" i="92"/>
  <c r="C12" i="53"/>
  <c r="G15" i="107"/>
  <c r="C10" i="111"/>
  <c r="D10" i="111" s="1"/>
  <c r="C25" i="50"/>
  <c r="C10" i="109"/>
  <c r="V23" i="34"/>
  <c r="F23" i="94"/>
  <c r="D23" i="107"/>
  <c r="C19" i="58"/>
  <c r="Q20" i="92"/>
  <c r="V18" i="48"/>
  <c r="Y18" i="48" s="1"/>
  <c r="F18" i="96"/>
  <c r="I27" i="109"/>
  <c r="E18" i="92"/>
  <c r="E18" i="152"/>
  <c r="AC18" i="68"/>
  <c r="AA18" i="68" s="1"/>
  <c r="J23" i="95"/>
  <c r="K27" i="43"/>
  <c r="L27" i="43"/>
  <c r="L21" i="97"/>
  <c r="L11" i="94"/>
  <c r="M27" i="110"/>
  <c r="P29" i="52"/>
  <c r="C15" i="111"/>
  <c r="C27" i="56"/>
  <c r="M27" i="111"/>
  <c r="C17" i="50"/>
  <c r="H10" i="95"/>
  <c r="P30" i="47"/>
  <c r="J18" i="95"/>
  <c r="H11" i="94"/>
  <c r="L12" i="102"/>
  <c r="K12" i="102"/>
  <c r="F29" i="50"/>
  <c r="C11" i="50"/>
  <c r="J11" i="95"/>
  <c r="C24" i="110"/>
  <c r="D24" i="110" s="1"/>
  <c r="P16" i="110"/>
  <c r="AC13" i="79"/>
  <c r="AA13" i="79" s="1"/>
  <c r="E13" i="98"/>
  <c r="O19" i="92"/>
  <c r="O19" i="152"/>
  <c r="D10" i="96"/>
  <c r="D30" i="48"/>
  <c r="V20" i="49"/>
  <c r="Y20" i="49" s="1"/>
  <c r="F20" i="97"/>
  <c r="T19" i="79"/>
  <c r="O16" i="98"/>
  <c r="C28" i="84"/>
  <c r="K29" i="52"/>
  <c r="K14" i="152"/>
  <c r="K14" i="92"/>
  <c r="P29" i="57"/>
  <c r="S29" i="57" s="1"/>
  <c r="K25" i="36"/>
  <c r="J25" i="36"/>
  <c r="F12" i="141"/>
  <c r="F12" i="108"/>
  <c r="T12" i="10"/>
  <c r="F18" i="95"/>
  <c r="V18" i="47"/>
  <c r="Y18" i="47" s="1"/>
  <c r="H26" i="94"/>
  <c r="V26" i="49"/>
  <c r="Y26" i="49" s="1"/>
  <c r="F26" i="97"/>
  <c r="C22" i="50"/>
  <c r="L20" i="95"/>
  <c r="K13" i="152"/>
  <c r="K13" i="92"/>
  <c r="K26" i="43"/>
  <c r="L26" i="43"/>
  <c r="S18" i="98"/>
  <c r="C25" i="107"/>
  <c r="E25" i="107" s="1"/>
  <c r="C21" i="3"/>
  <c r="V16" i="47"/>
  <c r="Y16" i="47" s="1"/>
  <c r="F16" i="95"/>
  <c r="D21" i="94"/>
  <c r="D23" i="155"/>
  <c r="J23" i="155" s="1"/>
  <c r="C28" i="57"/>
  <c r="K19" i="58"/>
  <c r="P29" i="50"/>
  <c r="C20" i="57"/>
  <c r="L21" i="108"/>
  <c r="E23" i="45"/>
  <c r="Q14" i="98"/>
  <c r="Q15" i="98" s="1"/>
  <c r="AB12" i="98" s="1"/>
  <c r="H14" i="94"/>
  <c r="C15" i="56"/>
  <c r="C22" i="53"/>
  <c r="N16" i="68"/>
  <c r="K12" i="152"/>
  <c r="K12" i="92"/>
  <c r="G14" i="92"/>
  <c r="G14" i="152"/>
  <c r="E16" i="45"/>
  <c r="K19" i="43"/>
  <c r="L19" i="43"/>
  <c r="D19" i="155"/>
  <c r="D17" i="94"/>
  <c r="L13" i="96"/>
  <c r="C11" i="56"/>
  <c r="F29" i="56"/>
  <c r="J12" i="94"/>
  <c r="N12" i="94" s="1"/>
  <c r="C16" i="109"/>
  <c r="C28" i="51"/>
  <c r="C28" i="55"/>
  <c r="C17" i="45"/>
  <c r="J23" i="108"/>
  <c r="J23" i="141"/>
  <c r="J30" i="49"/>
  <c r="C27" i="84"/>
  <c r="K15" i="92"/>
  <c r="C15" i="110"/>
  <c r="D15" i="110" s="1"/>
  <c r="H18" i="94"/>
  <c r="K15" i="36"/>
  <c r="J15" i="36"/>
  <c r="H14" i="96"/>
  <c r="J16" i="95"/>
  <c r="V24" i="47"/>
  <c r="Y24" i="47" s="1"/>
  <c r="F24" i="95"/>
  <c r="N24" i="95" s="1"/>
  <c r="J23" i="36"/>
  <c r="K23" i="36"/>
  <c r="T16" i="10"/>
  <c r="F16" i="108"/>
  <c r="F16" i="141"/>
  <c r="I16" i="98"/>
  <c r="K19" i="79"/>
  <c r="C31" i="36"/>
  <c r="C17" i="57"/>
  <c r="R29" i="56"/>
  <c r="G17" i="98"/>
  <c r="G16" i="98"/>
  <c r="H19" i="79"/>
  <c r="C22" i="55"/>
  <c r="L15" i="97"/>
  <c r="H22" i="97"/>
  <c r="C28" i="50"/>
  <c r="F15" i="95"/>
  <c r="V15" i="47"/>
  <c r="Y15" i="47" s="1"/>
  <c r="J16" i="36"/>
  <c r="K16" i="36"/>
  <c r="C16" i="45"/>
  <c r="C13" i="3"/>
  <c r="C17" i="107"/>
  <c r="V21" i="47"/>
  <c r="Y21" i="47" s="1"/>
  <c r="F21" i="95"/>
  <c r="H12" i="95"/>
  <c r="L26" i="97"/>
  <c r="C25" i="3"/>
  <c r="C29" i="107"/>
  <c r="C29" i="45"/>
  <c r="C15" i="51"/>
  <c r="R29" i="54"/>
  <c r="J13" i="141"/>
  <c r="J13" i="108"/>
  <c r="J15" i="95"/>
  <c r="C26" i="111"/>
  <c r="P26" i="111" s="1"/>
  <c r="C23" i="52"/>
  <c r="C26" i="109"/>
  <c r="C20" i="109"/>
  <c r="M27" i="109"/>
  <c r="Q18" i="98"/>
  <c r="K14" i="43"/>
  <c r="L14" i="43"/>
  <c r="Q13" i="152"/>
  <c r="Q13" i="92"/>
  <c r="C11" i="51"/>
  <c r="F29" i="51"/>
  <c r="C12" i="50"/>
  <c r="C21" i="50"/>
  <c r="D16" i="155"/>
  <c r="J16" i="155" s="1"/>
  <c r="D14" i="94"/>
  <c r="L22" i="96"/>
  <c r="H15" i="95"/>
  <c r="J26" i="95"/>
  <c r="H27" i="94"/>
  <c r="D25" i="155"/>
  <c r="D23" i="94"/>
  <c r="D20" i="97"/>
  <c r="H20" i="94"/>
  <c r="Z15" i="125"/>
  <c r="O19" i="125" s="1"/>
  <c r="L18" i="96"/>
  <c r="F15" i="97"/>
  <c r="V15" i="49"/>
  <c r="Y15" i="49" s="1"/>
  <c r="L24" i="102"/>
  <c r="K24" i="102"/>
  <c r="T22" i="10"/>
  <c r="F22" i="108"/>
  <c r="F22" i="141"/>
  <c r="V27" i="49"/>
  <c r="Y27" i="49" s="1"/>
  <c r="F27" i="97"/>
  <c r="C14" i="111"/>
  <c r="D22" i="97"/>
  <c r="V20" i="34"/>
  <c r="F20" i="94"/>
  <c r="G30" i="107"/>
  <c r="J30" i="107" s="1"/>
  <c r="G27" i="112"/>
  <c r="D29" i="10"/>
  <c r="K18" i="36"/>
  <c r="J18" i="36"/>
  <c r="L14" i="108"/>
  <c r="X14" i="10"/>
  <c r="C12" i="54"/>
  <c r="M14" i="98"/>
  <c r="L15" i="102"/>
  <c r="K15" i="102"/>
  <c r="J14" i="36"/>
  <c r="K14" i="36"/>
  <c r="H20" i="108"/>
  <c r="H20" i="141"/>
  <c r="L12" i="108"/>
  <c r="C20" i="111"/>
  <c r="I30" i="45"/>
  <c r="E12" i="45"/>
  <c r="H16" i="95"/>
  <c r="J19" i="95"/>
  <c r="R30" i="47"/>
  <c r="J10" i="95"/>
  <c r="J27" i="95"/>
  <c r="C14" i="50"/>
  <c r="H25" i="96"/>
  <c r="H13" i="94"/>
  <c r="K29" i="55"/>
  <c r="G22" i="107"/>
  <c r="J22" i="96"/>
  <c r="I19" i="58"/>
  <c r="C14" i="53"/>
  <c r="J13" i="96"/>
  <c r="L16" i="95"/>
  <c r="L17" i="102"/>
  <c r="K17" i="102"/>
  <c r="H21" i="68"/>
  <c r="H23" i="68" s="1"/>
  <c r="G17" i="152"/>
  <c r="G21" i="152" s="1"/>
  <c r="W17" i="152" s="1"/>
  <c r="G17" i="92"/>
  <c r="D15" i="97"/>
  <c r="O19" i="58"/>
  <c r="H20" i="95"/>
  <c r="N20" i="95" s="1"/>
  <c r="Q20" i="95" s="1"/>
  <c r="K10" i="102"/>
  <c r="J29" i="102"/>
  <c r="L29" i="102" s="1"/>
  <c r="L10" i="102"/>
  <c r="G31" i="107"/>
  <c r="H15" i="125"/>
  <c r="F19" i="125" s="1"/>
  <c r="K17" i="98"/>
  <c r="F25" i="94"/>
  <c r="V25" i="34"/>
  <c r="L17" i="108"/>
  <c r="T26" i="10"/>
  <c r="F26" i="108"/>
  <c r="F26" i="141"/>
  <c r="N26" i="141" s="1"/>
  <c r="C23" i="45"/>
  <c r="L11" i="43"/>
  <c r="K11" i="43"/>
  <c r="J31" i="43"/>
  <c r="C19" i="50"/>
  <c r="C22" i="110"/>
  <c r="P22" i="110" s="1"/>
  <c r="K12" i="43"/>
  <c r="L12" i="43"/>
  <c r="Q19" i="92"/>
  <c r="Q19" i="152"/>
  <c r="C15" i="53"/>
  <c r="W29" i="10"/>
  <c r="L10" i="108"/>
  <c r="G27" i="110"/>
  <c r="C19" i="84"/>
  <c r="C26" i="53"/>
  <c r="H16" i="108"/>
  <c r="H16" i="141"/>
  <c r="D25" i="97"/>
  <c r="U18" i="34"/>
  <c r="L18" i="94"/>
  <c r="F25" i="141"/>
  <c r="N25" i="141" s="1"/>
  <c r="T25" i="10"/>
  <c r="C28" i="106"/>
  <c r="F25" i="108"/>
  <c r="F27" i="96"/>
  <c r="V27" i="48"/>
  <c r="Y27" i="48" s="1"/>
  <c r="V19" i="34"/>
  <c r="F19" i="94"/>
  <c r="C15" i="107"/>
  <c r="C11" i="3"/>
  <c r="H13" i="96"/>
  <c r="Q29" i="10"/>
  <c r="J10" i="141"/>
  <c r="N10" i="141" s="1"/>
  <c r="J10" i="108"/>
  <c r="J19" i="96"/>
  <c r="E19" i="45"/>
  <c r="H24" i="97"/>
  <c r="C22" i="57"/>
  <c r="J27" i="96"/>
  <c r="C21" i="111"/>
  <c r="E17" i="152"/>
  <c r="AC17" i="68"/>
  <c r="E17" i="92"/>
  <c r="E21" i="68"/>
  <c r="L16" i="96"/>
  <c r="E27" i="45"/>
  <c r="C23" i="109"/>
  <c r="E18" i="98"/>
  <c r="AC18" i="79"/>
  <c r="D18" i="94"/>
  <c r="D20" i="155"/>
  <c r="J20" i="155" s="1"/>
  <c r="L13" i="94"/>
  <c r="G13" i="98"/>
  <c r="H15" i="94"/>
  <c r="L24" i="94"/>
  <c r="O27" i="110"/>
  <c r="I13" i="98"/>
  <c r="J13" i="36"/>
  <c r="K13" i="36"/>
  <c r="C25" i="57"/>
  <c r="P29" i="54"/>
  <c r="C20" i="45"/>
  <c r="D24" i="95"/>
  <c r="L17" i="94"/>
  <c r="N17" i="94" s="1"/>
  <c r="D19" i="96"/>
  <c r="C23" i="54"/>
  <c r="D29" i="102"/>
  <c r="L23" i="96"/>
  <c r="F21" i="141"/>
  <c r="T21" i="10"/>
  <c r="F21" i="108"/>
  <c r="L17" i="97"/>
  <c r="J16" i="97"/>
  <c r="J30" i="34"/>
  <c r="D24" i="107"/>
  <c r="I31" i="36"/>
  <c r="K11" i="36"/>
  <c r="J11" i="36"/>
  <c r="D10" i="94"/>
  <c r="D12" i="155"/>
  <c r="F12" i="155" s="1"/>
  <c r="D30" i="34"/>
  <c r="H10" i="96"/>
  <c r="P30" i="48"/>
  <c r="H17" i="97"/>
  <c r="D21" i="107"/>
  <c r="C26" i="3"/>
  <c r="C30" i="107"/>
  <c r="E30" i="107" s="1"/>
  <c r="H27" i="97"/>
  <c r="F23" i="96"/>
  <c r="V23" i="48"/>
  <c r="Y23" i="48" s="1"/>
  <c r="C9" i="109"/>
  <c r="E27" i="109"/>
  <c r="J12" i="96"/>
  <c r="K13" i="102"/>
  <c r="L13" i="102"/>
  <c r="D12" i="97"/>
  <c r="F22" i="94"/>
  <c r="V22" i="34"/>
  <c r="H18" i="97"/>
  <c r="D19" i="107"/>
  <c r="C9" i="111"/>
  <c r="E27" i="111"/>
  <c r="E25" i="45"/>
  <c r="D31" i="107"/>
  <c r="L16" i="108"/>
  <c r="P29" i="51"/>
  <c r="E27" i="110"/>
  <c r="C9" i="110"/>
  <c r="I17" i="98"/>
  <c r="F20" i="96"/>
  <c r="V20" i="48"/>
  <c r="Y20" i="48" s="1"/>
  <c r="H22" i="96"/>
  <c r="L15" i="108"/>
  <c r="K16" i="43"/>
  <c r="L16" i="43"/>
  <c r="K29" i="53"/>
  <c r="R19" i="58"/>
  <c r="J30" i="48"/>
  <c r="D10" i="95"/>
  <c r="D30" i="47"/>
  <c r="C21" i="109"/>
  <c r="D14" i="107"/>
  <c r="J14" i="107" s="1"/>
  <c r="H14" i="107" s="1"/>
  <c r="H31" i="106"/>
  <c r="J15" i="97"/>
  <c r="L13" i="108"/>
  <c r="M29" i="55"/>
  <c r="N29" i="55" s="1"/>
  <c r="L25" i="43"/>
  <c r="K25" i="43"/>
  <c r="H25" i="94"/>
  <c r="K29" i="50"/>
  <c r="N29" i="50" s="1"/>
  <c r="G27" i="111"/>
  <c r="K18" i="98"/>
  <c r="J25" i="95"/>
  <c r="H29" i="50"/>
  <c r="D17" i="107"/>
  <c r="C13" i="57"/>
  <c r="R29" i="53"/>
  <c r="K22" i="43"/>
  <c r="L22" i="43"/>
  <c r="C23" i="111"/>
  <c r="P23" i="111" s="1"/>
  <c r="L22" i="102"/>
  <c r="K22" i="102"/>
  <c r="F12" i="96"/>
  <c r="V12" i="48"/>
  <c r="Y12" i="48" s="1"/>
  <c r="H14" i="108"/>
  <c r="H14" i="141"/>
  <c r="O20" i="92"/>
  <c r="E15" i="125"/>
  <c r="AC12" i="125"/>
  <c r="H24" i="94"/>
  <c r="D23" i="95"/>
  <c r="D15" i="107"/>
  <c r="J15" i="107" s="1"/>
  <c r="C24" i="55"/>
  <c r="J23" i="94"/>
  <c r="N23" i="94" s="1"/>
  <c r="Q23" i="94" s="1"/>
  <c r="C16" i="52"/>
  <c r="C25" i="55"/>
  <c r="J22" i="108"/>
  <c r="J22" i="141"/>
  <c r="D13" i="96"/>
  <c r="F17" i="108"/>
  <c r="N17" i="108" s="1"/>
  <c r="I17" i="108" s="1"/>
  <c r="T17" i="10"/>
  <c r="F17" i="141"/>
  <c r="G19" i="107"/>
  <c r="E22" i="45"/>
  <c r="E14" i="45"/>
  <c r="C17" i="111"/>
  <c r="D17" i="111" s="1"/>
  <c r="C17" i="55"/>
  <c r="C15" i="109"/>
  <c r="T21" i="68"/>
  <c r="T23" i="68" s="1"/>
  <c r="O17" i="152"/>
  <c r="O17" i="92"/>
  <c r="G17" i="107"/>
  <c r="D22" i="155"/>
  <c r="F22" i="155" s="1"/>
  <c r="G22" i="155" s="1"/>
  <c r="D20" i="94"/>
  <c r="K11" i="102"/>
  <c r="L11" i="102"/>
  <c r="E13" i="45"/>
  <c r="M18" i="152"/>
  <c r="M18" i="92"/>
  <c r="L14" i="96"/>
  <c r="C20" i="54"/>
  <c r="G21" i="107"/>
  <c r="J21" i="107" s="1"/>
  <c r="K25" i="102"/>
  <c r="L25" i="102"/>
  <c r="G18" i="107"/>
  <c r="I17" i="84"/>
  <c r="C11" i="111"/>
  <c r="G24" i="107"/>
  <c r="C14" i="110"/>
  <c r="D14" i="110" s="1"/>
  <c r="Q15" i="79"/>
  <c r="M12" i="98"/>
  <c r="M15" i="98" s="1"/>
  <c r="Z14" i="98" s="1"/>
  <c r="C20" i="112"/>
  <c r="D20" i="112" s="1"/>
  <c r="M16" i="98"/>
  <c r="Q19" i="79"/>
  <c r="H21" i="96"/>
  <c r="K29" i="54"/>
  <c r="S19" i="92"/>
  <c r="S19" i="152"/>
  <c r="C26" i="52"/>
  <c r="O14" i="98"/>
  <c r="L27" i="95"/>
  <c r="C28" i="52"/>
  <c r="D16" i="97"/>
  <c r="C10" i="110"/>
  <c r="C16" i="56"/>
  <c r="H19" i="94"/>
  <c r="F29" i="53"/>
  <c r="C11" i="53"/>
  <c r="C24" i="57"/>
  <c r="H12" i="96"/>
  <c r="H23" i="108"/>
  <c r="H23" i="141"/>
  <c r="C22" i="52"/>
  <c r="C18" i="53"/>
  <c r="J20" i="96"/>
  <c r="N20" i="96" s="1"/>
  <c r="E14" i="98"/>
  <c r="AC14" i="79"/>
  <c r="C18" i="50"/>
  <c r="J16" i="94"/>
  <c r="M17" i="98"/>
  <c r="H21" i="97"/>
  <c r="C26" i="106"/>
  <c r="C14" i="56"/>
  <c r="L17" i="43"/>
  <c r="K17" i="43"/>
  <c r="C22" i="109"/>
  <c r="L30" i="47"/>
  <c r="L19" i="95"/>
  <c r="C21" i="107"/>
  <c r="E21" i="107" s="1"/>
  <c r="C17" i="3"/>
  <c r="C20" i="50"/>
  <c r="C24" i="107"/>
  <c r="C20" i="3"/>
  <c r="F25" i="96"/>
  <c r="V25" i="48"/>
  <c r="Y25" i="48" s="1"/>
  <c r="C17" i="106"/>
  <c r="D25" i="109"/>
  <c r="C24" i="50"/>
  <c r="L26" i="108"/>
  <c r="C23" i="84"/>
  <c r="I14" i="98"/>
  <c r="P19" i="58"/>
  <c r="H15" i="97"/>
  <c r="L18" i="95"/>
  <c r="F16" i="96"/>
  <c r="V16" i="48"/>
  <c r="Y16" i="48" s="1"/>
  <c r="L10" i="97"/>
  <c r="T30" i="49"/>
  <c r="C19" i="111"/>
  <c r="D19" i="111" s="1"/>
  <c r="E20" i="92"/>
  <c r="AC20" i="68"/>
  <c r="C22" i="111"/>
  <c r="D22" i="111" s="1"/>
  <c r="C27" i="54"/>
  <c r="J18" i="97"/>
  <c r="M29" i="53"/>
  <c r="C26" i="56"/>
  <c r="C21" i="53"/>
  <c r="D22" i="95"/>
  <c r="R29" i="50"/>
  <c r="S29" i="50" s="1"/>
  <c r="C25" i="53"/>
  <c r="G27" i="107"/>
  <c r="J27" i="107" s="1"/>
  <c r="K27" i="107" s="1"/>
  <c r="J30" i="47"/>
  <c r="L25" i="108"/>
  <c r="E28" i="45"/>
  <c r="M17" i="152"/>
  <c r="M17" i="92"/>
  <c r="Q21" i="68"/>
  <c r="Q23" i="68" s="1"/>
  <c r="C26" i="54"/>
  <c r="E12" i="92"/>
  <c r="AC12" i="68"/>
  <c r="E12" i="152"/>
  <c r="E16" i="68"/>
  <c r="L13" i="95"/>
  <c r="H16" i="96"/>
  <c r="Q16" i="98"/>
  <c r="W19" i="79"/>
  <c r="C17" i="52"/>
  <c r="I12" i="98"/>
  <c r="K15" i="79"/>
  <c r="C28" i="54"/>
  <c r="H13" i="95"/>
  <c r="E15" i="45"/>
  <c r="P29" i="56"/>
  <c r="H16" i="97"/>
  <c r="C20" i="52"/>
  <c r="C12" i="45"/>
  <c r="G30" i="45"/>
  <c r="J27" i="141"/>
  <c r="J27" i="108"/>
  <c r="C19" i="54"/>
  <c r="C27" i="55"/>
  <c r="H29" i="51"/>
  <c r="C16" i="112"/>
  <c r="G27" i="109"/>
  <c r="V24" i="34"/>
  <c r="F24" i="94"/>
  <c r="J15" i="108"/>
  <c r="J15" i="141"/>
  <c r="N15" i="141" s="1"/>
  <c r="D31" i="43"/>
  <c r="H30" i="34"/>
  <c r="C24" i="53"/>
  <c r="C27" i="45"/>
  <c r="C22" i="56"/>
  <c r="L27" i="94"/>
  <c r="D17" i="96"/>
  <c r="O14" i="152"/>
  <c r="O14" i="92"/>
  <c r="O16" i="92" s="1"/>
  <c r="AA15" i="92" s="1"/>
  <c r="H14" i="97"/>
  <c r="Q12" i="92"/>
  <c r="W16" i="68"/>
  <c r="W23" i="68" s="1"/>
  <c r="Q12" i="152"/>
  <c r="V23" i="49"/>
  <c r="Y23" i="49" s="1"/>
  <c r="F23" i="97"/>
  <c r="D20" i="96"/>
  <c r="J11" i="141"/>
  <c r="J11" i="108"/>
  <c r="D24" i="96"/>
  <c r="C12" i="56"/>
  <c r="H29" i="53"/>
  <c r="V25" i="49"/>
  <c r="Y25" i="49" s="1"/>
  <c r="F25" i="97"/>
  <c r="C25" i="84"/>
  <c r="C20" i="106"/>
  <c r="E15" i="92"/>
  <c r="AC15" i="68"/>
  <c r="O17" i="98"/>
  <c r="O19" i="98" s="1"/>
  <c r="AA18" i="98" s="1"/>
  <c r="F12" i="97"/>
  <c r="V12" i="49"/>
  <c r="Y12" i="49" s="1"/>
  <c r="H11" i="96"/>
  <c r="L16" i="94"/>
  <c r="U16" i="34"/>
  <c r="M13" i="152"/>
  <c r="M16" i="152" s="1"/>
  <c r="M13" i="92"/>
  <c r="J20" i="36"/>
  <c r="K20" i="36"/>
  <c r="J15" i="96"/>
  <c r="C21" i="54"/>
  <c r="C21" i="52"/>
  <c r="T27" i="10"/>
  <c r="F27" i="141"/>
  <c r="F27" i="108"/>
  <c r="J25" i="96"/>
  <c r="C19" i="106"/>
  <c r="N30" i="49"/>
  <c r="F22" i="95"/>
  <c r="V22" i="47"/>
  <c r="Y22" i="47" s="1"/>
  <c r="C26" i="50"/>
  <c r="R29" i="52"/>
  <c r="L12" i="95"/>
  <c r="H23" i="95"/>
  <c r="F11" i="141"/>
  <c r="R11" i="10"/>
  <c r="F11" i="108"/>
  <c r="T11" i="10"/>
  <c r="L12" i="96"/>
  <c r="L11" i="95"/>
  <c r="C17" i="53"/>
  <c r="C18" i="45"/>
  <c r="F22" i="96"/>
  <c r="V22" i="48"/>
  <c r="Y22" i="48" s="1"/>
  <c r="I15" i="92"/>
  <c r="L30" i="34"/>
  <c r="J21" i="97"/>
  <c r="D13" i="95"/>
  <c r="V11" i="47"/>
  <c r="Y11" i="47" s="1"/>
  <c r="F11" i="95"/>
  <c r="X18" i="10"/>
  <c r="L18" i="108"/>
  <c r="C13" i="54"/>
  <c r="J16" i="96"/>
  <c r="L13" i="97"/>
  <c r="C20" i="53"/>
  <c r="C21" i="106"/>
  <c r="C23" i="53"/>
  <c r="J27" i="97"/>
  <c r="L25" i="96"/>
  <c r="P12" i="112"/>
  <c r="D24" i="94"/>
  <c r="D26" i="155"/>
  <c r="K12" i="98"/>
  <c r="K15" i="98" s="1"/>
  <c r="N15" i="79"/>
  <c r="N21" i="79" s="1"/>
  <c r="H19" i="95"/>
  <c r="H25" i="97"/>
  <c r="F25" i="95"/>
  <c r="V25" i="47"/>
  <c r="Y25" i="47" s="1"/>
  <c r="F19" i="97"/>
  <c r="V19" i="49"/>
  <c r="Y19" i="49" s="1"/>
  <c r="D25" i="96"/>
  <c r="D21" i="96"/>
  <c r="D29" i="3"/>
  <c r="C10" i="3"/>
  <c r="C14" i="107"/>
  <c r="E14" i="107" s="1"/>
  <c r="J23" i="96"/>
  <c r="C18" i="55"/>
  <c r="J11" i="97"/>
  <c r="L20" i="102"/>
  <c r="K20" i="102"/>
  <c r="P21" i="112"/>
  <c r="F19" i="108"/>
  <c r="T19" i="10"/>
  <c r="F19" i="141"/>
  <c r="R30" i="49"/>
  <c r="J10" i="97"/>
  <c r="F20" i="141"/>
  <c r="N20" i="141" s="1"/>
  <c r="G20" i="141" s="1"/>
  <c r="T20" i="10"/>
  <c r="F20" i="108"/>
  <c r="K28" i="36"/>
  <c r="J28" i="36"/>
  <c r="P20" i="110"/>
  <c r="M15" i="92"/>
  <c r="I26" i="106"/>
  <c r="L31" i="43"/>
  <c r="K31" i="43"/>
  <c r="X26" i="10"/>
  <c r="Y25" i="34"/>
  <c r="F16" i="155"/>
  <c r="G16" i="155" s="1"/>
  <c r="I25" i="84"/>
  <c r="Y19" i="34"/>
  <c r="P17" i="112"/>
  <c r="D12" i="112"/>
  <c r="R25" i="10"/>
  <c r="R20" i="10"/>
  <c r="C23" i="106"/>
  <c r="E15" i="3"/>
  <c r="P16" i="111"/>
  <c r="F21" i="155"/>
  <c r="G21" i="155" s="1"/>
  <c r="I19" i="106"/>
  <c r="F25" i="155"/>
  <c r="G25" i="155" s="1"/>
  <c r="J25" i="155"/>
  <c r="D22" i="110"/>
  <c r="C22" i="106"/>
  <c r="R19" i="10"/>
  <c r="D23" i="109"/>
  <c r="P23" i="109"/>
  <c r="P11" i="109"/>
  <c r="AA13" i="68"/>
  <c r="E21" i="92"/>
  <c r="X11" i="10"/>
  <c r="I19" i="125"/>
  <c r="P19" i="110"/>
  <c r="N21" i="108"/>
  <c r="G21" i="108" s="1"/>
  <c r="I26" i="141"/>
  <c r="E21" i="79"/>
  <c r="E15" i="98"/>
  <c r="V14" i="98" s="1"/>
  <c r="D18" i="112"/>
  <c r="P18" i="112"/>
  <c r="C25" i="106"/>
  <c r="X22" i="10"/>
  <c r="D13" i="110"/>
  <c r="P13" i="110"/>
  <c r="C14" i="106"/>
  <c r="I15" i="84"/>
  <c r="Y26" i="34"/>
  <c r="U26" i="34"/>
  <c r="X19" i="10"/>
  <c r="E19" i="3"/>
  <c r="X20" i="10"/>
  <c r="I29" i="52"/>
  <c r="M21" i="152"/>
  <c r="Z18" i="152" s="1"/>
  <c r="Y23" i="34"/>
  <c r="F27" i="155"/>
  <c r="G27" i="155" s="1"/>
  <c r="J27" i="155"/>
  <c r="P22" i="112"/>
  <c r="D11" i="112"/>
  <c r="G16" i="92"/>
  <c r="Y16" i="34"/>
  <c r="J17" i="155"/>
  <c r="F17" i="155"/>
  <c r="G17" i="155" s="1"/>
  <c r="J17" i="107"/>
  <c r="Y15" i="34"/>
  <c r="N29" i="51"/>
  <c r="P12" i="111"/>
  <c r="N29" i="56"/>
  <c r="F14" i="155"/>
  <c r="G14" i="155" s="1"/>
  <c r="J14" i="155"/>
  <c r="H21" i="79"/>
  <c r="P12" i="109"/>
  <c r="N24" i="97"/>
  <c r="Q24" i="97" s="1"/>
  <c r="Y12" i="34"/>
  <c r="N12" i="108"/>
  <c r="K12" i="108" s="1"/>
  <c r="Y10" i="48"/>
  <c r="P16" i="109"/>
  <c r="K19" i="125"/>
  <c r="N29" i="57"/>
  <c r="U11" i="34"/>
  <c r="Y11" i="34"/>
  <c r="N17" i="96"/>
  <c r="G16" i="152"/>
  <c r="Y27" i="34"/>
  <c r="I17" i="106"/>
  <c r="D23" i="112"/>
  <c r="R16" i="10"/>
  <c r="E27" i="107"/>
  <c r="H19" i="125"/>
  <c r="P14" i="110"/>
  <c r="K21" i="92"/>
  <c r="Y20" i="92" s="1"/>
  <c r="T21" i="79"/>
  <c r="J29" i="107"/>
  <c r="E19" i="125"/>
  <c r="Z21" i="79"/>
  <c r="U23" i="34"/>
  <c r="N18" i="141"/>
  <c r="K18" i="141" s="1"/>
  <c r="J18" i="107"/>
  <c r="AA13" i="125"/>
  <c r="U13" i="10"/>
  <c r="X16" i="10"/>
  <c r="J25" i="107"/>
  <c r="E19" i="107"/>
  <c r="J19" i="107"/>
  <c r="P15" i="110"/>
  <c r="E19" i="98"/>
  <c r="K31" i="36"/>
  <c r="J31" i="36"/>
  <c r="F19" i="155"/>
  <c r="G19" i="155" s="1"/>
  <c r="J19" i="155"/>
  <c r="N23" i="68"/>
  <c r="H27" i="107"/>
  <c r="N16" i="95"/>
  <c r="J23" i="107"/>
  <c r="U23" i="10"/>
  <c r="F15" i="155"/>
  <c r="G15" i="155" s="1"/>
  <c r="Y10" i="49"/>
  <c r="O15" i="98"/>
  <c r="P25" i="112"/>
  <c r="I29" i="50"/>
  <c r="N26" i="95"/>
  <c r="Q26" i="95" s="1"/>
  <c r="N13" i="108"/>
  <c r="M13" i="108" s="1"/>
  <c r="P10" i="112"/>
  <c r="P10" i="109"/>
  <c r="Y10" i="47"/>
  <c r="J16" i="107"/>
  <c r="P14" i="109"/>
  <c r="J12" i="155"/>
  <c r="V24" i="100"/>
  <c r="S24" i="101"/>
  <c r="V25" i="101"/>
  <c r="S11" i="101"/>
  <c r="Y18" i="101"/>
  <c r="V19" i="101"/>
  <c r="S26" i="101"/>
  <c r="V16" i="101"/>
  <c r="S19" i="101"/>
  <c r="V11" i="100"/>
  <c r="Y16" i="100"/>
  <c r="S19" i="4"/>
  <c r="S22" i="101"/>
  <c r="Y19" i="100"/>
  <c r="S21" i="4"/>
  <c r="Y23" i="4"/>
  <c r="S11" i="100"/>
  <c r="V14" i="101"/>
  <c r="V13" i="4"/>
  <c r="S18" i="101"/>
  <c r="V12" i="4"/>
  <c r="V14" i="4"/>
  <c r="Y15" i="4"/>
  <c r="Y18" i="4"/>
  <c r="S23" i="101"/>
  <c r="S24" i="4"/>
  <c r="V27" i="101"/>
  <c r="S23" i="100"/>
  <c r="V22" i="4"/>
  <c r="S27" i="4"/>
  <c r="Y20" i="100"/>
  <c r="S17" i="4"/>
  <c r="V27" i="4"/>
  <c r="S27" i="101"/>
  <c r="V21" i="4"/>
  <c r="S25" i="101"/>
  <c r="Y11" i="100"/>
  <c r="V24" i="4"/>
  <c r="Y20" i="101"/>
  <c r="S26" i="4"/>
  <c r="V19" i="4"/>
  <c r="Y16" i="4"/>
  <c r="S17" i="101"/>
  <c r="Y21" i="100"/>
  <c r="S22" i="100"/>
  <c r="Y17" i="100"/>
  <c r="V17" i="4"/>
  <c r="V26" i="100"/>
  <c r="S17" i="100"/>
  <c r="V23" i="101"/>
  <c r="S27" i="100"/>
  <c r="V20" i="100"/>
  <c r="Y27" i="4"/>
  <c r="Y21" i="4"/>
  <c r="V20" i="4"/>
  <c r="V17" i="101"/>
  <c r="Y14" i="101"/>
  <c r="Y26" i="101"/>
  <c r="S13" i="101"/>
  <c r="Y25" i="101"/>
  <c r="S14" i="101"/>
  <c r="Y26" i="100"/>
  <c r="V11" i="101"/>
  <c r="V13" i="101"/>
  <c r="V19" i="100"/>
  <c r="V23" i="4"/>
  <c r="S15" i="100"/>
  <c r="Y13" i="101"/>
  <c r="Y25" i="4"/>
  <c r="Y12" i="4"/>
  <c r="V18" i="101"/>
  <c r="S13" i="4"/>
  <c r="S20" i="100"/>
  <c r="Y15" i="100"/>
  <c r="Y14" i="4"/>
  <c r="Y14" i="100"/>
  <c r="Y27" i="100"/>
  <c r="S14" i="100"/>
  <c r="V28" i="4"/>
  <c r="V26" i="4"/>
  <c r="V16" i="4"/>
  <c r="S25" i="4"/>
  <c r="S16" i="4"/>
  <c r="S12" i="4"/>
  <c r="Y26" i="4"/>
  <c r="S14" i="4"/>
  <c r="V27" i="100"/>
  <c r="S13" i="100"/>
  <c r="V28" i="101"/>
  <c r="S18" i="100"/>
  <c r="S12" i="101"/>
  <c r="Y25" i="100"/>
  <c r="V20" i="101"/>
  <c r="V22" i="101"/>
  <c r="V12" i="100"/>
  <c r="Y28" i="101"/>
  <c r="Y28" i="100"/>
  <c r="S11" i="4"/>
  <c r="S23" i="4"/>
  <c r="S19" i="100"/>
  <c r="Y11" i="4"/>
  <c r="S28" i="4"/>
  <c r="S21" i="100"/>
  <c r="V28" i="100"/>
  <c r="Y19" i="101"/>
  <c r="V22" i="100"/>
  <c r="V26" i="101"/>
  <c r="Y27" i="101"/>
  <c r="S20" i="101"/>
  <c r="Y24" i="101"/>
  <c r="Y11" i="101"/>
  <c r="Y15" i="101"/>
  <c r="V24" i="101"/>
  <c r="Y21" i="101"/>
  <c r="Y12" i="101"/>
  <c r="V25" i="4"/>
  <c r="V15" i="4"/>
  <c r="V11" i="4"/>
  <c r="S28" i="101"/>
  <c r="Y13" i="4"/>
  <c r="Y19" i="4"/>
  <c r="V16" i="100"/>
  <c r="Y17" i="4"/>
  <c r="S22" i="4"/>
  <c r="S18" i="4"/>
  <c r="V15" i="100"/>
  <c r="V18" i="100"/>
  <c r="Y20" i="4"/>
  <c r="S21" i="101"/>
  <c r="Y24" i="4"/>
  <c r="Y24" i="100"/>
  <c r="V12" i="101"/>
  <c r="Y12" i="100"/>
  <c r="Y17" i="101"/>
  <c r="Y18" i="100"/>
  <c r="S16" i="101"/>
  <c r="V25" i="100"/>
  <c r="Y23" i="100"/>
  <c r="Y28" i="4"/>
  <c r="S24" i="100"/>
  <c r="V23" i="100"/>
  <c r="S25" i="100"/>
  <c r="S28" i="100"/>
  <c r="Y22" i="4"/>
  <c r="S16" i="100"/>
  <c r="V21" i="100"/>
  <c r="Y22" i="101"/>
  <c r="Y23" i="101"/>
  <c r="V15" i="101"/>
  <c r="Y16" i="101"/>
  <c r="V21" i="101"/>
  <c r="S26" i="100"/>
  <c r="V14" i="100"/>
  <c r="S20" i="4"/>
  <c r="V13" i="100"/>
  <c r="S15" i="4"/>
  <c r="S15" i="101"/>
  <c r="Y22" i="100"/>
  <c r="S12" i="100"/>
  <c r="V18" i="4"/>
  <c r="Y13" i="100"/>
  <c r="V17" i="100"/>
  <c r="W17" i="100" l="1"/>
  <c r="Z13" i="100"/>
  <c r="W18" i="4"/>
  <c r="P12" i="100"/>
  <c r="Q12" i="100" s="1"/>
  <c r="T12" i="100"/>
  <c r="Z22" i="100"/>
  <c r="T15" i="101"/>
  <c r="P15" i="101"/>
  <c r="Q15" i="101" s="1"/>
  <c r="T15" i="4"/>
  <c r="P15" i="4"/>
  <c r="Q15" i="4" s="1"/>
  <c r="W13" i="100"/>
  <c r="T20" i="4"/>
  <c r="P20" i="4"/>
  <c r="Q20" i="4" s="1"/>
  <c r="W14" i="100"/>
  <c r="P26" i="100"/>
  <c r="Q26" i="100" s="1"/>
  <c r="T26" i="100"/>
  <c r="W21" i="101"/>
  <c r="Z16" i="101"/>
  <c r="W15" i="101"/>
  <c r="Z23" i="101"/>
  <c r="Z22" i="101"/>
  <c r="W21" i="100"/>
  <c r="P16" i="100"/>
  <c r="Q16" i="100" s="1"/>
  <c r="T16" i="100"/>
  <c r="Z22" i="4"/>
  <c r="T28" i="100"/>
  <c r="P28" i="100"/>
  <c r="Q28" i="100" s="1"/>
  <c r="P25" i="100"/>
  <c r="Q25" i="100" s="1"/>
  <c r="T25" i="100"/>
  <c r="W23" i="100"/>
  <c r="P24" i="100"/>
  <c r="Q24" i="100" s="1"/>
  <c r="T24" i="100"/>
  <c r="Z28" i="4"/>
  <c r="Z23" i="100"/>
  <c r="W25" i="100"/>
  <c r="P16" i="101"/>
  <c r="Q16" i="101" s="1"/>
  <c r="T16" i="101"/>
  <c r="Z18" i="100"/>
  <c r="Z17" i="101"/>
  <c r="Z12" i="100"/>
  <c r="W12" i="101"/>
  <c r="Z24" i="100"/>
  <c r="Z24" i="4"/>
  <c r="P21" i="101"/>
  <c r="Q21" i="101" s="1"/>
  <c r="T21" i="101"/>
  <c r="Z20" i="4"/>
  <c r="W18" i="100"/>
  <c r="W15" i="100"/>
  <c r="P18" i="4"/>
  <c r="Q18" i="4" s="1"/>
  <c r="T18" i="4"/>
  <c r="T22" i="4"/>
  <c r="P22" i="4"/>
  <c r="Q22" i="4" s="1"/>
  <c r="Z17" i="4"/>
  <c r="W16" i="100"/>
  <c r="Z19" i="4"/>
  <c r="Z13" i="4"/>
  <c r="P28" i="101"/>
  <c r="Q28" i="101" s="1"/>
  <c r="T28" i="101"/>
  <c r="W11" i="4"/>
  <c r="V30" i="4"/>
  <c r="W30" i="4" s="1"/>
  <c r="W15" i="4"/>
  <c r="W25" i="4"/>
  <c r="Z12" i="101"/>
  <c r="Z21" i="101"/>
  <c r="W24" i="101"/>
  <c r="Z15" i="101"/>
  <c r="Y30" i="101"/>
  <c r="Z30" i="101" s="1"/>
  <c r="Z11" i="101"/>
  <c r="Z24" i="101"/>
  <c r="T20" i="101"/>
  <c r="P20" i="101"/>
  <c r="Q20" i="101" s="1"/>
  <c r="Z27" i="101"/>
  <c r="W26" i="101"/>
  <c r="W22" i="100"/>
  <c r="Z19" i="101"/>
  <c r="W28" i="100"/>
  <c r="P21" i="100"/>
  <c r="Q21" i="100" s="1"/>
  <c r="T21" i="100"/>
  <c r="P28" i="4"/>
  <c r="Q28" i="4" s="1"/>
  <c r="T28" i="4"/>
  <c r="Y30" i="4"/>
  <c r="Z30" i="4" s="1"/>
  <c r="Z11" i="4"/>
  <c r="T19" i="100"/>
  <c r="P19" i="100"/>
  <c r="Q19" i="100" s="1"/>
  <c r="P23" i="4"/>
  <c r="Q23" i="4" s="1"/>
  <c r="T23" i="4"/>
  <c r="P11" i="4"/>
  <c r="Q11" i="4" s="1"/>
  <c r="T11" i="4"/>
  <c r="S30" i="4"/>
  <c r="T30" i="4" s="1"/>
  <c r="Z28" i="100"/>
  <c r="Z28" i="101"/>
  <c r="W12" i="100"/>
  <c r="W22" i="101"/>
  <c r="W20" i="101"/>
  <c r="Z25" i="100"/>
  <c r="T12" i="101"/>
  <c r="P12" i="101"/>
  <c r="Q12" i="101" s="1"/>
  <c r="T18" i="100"/>
  <c r="P18" i="100"/>
  <c r="Q18" i="100" s="1"/>
  <c r="W28" i="101"/>
  <c r="T13" i="100"/>
  <c r="P13" i="100"/>
  <c r="Q13" i="100" s="1"/>
  <c r="W27" i="100"/>
  <c r="T14" i="4"/>
  <c r="P14" i="4"/>
  <c r="Q14" i="4" s="1"/>
  <c r="Z26" i="4"/>
  <c r="T12" i="4"/>
  <c r="P12" i="4"/>
  <c r="Q12" i="4" s="1"/>
  <c r="P16" i="4"/>
  <c r="Q16" i="4" s="1"/>
  <c r="T16" i="4"/>
  <c r="T25" i="4"/>
  <c r="P25" i="4"/>
  <c r="Q25" i="4" s="1"/>
  <c r="W16" i="4"/>
  <c r="W26" i="4"/>
  <c r="W28" i="4"/>
  <c r="P14" i="100"/>
  <c r="Q14" i="100" s="1"/>
  <c r="T14" i="100"/>
  <c r="Z27" i="100"/>
  <c r="Z14" i="100"/>
  <c r="Z14" i="4"/>
  <c r="Z15" i="100"/>
  <c r="P20" i="100"/>
  <c r="Q20" i="100" s="1"/>
  <c r="T20" i="100"/>
  <c r="T13" i="4"/>
  <c r="P13" i="4"/>
  <c r="Q13" i="4" s="1"/>
  <c r="W18" i="101"/>
  <c r="Z12" i="4"/>
  <c r="Z25" i="4"/>
  <c r="Z13" i="101"/>
  <c r="P15" i="100"/>
  <c r="Q15" i="100" s="1"/>
  <c r="T15" i="100"/>
  <c r="W23" i="4"/>
  <c r="W19" i="100"/>
  <c r="W13" i="101"/>
  <c r="W11" i="101"/>
  <c r="V30" i="101"/>
  <c r="W30" i="101" s="1"/>
  <c r="Z26" i="100"/>
  <c r="T14" i="101"/>
  <c r="P14" i="101"/>
  <c r="Q14" i="101" s="1"/>
  <c r="Z25" i="101"/>
  <c r="P13" i="101"/>
  <c r="Q13" i="101" s="1"/>
  <c r="T13" i="101"/>
  <c r="Z26" i="101"/>
  <c r="Z14" i="101"/>
  <c r="W17" i="101"/>
  <c r="W20" i="4"/>
  <c r="Z21" i="4"/>
  <c r="Z27" i="4"/>
  <c r="W20" i="100"/>
  <c r="T27" i="100"/>
  <c r="P27" i="100"/>
  <c r="Q27" i="100" s="1"/>
  <c r="W23" i="101"/>
  <c r="P17" i="100"/>
  <c r="Q17" i="100" s="1"/>
  <c r="T17" i="100"/>
  <c r="W26" i="100"/>
  <c r="W17" i="4"/>
  <c r="Z17" i="100"/>
  <c r="T22" i="100"/>
  <c r="P22" i="100"/>
  <c r="Q22" i="100" s="1"/>
  <c r="Z21" i="100"/>
  <c r="T17" i="101"/>
  <c r="P17" i="101"/>
  <c r="Q17" i="101" s="1"/>
  <c r="Z16" i="4"/>
  <c r="W19" i="4"/>
  <c r="P26" i="4"/>
  <c r="Q26" i="4" s="1"/>
  <c r="T26" i="4"/>
  <c r="Z20" i="101"/>
  <c r="W24" i="4"/>
  <c r="Z11" i="100"/>
  <c r="Y30" i="100"/>
  <c r="Z30" i="100" s="1"/>
  <c r="T25" i="101"/>
  <c r="P25" i="101"/>
  <c r="Q25" i="101" s="1"/>
  <c r="W21" i="4"/>
  <c r="P27" i="101"/>
  <c r="Q27" i="101" s="1"/>
  <c r="T27" i="101"/>
  <c r="W27" i="4"/>
  <c r="P17" i="4"/>
  <c r="Q17" i="4" s="1"/>
  <c r="T17" i="4"/>
  <c r="Z20" i="100"/>
  <c r="P27" i="4"/>
  <c r="Q27" i="4" s="1"/>
  <c r="T27" i="4"/>
  <c r="W22" i="4"/>
  <c r="T23" i="100"/>
  <c r="P23" i="100"/>
  <c r="Q23" i="100" s="1"/>
  <c r="W27" i="101"/>
  <c r="P24" i="4"/>
  <c r="Q24" i="4" s="1"/>
  <c r="T24" i="4"/>
  <c r="T23" i="101"/>
  <c r="P23" i="101"/>
  <c r="Q23" i="101" s="1"/>
  <c r="Z18" i="4"/>
  <c r="Z15" i="4"/>
  <c r="W14" i="4"/>
  <c r="W12" i="4"/>
  <c r="T18" i="101"/>
  <c r="P18" i="101"/>
  <c r="Q18" i="101" s="1"/>
  <c r="W13" i="4"/>
  <c r="W14" i="101"/>
  <c r="P11" i="100"/>
  <c r="Q11" i="100" s="1"/>
  <c r="T11" i="100"/>
  <c r="S30" i="100"/>
  <c r="T30" i="100" s="1"/>
  <c r="Z23" i="4"/>
  <c r="P21" i="4"/>
  <c r="Q21" i="4" s="1"/>
  <c r="T21" i="4"/>
  <c r="Z19" i="100"/>
  <c r="T22" i="101"/>
  <c r="P22" i="101"/>
  <c r="Q22" i="101" s="1"/>
  <c r="T19" i="4"/>
  <c r="P19" i="4"/>
  <c r="Q19" i="4" s="1"/>
  <c r="Z16" i="100"/>
  <c r="W11" i="100"/>
  <c r="V30" i="100"/>
  <c r="W30" i="100" s="1"/>
  <c r="T19" i="101"/>
  <c r="P19" i="101"/>
  <c r="Q19" i="101" s="1"/>
  <c r="W16" i="101"/>
  <c r="T26" i="101"/>
  <c r="P26" i="101"/>
  <c r="Q26" i="101" s="1"/>
  <c r="W19" i="101"/>
  <c r="Z18" i="101"/>
  <c r="P11" i="101"/>
  <c r="Q11" i="101" s="1"/>
  <c r="T11" i="101"/>
  <c r="S30" i="101"/>
  <c r="T30" i="101" s="1"/>
  <c r="W25" i="101"/>
  <c r="T24" i="101"/>
  <c r="P24" i="101"/>
  <c r="Q24" i="101" s="1"/>
  <c r="W24" i="100"/>
  <c r="S29" i="53"/>
  <c r="N19" i="97"/>
  <c r="N16" i="94"/>
  <c r="N22" i="94"/>
  <c r="N14" i="108"/>
  <c r="M14" i="108" s="1"/>
  <c r="K29" i="107"/>
  <c r="E26" i="107"/>
  <c r="K19" i="107"/>
  <c r="D26" i="110"/>
  <c r="P17" i="111"/>
  <c r="P18" i="111"/>
  <c r="D26" i="111"/>
  <c r="P21" i="110"/>
  <c r="P19" i="111"/>
  <c r="P26" i="110"/>
  <c r="D24" i="109"/>
  <c r="D13" i="109"/>
  <c r="D15" i="109"/>
  <c r="D21" i="109"/>
  <c r="D18" i="109"/>
  <c r="D22" i="109"/>
  <c r="D16" i="109"/>
  <c r="D10" i="109"/>
  <c r="D12" i="109"/>
  <c r="D14" i="109"/>
  <c r="N14" i="96"/>
  <c r="Q14" i="96" s="1"/>
  <c r="N15" i="95"/>
  <c r="F14" i="139"/>
  <c r="M19" i="98"/>
  <c r="Z17" i="98" s="1"/>
  <c r="G15" i="98"/>
  <c r="D19" i="143"/>
  <c r="T31" i="137"/>
  <c r="Q11" i="97"/>
  <c r="Q22" i="94"/>
  <c r="D17" i="147"/>
  <c r="AC25" i="146"/>
  <c r="D28" i="148"/>
  <c r="H28" i="148" s="1"/>
  <c r="D27" i="148"/>
  <c r="H27" i="148" s="1"/>
  <c r="T31" i="139"/>
  <c r="Q12" i="94"/>
  <c r="AC24" i="146"/>
  <c r="AC22" i="148"/>
  <c r="D18" i="147"/>
  <c r="K18" i="147" s="1"/>
  <c r="D23" i="147"/>
  <c r="AC21" i="146"/>
  <c r="AC24" i="148"/>
  <c r="J31" i="146"/>
  <c r="O31" i="146" s="1"/>
  <c r="D24" i="147"/>
  <c r="U11" i="10"/>
  <c r="T31" i="134"/>
  <c r="F18" i="134"/>
  <c r="N21" i="95"/>
  <c r="Q21" i="95" s="1"/>
  <c r="F22" i="139"/>
  <c r="H14" i="139"/>
  <c r="E15" i="107"/>
  <c r="M16" i="92"/>
  <c r="K23" i="68"/>
  <c r="AC31" i="134"/>
  <c r="K16" i="92"/>
  <c r="Y14" i="92" s="1"/>
  <c r="N19" i="96"/>
  <c r="S16" i="152"/>
  <c r="N15" i="94"/>
  <c r="N12" i="141"/>
  <c r="K12" i="141" s="1"/>
  <c r="F28" i="145"/>
  <c r="S30" i="104"/>
  <c r="T30" i="104" s="1"/>
  <c r="G19" i="98"/>
  <c r="W18" i="98" s="1"/>
  <c r="I21" i="152"/>
  <c r="S16" i="92"/>
  <c r="AC14" i="92" s="1"/>
  <c r="E18" i="107"/>
  <c r="H18" i="147"/>
  <c r="AC31" i="145"/>
  <c r="G31" i="142"/>
  <c r="O31" i="137"/>
  <c r="J28" i="155"/>
  <c r="Y10" i="34"/>
  <c r="Q16" i="95"/>
  <c r="F18" i="155"/>
  <c r="G18" i="155" s="1"/>
  <c r="J24" i="155"/>
  <c r="F23" i="155"/>
  <c r="G23" i="155" s="1"/>
  <c r="R22" i="10"/>
  <c r="AA14" i="68"/>
  <c r="I16" i="92"/>
  <c r="K21" i="79"/>
  <c r="W21" i="79"/>
  <c r="M21" i="92"/>
  <c r="Z20" i="92" s="1"/>
  <c r="C13" i="106"/>
  <c r="S29" i="55"/>
  <c r="H20" i="144"/>
  <c r="K24" i="143"/>
  <c r="H22" i="139"/>
  <c r="P12" i="104"/>
  <c r="P16" i="105"/>
  <c r="Q16" i="105" s="1"/>
  <c r="D31" i="137"/>
  <c r="H27" i="134"/>
  <c r="D15" i="148"/>
  <c r="G31" i="143"/>
  <c r="D16" i="147"/>
  <c r="K16" i="147" s="1"/>
  <c r="D23" i="146"/>
  <c r="AC26" i="142"/>
  <c r="K18" i="107"/>
  <c r="D9" i="112"/>
  <c r="U10" i="10"/>
  <c r="U20" i="34"/>
  <c r="Y20" i="34"/>
  <c r="N19" i="141"/>
  <c r="K19" i="141" s="1"/>
  <c r="N19" i="94"/>
  <c r="K15" i="107"/>
  <c r="R10" i="10"/>
  <c r="X10" i="10"/>
  <c r="K20" i="144"/>
  <c r="F24" i="143"/>
  <c r="H24" i="139"/>
  <c r="D28" i="142"/>
  <c r="V31" i="137"/>
  <c r="D25" i="148"/>
  <c r="K25" i="148" s="1"/>
  <c r="D23" i="145"/>
  <c r="K23" i="145" s="1"/>
  <c r="AC27" i="144"/>
  <c r="D27" i="144"/>
  <c r="F17" i="134"/>
  <c r="AC19" i="79"/>
  <c r="O19" i="79" s="1"/>
  <c r="Q15" i="95"/>
  <c r="N24" i="141"/>
  <c r="N24" i="96"/>
  <c r="H28" i="139"/>
  <c r="F14" i="137"/>
  <c r="D23" i="143"/>
  <c r="D17" i="144"/>
  <c r="K17" i="144" s="1"/>
  <c r="P17" i="105"/>
  <c r="Q17" i="105" s="1"/>
  <c r="P19" i="104"/>
  <c r="Q19" i="104" s="1"/>
  <c r="D17" i="146"/>
  <c r="D21" i="142"/>
  <c r="F28" i="139"/>
  <c r="E31" i="145"/>
  <c r="F19" i="137"/>
  <c r="H19" i="137"/>
  <c r="AC19" i="144"/>
  <c r="D18" i="145"/>
  <c r="H17" i="134"/>
  <c r="I15" i="98"/>
  <c r="E23" i="68"/>
  <c r="N27" i="95"/>
  <c r="Q27" i="95" s="1"/>
  <c r="Q21" i="152"/>
  <c r="AB17" i="152" s="1"/>
  <c r="N23" i="95"/>
  <c r="M23" i="95" s="1"/>
  <c r="N20" i="97"/>
  <c r="N15" i="96"/>
  <c r="Q15" i="96" s="1"/>
  <c r="J20" i="107"/>
  <c r="K20" i="107" s="1"/>
  <c r="N14" i="97"/>
  <c r="Q14" i="97" s="1"/>
  <c r="S29" i="51"/>
  <c r="E31" i="147"/>
  <c r="D31" i="139"/>
  <c r="H21" i="143"/>
  <c r="N13" i="94"/>
  <c r="Q13" i="94" s="1"/>
  <c r="I21" i="92"/>
  <c r="N24" i="108"/>
  <c r="I24" i="108" s="1"/>
  <c r="N14" i="141"/>
  <c r="K14" i="141" s="1"/>
  <c r="S21" i="92"/>
  <c r="AC20" i="92" s="1"/>
  <c r="J31" i="144"/>
  <c r="M31" i="144" s="1"/>
  <c r="N18" i="96"/>
  <c r="Q18" i="96" s="1"/>
  <c r="N13" i="97"/>
  <c r="K13" i="97" s="1"/>
  <c r="N11" i="94"/>
  <c r="Q11" i="94" s="1"/>
  <c r="N18" i="108"/>
  <c r="M18" i="108" s="1"/>
  <c r="S19" i="98"/>
  <c r="AC17" i="98" s="1"/>
  <c r="E16" i="92"/>
  <c r="N26" i="96"/>
  <c r="Q26" i="96" s="1"/>
  <c r="AC29" i="144"/>
  <c r="F17" i="139"/>
  <c r="H21" i="137"/>
  <c r="AC20" i="144"/>
  <c r="Q24" i="95"/>
  <c r="N18" i="95"/>
  <c r="Q18" i="95" s="1"/>
  <c r="N26" i="94"/>
  <c r="Q26" i="94" s="1"/>
  <c r="D13" i="144"/>
  <c r="F14" i="134"/>
  <c r="AA12" i="68"/>
  <c r="D19" i="109"/>
  <c r="P19" i="109"/>
  <c r="I21" i="106"/>
  <c r="X12" i="92"/>
  <c r="X13" i="92"/>
  <c r="P21" i="111"/>
  <c r="D21" i="111"/>
  <c r="N14" i="94"/>
  <c r="C15" i="106"/>
  <c r="E23" i="107"/>
  <c r="P11" i="112"/>
  <c r="I21" i="84"/>
  <c r="F30" i="94"/>
  <c r="D16" i="110"/>
  <c r="D18" i="110"/>
  <c r="P18" i="110"/>
  <c r="Y14" i="34"/>
  <c r="Y17" i="34"/>
  <c r="U17" i="34"/>
  <c r="E28" i="107"/>
  <c r="J28" i="107"/>
  <c r="K28" i="107" s="1"/>
  <c r="D10" i="110"/>
  <c r="C27" i="110"/>
  <c r="D27" i="110" s="1"/>
  <c r="R21" i="10"/>
  <c r="X21" i="10"/>
  <c r="P26" i="109"/>
  <c r="D26" i="109"/>
  <c r="J30" i="141"/>
  <c r="N13" i="141"/>
  <c r="K13" i="141" s="1"/>
  <c r="D26" i="112"/>
  <c r="P26" i="112"/>
  <c r="Y21" i="34"/>
  <c r="U21" i="34"/>
  <c r="K23" i="107"/>
  <c r="J26" i="155"/>
  <c r="F26" i="155"/>
  <c r="G26" i="155" s="1"/>
  <c r="C24" i="106"/>
  <c r="F20" i="155"/>
  <c r="G20" i="155" s="1"/>
  <c r="N28" i="43"/>
  <c r="N23" i="96"/>
  <c r="Q23" i="96" s="1"/>
  <c r="D16" i="112"/>
  <c r="Q24" i="96"/>
  <c r="L30" i="94"/>
  <c r="D19" i="110"/>
  <c r="H30" i="97"/>
  <c r="I30" i="84"/>
  <c r="J26" i="107"/>
  <c r="AC15" i="79"/>
  <c r="AC15" i="125"/>
  <c r="U15" i="125" s="1"/>
  <c r="S21" i="152"/>
  <c r="AC18" i="152" s="1"/>
  <c r="P25" i="109"/>
  <c r="Y24" i="34"/>
  <c r="N18" i="43"/>
  <c r="G26" i="141"/>
  <c r="K26" i="141"/>
  <c r="I27" i="84"/>
  <c r="I18" i="84"/>
  <c r="E29" i="107"/>
  <c r="E22" i="107"/>
  <c r="C18" i="106"/>
  <c r="R15" i="10"/>
  <c r="U15" i="10"/>
  <c r="X15" i="10"/>
  <c r="N17" i="95"/>
  <c r="H13" i="144"/>
  <c r="F13" i="144"/>
  <c r="K16" i="107"/>
  <c r="Q19" i="96"/>
  <c r="N11" i="141"/>
  <c r="I11" i="141" s="1"/>
  <c r="E16" i="152"/>
  <c r="V12" i="152" s="1"/>
  <c r="E31" i="107"/>
  <c r="N17" i="97"/>
  <c r="I17" i="97" s="1"/>
  <c r="N21" i="141"/>
  <c r="G21" i="141" s="1"/>
  <c r="E21" i="152"/>
  <c r="N29" i="52"/>
  <c r="AA31" i="139"/>
  <c r="D13" i="145"/>
  <c r="K13" i="145" s="1"/>
  <c r="D19" i="147"/>
  <c r="K19" i="147" s="1"/>
  <c r="D14" i="144"/>
  <c r="F14" i="144" s="1"/>
  <c r="D12" i="146"/>
  <c r="D24" i="146"/>
  <c r="D28" i="143"/>
  <c r="H28" i="143" s="1"/>
  <c r="E31" i="148"/>
  <c r="D20" i="146"/>
  <c r="F20" i="146" s="1"/>
  <c r="D18" i="146"/>
  <c r="K18" i="146" s="1"/>
  <c r="H19" i="139"/>
  <c r="T23" i="104"/>
  <c r="P23" i="104"/>
  <c r="Q23" i="104" s="1"/>
  <c r="T20" i="104"/>
  <c r="P20" i="104"/>
  <c r="Q20" i="104" s="1"/>
  <c r="H23" i="145"/>
  <c r="E22" i="140"/>
  <c r="P14" i="104"/>
  <c r="Q14" i="104" s="1"/>
  <c r="T14" i="104"/>
  <c r="D31" i="140"/>
  <c r="E31" i="140" s="1"/>
  <c r="H31" i="140"/>
  <c r="AC26" i="145"/>
  <c r="D26" i="142"/>
  <c r="F26" i="142" s="1"/>
  <c r="Z11" i="105"/>
  <c r="Y30" i="105"/>
  <c r="Z30" i="105" s="1"/>
  <c r="AC12" i="142"/>
  <c r="X31" i="142"/>
  <c r="X31" i="143"/>
  <c r="E31" i="139"/>
  <c r="F31" i="139" s="1"/>
  <c r="M31" i="139"/>
  <c r="E17" i="140"/>
  <c r="E20" i="140"/>
  <c r="E23" i="140"/>
  <c r="D28" i="144"/>
  <c r="H28" i="144" s="1"/>
  <c r="F27" i="139"/>
  <c r="F29" i="134"/>
  <c r="E15" i="140"/>
  <c r="D19" i="142"/>
  <c r="D13" i="146"/>
  <c r="K13" i="146" s="1"/>
  <c r="AC13" i="146"/>
  <c r="H13" i="134"/>
  <c r="H28" i="145"/>
  <c r="P23" i="103"/>
  <c r="Q23" i="103" s="1"/>
  <c r="T23" i="103"/>
  <c r="X31" i="144"/>
  <c r="D23" i="148"/>
  <c r="H23" i="148" s="1"/>
  <c r="P18" i="105"/>
  <c r="Q18" i="105" s="1"/>
  <c r="T18" i="105"/>
  <c r="F23" i="139"/>
  <c r="D19" i="144"/>
  <c r="D28" i="146"/>
  <c r="P27" i="104"/>
  <c r="Q27" i="104" s="1"/>
  <c r="T27" i="104"/>
  <c r="V31" i="139"/>
  <c r="F20" i="134"/>
  <c r="E24" i="140"/>
  <c r="D15" i="146"/>
  <c r="P15" i="104"/>
  <c r="Q15" i="104" s="1"/>
  <c r="T15" i="104"/>
  <c r="AC29" i="146"/>
  <c r="D19" i="146"/>
  <c r="K19" i="146" s="1"/>
  <c r="D21" i="147"/>
  <c r="T25" i="103"/>
  <c r="P25" i="103"/>
  <c r="Q25" i="103" s="1"/>
  <c r="D29" i="146"/>
  <c r="K29" i="146" s="1"/>
  <c r="Q31" i="142"/>
  <c r="T31" i="142" s="1"/>
  <c r="S30" i="103"/>
  <c r="T30" i="103" s="1"/>
  <c r="T11" i="103"/>
  <c r="P11" i="103"/>
  <c r="D29" i="142"/>
  <c r="D18" i="144"/>
  <c r="AC15" i="144"/>
  <c r="E31" i="142"/>
  <c r="E28" i="140"/>
  <c r="G31" i="134"/>
  <c r="O31" i="134"/>
  <c r="T12" i="105"/>
  <c r="P12" i="105"/>
  <c r="Q12" i="105" s="1"/>
  <c r="D27" i="143"/>
  <c r="T26" i="103"/>
  <c r="P26" i="103"/>
  <c r="Q26" i="103" s="1"/>
  <c r="H26" i="139"/>
  <c r="D21" i="144"/>
  <c r="D26" i="148"/>
  <c r="K26" i="148" s="1"/>
  <c r="D17" i="142"/>
  <c r="H17" i="142" s="1"/>
  <c r="D21" i="148"/>
  <c r="H21" i="148" s="1"/>
  <c r="AC15" i="142"/>
  <c r="AC18" i="146"/>
  <c r="D22" i="144"/>
  <c r="D15" i="143"/>
  <c r="K15" i="143" s="1"/>
  <c r="P26" i="105"/>
  <c r="Q26" i="105" s="1"/>
  <c r="T26" i="105"/>
  <c r="T15" i="105"/>
  <c r="P15" i="105"/>
  <c r="Q15" i="105" s="1"/>
  <c r="D25" i="146"/>
  <c r="H25" i="146" s="1"/>
  <c r="D16" i="142"/>
  <c r="T25" i="105"/>
  <c r="P25" i="105"/>
  <c r="Q25" i="105" s="1"/>
  <c r="E12" i="140"/>
  <c r="H29" i="146"/>
  <c r="D22" i="146"/>
  <c r="D18" i="142"/>
  <c r="K18" i="142" s="1"/>
  <c r="D22" i="143"/>
  <c r="D26" i="147"/>
  <c r="D20" i="148"/>
  <c r="D13" i="148"/>
  <c r="K13" i="148" s="1"/>
  <c r="T12" i="103"/>
  <c r="P12" i="103"/>
  <c r="Q12" i="103" s="1"/>
  <c r="D25" i="144"/>
  <c r="D22" i="148"/>
  <c r="AC21" i="148"/>
  <c r="P22" i="105"/>
  <c r="Q22" i="105" s="1"/>
  <c r="T22" i="105"/>
  <c r="T14" i="105"/>
  <c r="P14" i="105"/>
  <c r="Q14" i="105" s="1"/>
  <c r="D14" i="142"/>
  <c r="D24" i="144"/>
  <c r="D15" i="144"/>
  <c r="F25" i="139"/>
  <c r="D23" i="142"/>
  <c r="D21" i="145"/>
  <c r="AC26" i="147"/>
  <c r="AC25" i="143"/>
  <c r="F16" i="134"/>
  <c r="D27" i="146"/>
  <c r="F27" i="146" s="1"/>
  <c r="G31" i="144"/>
  <c r="AC19" i="145"/>
  <c r="D14" i="147"/>
  <c r="D15" i="142"/>
  <c r="H29" i="134"/>
  <c r="Q31" i="143"/>
  <c r="T22" i="104"/>
  <c r="P22" i="104"/>
  <c r="Q22" i="104" s="1"/>
  <c r="P23" i="105"/>
  <c r="Q23" i="105" s="1"/>
  <c r="T23" i="105"/>
  <c r="D18" i="148"/>
  <c r="T21" i="104"/>
  <c r="P21" i="104"/>
  <c r="Q21" i="104" s="1"/>
  <c r="E18" i="140"/>
  <c r="D23" i="144"/>
  <c r="E21" i="140"/>
  <c r="D16" i="148"/>
  <c r="F26" i="134"/>
  <c r="AC19" i="142"/>
  <c r="P18" i="104"/>
  <c r="Q18" i="104" s="1"/>
  <c r="T18" i="104"/>
  <c r="H12" i="139"/>
  <c r="J31" i="142"/>
  <c r="D12" i="142"/>
  <c r="F21" i="134"/>
  <c r="H12" i="134"/>
  <c r="D17" i="145"/>
  <c r="H27" i="139"/>
  <c r="E14" i="140"/>
  <c r="D14" i="148"/>
  <c r="H25" i="139"/>
  <c r="Q15" i="94"/>
  <c r="Q19" i="97"/>
  <c r="N11" i="108"/>
  <c r="M11" i="108" s="1"/>
  <c r="N23" i="97"/>
  <c r="M23" i="97" s="1"/>
  <c r="Q16" i="92"/>
  <c r="O16" i="152"/>
  <c r="N15" i="97"/>
  <c r="J22" i="107"/>
  <c r="K22" i="107" s="1"/>
  <c r="D14" i="143"/>
  <c r="H14" i="143" s="1"/>
  <c r="D25" i="145"/>
  <c r="K25" i="145" s="1"/>
  <c r="F15" i="148"/>
  <c r="M31" i="146"/>
  <c r="AC14" i="143"/>
  <c r="J31" i="145"/>
  <c r="H23" i="139"/>
  <c r="X31" i="147"/>
  <c r="AC31" i="147" s="1"/>
  <c r="K15" i="148"/>
  <c r="Q31" i="146"/>
  <c r="J31" i="148"/>
  <c r="P28" i="105"/>
  <c r="Q28" i="105" s="1"/>
  <c r="T28" i="105"/>
  <c r="Q31" i="147"/>
  <c r="F19" i="139"/>
  <c r="F17" i="137"/>
  <c r="D29" i="144"/>
  <c r="E27" i="140"/>
  <c r="F23" i="145"/>
  <c r="P21" i="105"/>
  <c r="Q21" i="105" s="1"/>
  <c r="T21" i="105"/>
  <c r="P18" i="103"/>
  <c r="Q18" i="103" s="1"/>
  <c r="T18" i="103"/>
  <c r="T13" i="103"/>
  <c r="P13" i="103"/>
  <c r="Q13" i="103" s="1"/>
  <c r="E16" i="140"/>
  <c r="D26" i="145"/>
  <c r="T19" i="103"/>
  <c r="P19" i="103"/>
  <c r="Q19" i="103" s="1"/>
  <c r="D12" i="147"/>
  <c r="J31" i="147"/>
  <c r="M31" i="147" s="1"/>
  <c r="T28" i="103"/>
  <c r="P28" i="103"/>
  <c r="Q28" i="103" s="1"/>
  <c r="X31" i="146"/>
  <c r="AC31" i="146" s="1"/>
  <c r="AC12" i="145"/>
  <c r="P20" i="103"/>
  <c r="Q20" i="103" s="1"/>
  <c r="T20" i="103"/>
  <c r="F23" i="146"/>
  <c r="T15" i="103"/>
  <c r="P15" i="103"/>
  <c r="Q15" i="103" s="1"/>
  <c r="AC12" i="147"/>
  <c r="E26" i="140"/>
  <c r="T16" i="104"/>
  <c r="P16" i="104"/>
  <c r="Q16" i="104" s="1"/>
  <c r="D25" i="147"/>
  <c r="K25" i="147" s="1"/>
  <c r="AC27" i="143"/>
  <c r="D25" i="142"/>
  <c r="D19" i="148"/>
  <c r="G31" i="137"/>
  <c r="H31" i="137" s="1"/>
  <c r="F26" i="137"/>
  <c r="H24" i="137"/>
  <c r="P11" i="104"/>
  <c r="Q11" i="104" s="1"/>
  <c r="T11" i="104"/>
  <c r="H14" i="134"/>
  <c r="H23" i="146"/>
  <c r="F24" i="137"/>
  <c r="P19" i="105"/>
  <c r="Q19" i="105" s="1"/>
  <c r="T19" i="105"/>
  <c r="D29" i="148"/>
  <c r="H29" i="148" s="1"/>
  <c r="D16" i="144"/>
  <c r="E31" i="146"/>
  <c r="W11" i="105"/>
  <c r="V30" i="105"/>
  <c r="W30" i="105" s="1"/>
  <c r="H16" i="134"/>
  <c r="AC17" i="145"/>
  <c r="D26" i="144"/>
  <c r="J31" i="143"/>
  <c r="O31" i="143" s="1"/>
  <c r="D12" i="143"/>
  <c r="D20" i="143"/>
  <c r="P24" i="105"/>
  <c r="Q24" i="105" s="1"/>
  <c r="T24" i="105"/>
  <c r="P21" i="103"/>
  <c r="Q21" i="103" s="1"/>
  <c r="T21" i="103"/>
  <c r="AC26" i="146"/>
  <c r="F22" i="137"/>
  <c r="D24" i="145"/>
  <c r="AC12" i="143"/>
  <c r="D27" i="145"/>
  <c r="G31" i="147"/>
  <c r="P27" i="103"/>
  <c r="Q27" i="103" s="1"/>
  <c r="T27" i="103"/>
  <c r="F24" i="139"/>
  <c r="AC20" i="146"/>
  <c r="F29" i="146"/>
  <c r="H18" i="139"/>
  <c r="T20" i="105"/>
  <c r="P20" i="105"/>
  <c r="Q20" i="105" s="1"/>
  <c r="D31" i="134"/>
  <c r="F29" i="139"/>
  <c r="P13" i="104"/>
  <c r="Q13" i="104" s="1"/>
  <c r="T13" i="104"/>
  <c r="G31" i="139"/>
  <c r="H31" i="139" s="1"/>
  <c r="O31" i="139"/>
  <c r="D15" i="147"/>
  <c r="P27" i="105"/>
  <c r="Q27" i="105" s="1"/>
  <c r="T27" i="105"/>
  <c r="D31" i="136"/>
  <c r="E31" i="136" s="1"/>
  <c r="H31" i="136"/>
  <c r="D29" i="143"/>
  <c r="Q31" i="144"/>
  <c r="D22" i="142"/>
  <c r="P13" i="105"/>
  <c r="Q13" i="105" s="1"/>
  <c r="T13" i="105"/>
  <c r="N10" i="97"/>
  <c r="Q10" i="97" s="1"/>
  <c r="L30" i="108"/>
  <c r="N27" i="141"/>
  <c r="K19" i="98"/>
  <c r="Y17" i="98" s="1"/>
  <c r="U21" i="10"/>
  <c r="N18" i="94"/>
  <c r="G18" i="94" s="1"/>
  <c r="I16" i="152"/>
  <c r="X14" i="152" s="1"/>
  <c r="H15" i="148"/>
  <c r="K17" i="147"/>
  <c r="Y30" i="104"/>
  <c r="Z30" i="104" s="1"/>
  <c r="AT30" i="104" s="1"/>
  <c r="K28" i="142"/>
  <c r="V30" i="103"/>
  <c r="W30" i="103" s="1"/>
  <c r="AN28" i="103" s="1"/>
  <c r="Y30" i="103"/>
  <c r="Z30" i="103" s="1"/>
  <c r="AT22" i="103" s="1"/>
  <c r="AC21" i="142"/>
  <c r="X31" i="148"/>
  <c r="T24" i="103"/>
  <c r="P24" i="103"/>
  <c r="Q24" i="103" s="1"/>
  <c r="E29" i="140"/>
  <c r="V30" i="104"/>
  <c r="W30" i="104" s="1"/>
  <c r="W11" i="104"/>
  <c r="F21" i="143"/>
  <c r="T28" i="104"/>
  <c r="P28" i="104"/>
  <c r="Q28" i="104" s="1"/>
  <c r="D14" i="146"/>
  <c r="E31" i="137"/>
  <c r="F31" i="137" s="1"/>
  <c r="M31" i="137"/>
  <c r="H15" i="134"/>
  <c r="D16" i="143"/>
  <c r="T26" i="104"/>
  <c r="P26" i="104"/>
  <c r="Q26" i="104" s="1"/>
  <c r="T22" i="103"/>
  <c r="P22" i="103"/>
  <c r="Q22" i="103" s="1"/>
  <c r="H23" i="134"/>
  <c r="AC28" i="143"/>
  <c r="F26" i="145"/>
  <c r="AC29" i="148"/>
  <c r="T24" i="104"/>
  <c r="P24" i="104"/>
  <c r="Q24" i="104" s="1"/>
  <c r="D27" i="147"/>
  <c r="F27" i="147" s="1"/>
  <c r="M31" i="134"/>
  <c r="E31" i="134"/>
  <c r="T11" i="105"/>
  <c r="S30" i="105"/>
  <c r="T30" i="105" s="1"/>
  <c r="P11" i="105"/>
  <c r="AC31" i="139"/>
  <c r="AC25" i="147"/>
  <c r="F25" i="142"/>
  <c r="AC16" i="145"/>
  <c r="F19" i="134"/>
  <c r="D27" i="142"/>
  <c r="H12" i="137"/>
  <c r="D25" i="143"/>
  <c r="D16" i="146"/>
  <c r="D20" i="147"/>
  <c r="AC12" i="146"/>
  <c r="D28" i="147"/>
  <c r="H20" i="134"/>
  <c r="H24" i="147"/>
  <c r="D13" i="143"/>
  <c r="AC29" i="147"/>
  <c r="V31" i="134"/>
  <c r="D17" i="143"/>
  <c r="H17" i="143" s="1"/>
  <c r="D20" i="142"/>
  <c r="H20" i="142" s="1"/>
  <c r="D24" i="148"/>
  <c r="D12" i="144"/>
  <c r="G31" i="145"/>
  <c r="F26" i="139"/>
  <c r="H27" i="137"/>
  <c r="E31" i="143"/>
  <c r="H20" i="139"/>
  <c r="H16" i="146"/>
  <c r="D17" i="148"/>
  <c r="E25" i="140"/>
  <c r="P17" i="103"/>
  <c r="Q17" i="103" s="1"/>
  <c r="T17" i="103"/>
  <c r="H25" i="147"/>
  <c r="F23" i="148"/>
  <c r="E19" i="140"/>
  <c r="Q31" i="148"/>
  <c r="D26" i="143"/>
  <c r="D19" i="145"/>
  <c r="AC21" i="147"/>
  <c r="D18" i="143"/>
  <c r="G31" i="148"/>
  <c r="AC21" i="144"/>
  <c r="D13" i="147"/>
  <c r="Q31" i="145"/>
  <c r="T31" i="145" s="1"/>
  <c r="F29" i="137"/>
  <c r="AC28" i="144"/>
  <c r="F23" i="134"/>
  <c r="E13" i="140"/>
  <c r="H23" i="137"/>
  <c r="AC27" i="142"/>
  <c r="D16" i="145"/>
  <c r="C27" i="109"/>
  <c r="D27" i="109" s="1"/>
  <c r="W19" i="152"/>
  <c r="K18" i="95"/>
  <c r="H23" i="143"/>
  <c r="F23" i="143"/>
  <c r="K23" i="143"/>
  <c r="F17" i="144"/>
  <c r="H17" i="144"/>
  <c r="K12" i="148"/>
  <c r="H12" i="148"/>
  <c r="K13" i="144"/>
  <c r="K15" i="145"/>
  <c r="H15" i="145"/>
  <c r="F15" i="145"/>
  <c r="AT27" i="104"/>
  <c r="AT25" i="104"/>
  <c r="AT23" i="104"/>
  <c r="AT13" i="104"/>
  <c r="AT19" i="104"/>
  <c r="AT16" i="104"/>
  <c r="AT14" i="104"/>
  <c r="AT18" i="104"/>
  <c r="AT24" i="104"/>
  <c r="AT20" i="104"/>
  <c r="H12" i="145"/>
  <c r="F12" i="145"/>
  <c r="K12" i="145"/>
  <c r="F17" i="147"/>
  <c r="K28" i="148"/>
  <c r="F28" i="148"/>
  <c r="H14" i="144"/>
  <c r="G23" i="152"/>
  <c r="F29" i="147"/>
  <c r="K29" i="147"/>
  <c r="F26" i="146"/>
  <c r="K26" i="146"/>
  <c r="H26" i="146"/>
  <c r="AN27" i="103"/>
  <c r="H19" i="147"/>
  <c r="M31" i="145"/>
  <c r="O31" i="145"/>
  <c r="F12" i="148"/>
  <c r="H12" i="146"/>
  <c r="F25" i="148"/>
  <c r="H25" i="148"/>
  <c r="H17" i="146"/>
  <c r="F17" i="146"/>
  <c r="K17" i="146"/>
  <c r="Q12" i="104"/>
  <c r="H29" i="147"/>
  <c r="K14" i="144"/>
  <c r="K23" i="147"/>
  <c r="H23" i="147"/>
  <c r="F23" i="147"/>
  <c r="K22" i="147"/>
  <c r="H22" i="147"/>
  <c r="F22" i="147"/>
  <c r="F14" i="145"/>
  <c r="H14" i="145"/>
  <c r="K14" i="145"/>
  <c r="M22" i="36"/>
  <c r="R15" i="79"/>
  <c r="F21" i="146"/>
  <c r="K21" i="146"/>
  <c r="H21" i="146"/>
  <c r="F16" i="147"/>
  <c r="H20" i="145"/>
  <c r="K20" i="145"/>
  <c r="F20" i="145"/>
  <c r="R31" i="139"/>
  <c r="K31" i="139"/>
  <c r="Y31" i="139"/>
  <c r="K31" i="137"/>
  <c r="Y31" i="137"/>
  <c r="R31" i="137"/>
  <c r="K29" i="145"/>
  <c r="F29" i="145"/>
  <c r="H29" i="145"/>
  <c r="F27" i="148"/>
  <c r="P25" i="111"/>
  <c r="D16" i="111"/>
  <c r="D25" i="111"/>
  <c r="P10" i="111"/>
  <c r="P18" i="109"/>
  <c r="D20" i="109"/>
  <c r="P24" i="109"/>
  <c r="D9" i="109"/>
  <c r="P17" i="110"/>
  <c r="U14" i="34"/>
  <c r="M26" i="36"/>
  <c r="K24" i="96"/>
  <c r="AB14" i="98"/>
  <c r="U16" i="10"/>
  <c r="AB13" i="98"/>
  <c r="I29" i="54"/>
  <c r="I13" i="141"/>
  <c r="X15" i="79"/>
  <c r="U22" i="10"/>
  <c r="I19" i="98"/>
  <c r="X18" i="98" s="1"/>
  <c r="H30" i="95"/>
  <c r="N21" i="97"/>
  <c r="Q21" i="97" s="1"/>
  <c r="K21" i="107"/>
  <c r="N16" i="102"/>
  <c r="I14" i="141"/>
  <c r="N12" i="96"/>
  <c r="Q12" i="96" s="1"/>
  <c r="N22" i="102"/>
  <c r="N25" i="102"/>
  <c r="N14" i="102"/>
  <c r="V17" i="152"/>
  <c r="V18" i="152"/>
  <c r="V19" i="152"/>
  <c r="Q16" i="94"/>
  <c r="K16" i="94"/>
  <c r="P22" i="111"/>
  <c r="C29" i="53"/>
  <c r="D29" i="53" s="1"/>
  <c r="Q20" i="97"/>
  <c r="N13" i="95"/>
  <c r="Q13" i="95" s="1"/>
  <c r="M20" i="95"/>
  <c r="Y22" i="34"/>
  <c r="I18" i="106"/>
  <c r="R27" i="10"/>
  <c r="H29" i="10"/>
  <c r="I29" i="10" s="1"/>
  <c r="U19" i="34"/>
  <c r="G21" i="98"/>
  <c r="Q23" i="95"/>
  <c r="AA15" i="79"/>
  <c r="S23" i="152"/>
  <c r="U25" i="34"/>
  <c r="J30" i="108"/>
  <c r="H30" i="141"/>
  <c r="N10" i="95"/>
  <c r="Q10" i="95" s="1"/>
  <c r="S15" i="98"/>
  <c r="AC14" i="98" s="1"/>
  <c r="Q15" i="97"/>
  <c r="K15" i="97"/>
  <c r="I15" i="97"/>
  <c r="N19" i="108"/>
  <c r="G19" i="108" s="1"/>
  <c r="M15" i="95"/>
  <c r="M19" i="97"/>
  <c r="I13" i="97"/>
  <c r="N29" i="102"/>
  <c r="X25" i="10"/>
  <c r="N19" i="95"/>
  <c r="Q19" i="95" s="1"/>
  <c r="S29" i="52"/>
  <c r="U27" i="34"/>
  <c r="P15" i="112"/>
  <c r="O21" i="152"/>
  <c r="O23" i="152" s="1"/>
  <c r="N10" i="108"/>
  <c r="U25" i="10"/>
  <c r="N10" i="94"/>
  <c r="K10" i="94" s="1"/>
  <c r="N26" i="108"/>
  <c r="I26" i="108" s="1"/>
  <c r="P13" i="111"/>
  <c r="K21" i="108"/>
  <c r="I19" i="97"/>
  <c r="I21" i="108"/>
  <c r="N16" i="96"/>
  <c r="Q16" i="96" s="1"/>
  <c r="L15" i="79"/>
  <c r="Q21" i="92"/>
  <c r="AB20" i="92" s="1"/>
  <c r="K30" i="107"/>
  <c r="I29" i="51"/>
  <c r="Q19" i="98"/>
  <c r="AB18" i="98" s="1"/>
  <c r="L30" i="96"/>
  <c r="N21" i="96"/>
  <c r="Q21" i="96" s="1"/>
  <c r="I22" i="84"/>
  <c r="M11" i="97"/>
  <c r="G18" i="141"/>
  <c r="F29" i="141"/>
  <c r="M21" i="108"/>
  <c r="U20" i="10"/>
  <c r="N27" i="97"/>
  <c r="G27" i="97" s="1"/>
  <c r="P24" i="110"/>
  <c r="U18" i="10"/>
  <c r="M21" i="97"/>
  <c r="K26" i="107"/>
  <c r="H26" i="107"/>
  <c r="Q17" i="96"/>
  <c r="M17" i="96"/>
  <c r="M15" i="97"/>
  <c r="Q17" i="97"/>
  <c r="K17" i="97"/>
  <c r="E29" i="3"/>
  <c r="E18" i="3"/>
  <c r="E26" i="3"/>
  <c r="AA20" i="68"/>
  <c r="M25" i="36"/>
  <c r="D25" i="110"/>
  <c r="P25" i="110"/>
  <c r="C27" i="106"/>
  <c r="D24" i="112"/>
  <c r="C27" i="112"/>
  <c r="I20" i="84"/>
  <c r="Q22" i="97"/>
  <c r="I22" i="97"/>
  <c r="N16" i="97"/>
  <c r="Q16" i="97" s="1"/>
  <c r="L30" i="97"/>
  <c r="N14" i="95"/>
  <c r="M14" i="95" s="1"/>
  <c r="N26" i="97"/>
  <c r="K26" i="97" s="1"/>
  <c r="D17" i="109"/>
  <c r="Q10" i="94"/>
  <c r="X18" i="92"/>
  <c r="X20" i="92"/>
  <c r="V19" i="92"/>
  <c r="V18" i="92"/>
  <c r="V20" i="92"/>
  <c r="I11" i="108"/>
  <c r="K11" i="108"/>
  <c r="Y12" i="98"/>
  <c r="Y13" i="98"/>
  <c r="Y14" i="98"/>
  <c r="AC16" i="68"/>
  <c r="I20" i="106"/>
  <c r="D11" i="111"/>
  <c r="D23" i="111"/>
  <c r="D9" i="110"/>
  <c r="E24" i="107"/>
  <c r="J24" i="107"/>
  <c r="K24" i="107" s="1"/>
  <c r="AA18" i="79"/>
  <c r="N27" i="43"/>
  <c r="N16" i="43"/>
  <c r="N23" i="43"/>
  <c r="C29" i="106"/>
  <c r="U26" i="10"/>
  <c r="R26" i="10"/>
  <c r="I13" i="106"/>
  <c r="M21" i="96"/>
  <c r="R23" i="10"/>
  <c r="N22" i="95"/>
  <c r="M22" i="95" s="1"/>
  <c r="M14" i="97"/>
  <c r="Z16" i="98"/>
  <c r="Z18" i="98"/>
  <c r="V12" i="98"/>
  <c r="V13" i="98"/>
  <c r="K16" i="152"/>
  <c r="Y14" i="152" s="1"/>
  <c r="X12" i="10"/>
  <c r="N12" i="102"/>
  <c r="D15" i="111"/>
  <c r="P15" i="111"/>
  <c r="N25" i="95"/>
  <c r="Q25" i="95" s="1"/>
  <c r="U14" i="10"/>
  <c r="Q14" i="94"/>
  <c r="Q20" i="96"/>
  <c r="D11" i="109"/>
  <c r="Q13" i="97"/>
  <c r="N29" i="53"/>
  <c r="N23" i="108"/>
  <c r="K23" i="108" s="1"/>
  <c r="Q17" i="94"/>
  <c r="E23" i="92"/>
  <c r="K17" i="107"/>
  <c r="D30" i="95"/>
  <c r="D30" i="97"/>
  <c r="I17" i="96"/>
  <c r="G17" i="96"/>
  <c r="U17" i="10"/>
  <c r="G16" i="95"/>
  <c r="F15" i="125"/>
  <c r="G17" i="97"/>
  <c r="AD14" i="68"/>
  <c r="O21" i="92"/>
  <c r="AA19" i="92" s="1"/>
  <c r="N25" i="43"/>
  <c r="L29" i="108"/>
  <c r="H30" i="94"/>
  <c r="N12" i="43"/>
  <c r="N25" i="96"/>
  <c r="Q25" i="96" s="1"/>
  <c r="S29" i="56"/>
  <c r="F30" i="108"/>
  <c r="AA14" i="79"/>
  <c r="W21" i="34"/>
  <c r="AD17" i="79"/>
  <c r="G12" i="108"/>
  <c r="X17" i="92"/>
  <c r="U19" i="10"/>
  <c r="U27" i="10"/>
  <c r="N25" i="97"/>
  <c r="M25" i="97" s="1"/>
  <c r="Q21" i="79"/>
  <c r="H30" i="96"/>
  <c r="P9" i="110"/>
  <c r="N24" i="94"/>
  <c r="I24" i="94" s="1"/>
  <c r="N12" i="95"/>
  <c r="K12" i="95" s="1"/>
  <c r="E17" i="107"/>
  <c r="F30" i="95"/>
  <c r="D30" i="96"/>
  <c r="N23" i="141"/>
  <c r="I23" i="141" s="1"/>
  <c r="N27" i="94"/>
  <c r="Q27" i="94" s="1"/>
  <c r="N17" i="141"/>
  <c r="I17" i="141" s="1"/>
  <c r="N18" i="97"/>
  <c r="Q18" i="97" s="1"/>
  <c r="N20" i="94"/>
  <c r="Q20" i="94" s="1"/>
  <c r="J30" i="96"/>
  <c r="N20" i="102"/>
  <c r="K16" i="97"/>
  <c r="N27" i="96"/>
  <c r="Q27" i="96" s="1"/>
  <c r="J31" i="107"/>
  <c r="K31" i="107" s="1"/>
  <c r="N22" i="96"/>
  <c r="Q22" i="96" s="1"/>
  <c r="J29" i="108"/>
  <c r="U12" i="10"/>
  <c r="W13" i="152"/>
  <c r="H29" i="141"/>
  <c r="N13" i="96"/>
  <c r="G13" i="96" s="1"/>
  <c r="N22" i="141"/>
  <c r="I22" i="141" s="1"/>
  <c r="F30" i="97"/>
  <c r="F30" i="96"/>
  <c r="M27" i="95"/>
  <c r="C29" i="54"/>
  <c r="D29" i="54" s="1"/>
  <c r="E30" i="45"/>
  <c r="G32" i="107"/>
  <c r="D30" i="94"/>
  <c r="K27" i="95"/>
  <c r="N20" i="108"/>
  <c r="K20" i="108" s="1"/>
  <c r="Q16" i="152"/>
  <c r="AB14" i="152" s="1"/>
  <c r="S29" i="54"/>
  <c r="J30" i="94"/>
  <c r="L30" i="95"/>
  <c r="J30" i="95"/>
  <c r="R17" i="10"/>
  <c r="N11" i="96"/>
  <c r="G11" i="96" s="1"/>
  <c r="W15" i="34"/>
  <c r="M23" i="152"/>
  <c r="Z12" i="152"/>
  <c r="K15" i="141"/>
  <c r="I15" i="141"/>
  <c r="G15" i="141"/>
  <c r="Y17" i="152"/>
  <c r="Y18" i="152"/>
  <c r="Y19" i="152"/>
  <c r="K24" i="141"/>
  <c r="I24" i="141"/>
  <c r="K10" i="141"/>
  <c r="G10" i="141"/>
  <c r="K25" i="141"/>
  <c r="I25" i="141"/>
  <c r="K20" i="94"/>
  <c r="I27" i="96"/>
  <c r="I13" i="96"/>
  <c r="K25" i="95"/>
  <c r="AA13" i="152"/>
  <c r="U22" i="34"/>
  <c r="P17" i="109"/>
  <c r="P15" i="109"/>
  <c r="M23" i="92"/>
  <c r="C29" i="55"/>
  <c r="D14" i="55" s="1"/>
  <c r="K22" i="94"/>
  <c r="H30" i="108"/>
  <c r="O21" i="98"/>
  <c r="I22" i="94"/>
  <c r="N10" i="96"/>
  <c r="N26" i="43"/>
  <c r="F29" i="108"/>
  <c r="I19" i="84"/>
  <c r="K13" i="94"/>
  <c r="W18" i="152"/>
  <c r="M21" i="95"/>
  <c r="C27" i="111"/>
  <c r="I23" i="97"/>
  <c r="T29" i="10"/>
  <c r="D32" i="107"/>
  <c r="N19" i="102"/>
  <c r="N11" i="102"/>
  <c r="N17" i="43"/>
  <c r="N16" i="108"/>
  <c r="G27" i="96"/>
  <c r="P14" i="111"/>
  <c r="E16" i="3"/>
  <c r="Q22" i="95"/>
  <c r="N15" i="102"/>
  <c r="I20" i="141"/>
  <c r="D20" i="111"/>
  <c r="E10" i="3"/>
  <c r="J29" i="141"/>
  <c r="E22" i="3"/>
  <c r="N12" i="97"/>
  <c r="N20" i="43"/>
  <c r="C29" i="52"/>
  <c r="D17" i="52" s="1"/>
  <c r="E24" i="3"/>
  <c r="E27" i="3"/>
  <c r="E12" i="3"/>
  <c r="X27" i="10"/>
  <c r="P22" i="109"/>
  <c r="P24" i="111"/>
  <c r="U24" i="34"/>
  <c r="U13" i="34"/>
  <c r="N25" i="108"/>
  <c r="M25" i="108" s="1"/>
  <c r="G21" i="92"/>
  <c r="P20" i="112"/>
  <c r="R13" i="10"/>
  <c r="R12" i="10"/>
  <c r="AD16" i="79"/>
  <c r="X23" i="10"/>
  <c r="D31" i="155"/>
  <c r="J31" i="155" s="1"/>
  <c r="I10" i="96"/>
  <c r="P9" i="111"/>
  <c r="H29" i="108"/>
  <c r="M22" i="94"/>
  <c r="V30" i="34"/>
  <c r="U30" i="34" s="1"/>
  <c r="M15" i="96"/>
  <c r="Y13" i="92"/>
  <c r="O16" i="68"/>
  <c r="I16" i="97"/>
  <c r="K12" i="96"/>
  <c r="K25" i="107"/>
  <c r="K21" i="95"/>
  <c r="I24" i="96"/>
  <c r="G14" i="141"/>
  <c r="C31" i="84"/>
  <c r="I19" i="96"/>
  <c r="AB18" i="152"/>
  <c r="C29" i="56"/>
  <c r="D19" i="56" s="1"/>
  <c r="M19" i="94"/>
  <c r="K20" i="141"/>
  <c r="N13" i="102"/>
  <c r="F30" i="141"/>
  <c r="N22" i="43"/>
  <c r="C29" i="50"/>
  <c r="D28" i="50" s="1"/>
  <c r="V30" i="48"/>
  <c r="S30" i="48" s="1"/>
  <c r="I27" i="106"/>
  <c r="D9" i="111"/>
  <c r="J22" i="155"/>
  <c r="P30" i="4"/>
  <c r="Q30" i="4" s="1"/>
  <c r="G17" i="95"/>
  <c r="C30" i="45"/>
  <c r="D18" i="45" s="1"/>
  <c r="AC21" i="68"/>
  <c r="AC23" i="68" s="1"/>
  <c r="P20" i="111"/>
  <c r="N17" i="102"/>
  <c r="E11" i="3"/>
  <c r="J30" i="97"/>
  <c r="N13" i="43"/>
  <c r="C29" i="51"/>
  <c r="F13" i="155"/>
  <c r="G13" i="155" s="1"/>
  <c r="X15" i="92"/>
  <c r="N11" i="95"/>
  <c r="K11" i="95" s="1"/>
  <c r="E14" i="3"/>
  <c r="E20" i="3"/>
  <c r="E21" i="3"/>
  <c r="G15" i="95"/>
  <c r="O15" i="79"/>
  <c r="I14" i="84"/>
  <c r="C32" i="107"/>
  <c r="N27" i="108"/>
  <c r="I29" i="53"/>
  <c r="X13" i="10"/>
  <c r="N22" i="108"/>
  <c r="P10" i="110"/>
  <c r="P23" i="112"/>
  <c r="P12" i="110"/>
  <c r="R18" i="10"/>
  <c r="C16" i="106"/>
  <c r="U10" i="34"/>
  <c r="P21" i="109"/>
  <c r="P24" i="112"/>
  <c r="W17" i="34"/>
  <c r="N29" i="54"/>
  <c r="P9" i="109"/>
  <c r="M24" i="97"/>
  <c r="V30" i="47"/>
  <c r="Y30" i="47" s="1"/>
  <c r="G13" i="108"/>
  <c r="AC17" i="92"/>
  <c r="G26" i="95"/>
  <c r="Z12" i="92"/>
  <c r="G15" i="94"/>
  <c r="V30" i="49"/>
  <c r="G30" i="49" s="1"/>
  <c r="N19" i="43"/>
  <c r="X14" i="92"/>
  <c r="M31" i="36"/>
  <c r="I15" i="106"/>
  <c r="V18" i="98"/>
  <c r="P30" i="101"/>
  <c r="Q30" i="101" s="1"/>
  <c r="I15" i="96"/>
  <c r="N15" i="108"/>
  <c r="Q18" i="94"/>
  <c r="P30" i="100"/>
  <c r="Q30" i="100" s="1"/>
  <c r="N21" i="43"/>
  <c r="M26" i="108"/>
  <c r="N24" i="43"/>
  <c r="G24" i="97"/>
  <c r="G22" i="94"/>
  <c r="C29" i="57"/>
  <c r="D25" i="57" s="1"/>
  <c r="W13" i="92"/>
  <c r="W12" i="92"/>
  <c r="N23" i="102"/>
  <c r="I23" i="84"/>
  <c r="K23" i="97"/>
  <c r="P20" i="109"/>
  <c r="D14" i="111"/>
  <c r="AA17" i="68"/>
  <c r="N15" i="43"/>
  <c r="N11" i="43"/>
  <c r="E13" i="3"/>
  <c r="E25" i="3"/>
  <c r="AD12" i="79"/>
  <c r="N14" i="43"/>
  <c r="K29" i="102"/>
  <c r="I16" i="84"/>
  <c r="E23" i="3"/>
  <c r="E17" i="3"/>
  <c r="C30" i="106"/>
  <c r="N31" i="43"/>
  <c r="X17" i="10"/>
  <c r="N25" i="94"/>
  <c r="M25" i="94" s="1"/>
  <c r="AA12" i="125"/>
  <c r="N16" i="141"/>
  <c r="W12" i="34"/>
  <c r="P11" i="111"/>
  <c r="P23" i="110"/>
  <c r="P9" i="112"/>
  <c r="I28" i="84"/>
  <c r="W19" i="34"/>
  <c r="R24" i="10"/>
  <c r="AA15" i="68"/>
  <c r="P16" i="112"/>
  <c r="I29" i="56"/>
  <c r="N21" i="94"/>
  <c r="AD13" i="79"/>
  <c r="P11" i="110"/>
  <c r="X24" i="10"/>
  <c r="AD14" i="79"/>
  <c r="I29" i="55"/>
  <c r="I16" i="68"/>
  <c r="G24" i="108"/>
  <c r="G15" i="96"/>
  <c r="G16" i="94"/>
  <c r="W12" i="152"/>
  <c r="Z12" i="98"/>
  <c r="V12" i="92"/>
  <c r="G13" i="141"/>
  <c r="O13" i="141" s="1"/>
  <c r="G12" i="96"/>
  <c r="G17" i="141"/>
  <c r="D20" i="54"/>
  <c r="E29" i="10"/>
  <c r="AD18" i="79"/>
  <c r="AA17" i="92"/>
  <c r="D11" i="53"/>
  <c r="X17" i="152"/>
  <c r="G12" i="94"/>
  <c r="AB16" i="98"/>
  <c r="G26" i="94"/>
  <c r="G20" i="96"/>
  <c r="G14" i="97"/>
  <c r="AA12" i="152"/>
  <c r="Y17" i="92"/>
  <c r="G19" i="94"/>
  <c r="G23" i="96"/>
  <c r="W12" i="98"/>
  <c r="I30" i="47"/>
  <c r="AC16" i="98"/>
  <c r="I18" i="108"/>
  <c r="X12" i="98"/>
  <c r="G10" i="95"/>
  <c r="D28" i="54"/>
  <c r="W20" i="34"/>
  <c r="G18" i="108"/>
  <c r="S23" i="92"/>
  <c r="AA12" i="98"/>
  <c r="O23" i="92"/>
  <c r="G20" i="97"/>
  <c r="G16" i="96"/>
  <c r="G24" i="94"/>
  <c r="X16" i="68"/>
  <c r="W23" i="34"/>
  <c r="G17" i="108"/>
  <c r="G23" i="108"/>
  <c r="G18" i="96"/>
  <c r="G10" i="96"/>
  <c r="G12" i="141"/>
  <c r="Z17" i="92"/>
  <c r="AB12" i="92"/>
  <c r="I16" i="94"/>
  <c r="D11" i="54"/>
  <c r="G24" i="141"/>
  <c r="G24" i="96"/>
  <c r="G26" i="97"/>
  <c r="W14" i="92"/>
  <c r="AB12" i="152"/>
  <c r="G20" i="94"/>
  <c r="V17" i="92"/>
  <c r="G27" i="95"/>
  <c r="G25" i="95"/>
  <c r="G12" i="155"/>
  <c r="H16" i="107"/>
  <c r="G14" i="96"/>
  <c r="G14" i="108"/>
  <c r="AC12" i="92"/>
  <c r="K23" i="94"/>
  <c r="W14" i="98"/>
  <c r="AA12" i="92"/>
  <c r="G23" i="94"/>
  <c r="AC18" i="98"/>
  <c r="I23" i="96"/>
  <c r="AB17" i="98"/>
  <c r="M13" i="95"/>
  <c r="G14" i="94"/>
  <c r="M23" i="36"/>
  <c r="K24" i="94"/>
  <c r="F19" i="79"/>
  <c r="V17" i="98"/>
  <c r="G23" i="95"/>
  <c r="I19" i="108"/>
  <c r="U30" i="47"/>
  <c r="AC14" i="152"/>
  <c r="AC12" i="152"/>
  <c r="G11" i="97"/>
  <c r="G20" i="95"/>
  <c r="H19" i="107"/>
  <c r="I17" i="94"/>
  <c r="D19" i="53"/>
  <c r="G11" i="94"/>
  <c r="AA13" i="92"/>
  <c r="K18" i="96"/>
  <c r="N30" i="96"/>
  <c r="G30" i="96" s="1"/>
  <c r="K17" i="94"/>
  <c r="G17" i="94"/>
  <c r="V14" i="152"/>
  <c r="E23" i="152"/>
  <c r="G24" i="95"/>
  <c r="D22" i="56"/>
  <c r="G19" i="96"/>
  <c r="D27" i="53"/>
  <c r="D13" i="53"/>
  <c r="AC17" i="152"/>
  <c r="G10" i="108"/>
  <c r="Y19" i="92"/>
  <c r="AA20" i="92"/>
  <c r="D25" i="55"/>
  <c r="I11" i="97"/>
  <c r="G10" i="97"/>
  <c r="R15" i="125"/>
  <c r="U30" i="48"/>
  <c r="M30" i="47"/>
  <c r="AA16" i="98"/>
  <c r="D22" i="53"/>
  <c r="M10" i="108"/>
  <c r="H23" i="107"/>
  <c r="D19" i="54"/>
  <c r="H27" i="109"/>
  <c r="M27" i="36"/>
  <c r="G16" i="97"/>
  <c r="K30" i="48"/>
  <c r="G26" i="96"/>
  <c r="D25" i="54"/>
  <c r="K14" i="107"/>
  <c r="J32" i="107"/>
  <c r="K32" i="107" s="1"/>
  <c r="R16" i="68"/>
  <c r="M17" i="36"/>
  <c r="F27" i="112"/>
  <c r="I10" i="97"/>
  <c r="G13" i="94"/>
  <c r="D17" i="55"/>
  <c r="M14" i="96"/>
  <c r="I11" i="94"/>
  <c r="AB18" i="92"/>
  <c r="L27" i="112"/>
  <c r="G18" i="95"/>
  <c r="O30" i="48"/>
  <c r="Z17" i="152"/>
  <c r="M15" i="36"/>
  <c r="G25" i="141"/>
  <c r="L19" i="79"/>
  <c r="W16" i="98"/>
  <c r="I19" i="79"/>
  <c r="Z19" i="152"/>
  <c r="M16" i="36"/>
  <c r="AB17" i="92"/>
  <c r="R29" i="10"/>
  <c r="Z13" i="92"/>
  <c r="G15" i="97"/>
  <c r="O15" i="97" s="1"/>
  <c r="I25" i="96"/>
  <c r="M13" i="94"/>
  <c r="G19" i="97"/>
  <c r="K17" i="96"/>
  <c r="I14" i="97"/>
  <c r="K11" i="141"/>
  <c r="G21" i="95"/>
  <c r="M26" i="97"/>
  <c r="K24" i="108"/>
  <c r="M14" i="36"/>
  <c r="M13" i="97"/>
  <c r="G13" i="97"/>
  <c r="G12" i="97"/>
  <c r="D11" i="51"/>
  <c r="AA15" i="125"/>
  <c r="K19" i="94"/>
  <c r="G11" i="108"/>
  <c r="K21" i="97"/>
  <c r="M12" i="108"/>
  <c r="K17" i="141"/>
  <c r="D16" i="54"/>
  <c r="M23" i="96"/>
  <c r="Z19" i="92"/>
  <c r="I15" i="95"/>
  <c r="I20" i="94"/>
  <c r="M18" i="96"/>
  <c r="AC21" i="79"/>
  <c r="R21" i="79" s="1"/>
  <c r="I15" i="94"/>
  <c r="I29" i="106"/>
  <c r="M17" i="94"/>
  <c r="I30" i="34"/>
  <c r="I13" i="108"/>
  <c r="H20" i="107"/>
  <c r="O29" i="10"/>
  <c r="D15" i="55"/>
  <c r="D19" i="55"/>
  <c r="AA19" i="79"/>
  <c r="K13" i="95"/>
  <c r="K20" i="96"/>
  <c r="K20" i="97"/>
  <c r="U19" i="79"/>
  <c r="X19" i="79"/>
  <c r="D12" i="55"/>
  <c r="I24" i="95"/>
  <c r="AC18" i="92"/>
  <c r="Z18" i="92"/>
  <c r="R19" i="79"/>
  <c r="AA14" i="98"/>
  <c r="M11" i="94"/>
  <c r="D18" i="53"/>
  <c r="H25" i="107"/>
  <c r="K21" i="96"/>
  <c r="I14" i="94"/>
  <c r="W14" i="152"/>
  <c r="Q29" i="56"/>
  <c r="K18" i="108"/>
  <c r="D18" i="56"/>
  <c r="AA16" i="68"/>
  <c r="M30" i="49"/>
  <c r="M19" i="96"/>
  <c r="I12" i="108"/>
  <c r="I26" i="96"/>
  <c r="D15" i="54"/>
  <c r="I10" i="95"/>
  <c r="M18" i="95"/>
  <c r="D21" i="53"/>
  <c r="K23" i="141"/>
  <c r="I14" i="96"/>
  <c r="N27" i="112"/>
  <c r="V15" i="92"/>
  <c r="I26" i="95"/>
  <c r="V13" i="152"/>
  <c r="W13" i="98"/>
  <c r="G25" i="97"/>
  <c r="Q25" i="97"/>
  <c r="X18" i="152"/>
  <c r="M20" i="36"/>
  <c r="K25" i="96"/>
  <c r="K10" i="95"/>
  <c r="P27" i="112"/>
  <c r="K11" i="97"/>
  <c r="I22" i="106"/>
  <c r="K10" i="97"/>
  <c r="I24" i="106"/>
  <c r="X19" i="92"/>
  <c r="M16" i="94"/>
  <c r="AB13" i="92"/>
  <c r="I24" i="97"/>
  <c r="N24" i="102"/>
  <c r="D17" i="53"/>
  <c r="V13" i="92"/>
  <c r="I16" i="95"/>
  <c r="I18" i="95"/>
  <c r="D20" i="53"/>
  <c r="D14" i="53"/>
  <c r="I21" i="95"/>
  <c r="I20" i="95"/>
  <c r="N10" i="102"/>
  <c r="M17" i="108"/>
  <c r="I23" i="106"/>
  <c r="M28" i="36"/>
  <c r="D22" i="55"/>
  <c r="AA17" i="98"/>
  <c r="I23" i="94"/>
  <c r="K26" i="94"/>
  <c r="D23" i="53"/>
  <c r="I25" i="97"/>
  <c r="I23" i="92"/>
  <c r="M13" i="36"/>
  <c r="K24" i="95"/>
  <c r="Z15" i="92"/>
  <c r="M23" i="94"/>
  <c r="D16" i="55"/>
  <c r="AC19" i="92"/>
  <c r="D24" i="53"/>
  <c r="AA14" i="92"/>
  <c r="K15" i="94"/>
  <c r="L29" i="10"/>
  <c r="K23" i="95"/>
  <c r="M18" i="94"/>
  <c r="AA13" i="98"/>
  <c r="Z14" i="152"/>
  <c r="H28" i="107"/>
  <c r="K14" i="97"/>
  <c r="N30" i="141"/>
  <c r="G30" i="141" s="1"/>
  <c r="M20" i="97"/>
  <c r="I18" i="96"/>
  <c r="K22" i="97"/>
  <c r="AA18" i="92"/>
  <c r="M10" i="94"/>
  <c r="Q30" i="47"/>
  <c r="M26" i="94"/>
  <c r="Y12" i="92"/>
  <c r="K23" i="92"/>
  <c r="I18" i="141"/>
  <c r="O18" i="141" s="1"/>
  <c r="G29" i="56"/>
  <c r="D13" i="56"/>
  <c r="M20" i="96"/>
  <c r="G30" i="47"/>
  <c r="I10" i="94"/>
  <c r="U29" i="10"/>
  <c r="I20" i="96"/>
  <c r="D28" i="53"/>
  <c r="D29" i="57"/>
  <c r="H17" i="107"/>
  <c r="M21" i="36"/>
  <c r="I21" i="96"/>
  <c r="G29" i="53"/>
  <c r="I12" i="96"/>
  <c r="D15" i="50"/>
  <c r="I21" i="97"/>
  <c r="F16" i="68"/>
  <c r="I16" i="96"/>
  <c r="K30" i="49"/>
  <c r="G16" i="108"/>
  <c r="X19" i="152"/>
  <c r="AA14" i="152"/>
  <c r="K19" i="97"/>
  <c r="D12" i="56"/>
  <c r="I14" i="106"/>
  <c r="K13" i="108"/>
  <c r="M14" i="94"/>
  <c r="K15" i="96"/>
  <c r="D21" i="54"/>
  <c r="I25" i="106"/>
  <c r="K27" i="96"/>
  <c r="G22" i="96"/>
  <c r="E21" i="98"/>
  <c r="K17" i="108"/>
  <c r="D13" i="54"/>
  <c r="D14" i="54"/>
  <c r="X13" i="98"/>
  <c r="S30" i="49"/>
  <c r="D23" i="54"/>
  <c r="D15" i="53"/>
  <c r="AB13" i="152"/>
  <c r="AC15" i="92"/>
  <c r="D24" i="56"/>
  <c r="O15" i="125"/>
  <c r="M24" i="96"/>
  <c r="O24" i="96" s="1"/>
  <c r="M12" i="36"/>
  <c r="G20" i="108"/>
  <c r="X16" i="98"/>
  <c r="N18" i="102"/>
  <c r="K26" i="96"/>
  <c r="K19" i="96"/>
  <c r="Z13" i="152"/>
  <c r="K18" i="94"/>
  <c r="I27" i="95"/>
  <c r="K10" i="96"/>
  <c r="H29" i="107"/>
  <c r="N27" i="102"/>
  <c r="O26" i="141"/>
  <c r="K15" i="95"/>
  <c r="D18" i="51"/>
  <c r="D21" i="52"/>
  <c r="H30" i="107"/>
  <c r="M12" i="96"/>
  <c r="K13" i="96"/>
  <c r="I15" i="125"/>
  <c r="K23" i="96"/>
  <c r="H21" i="107"/>
  <c r="K14" i="94"/>
  <c r="I12" i="94"/>
  <c r="H15" i="107"/>
  <c r="L15" i="125"/>
  <c r="I20" i="97"/>
  <c r="AC13" i="152"/>
  <c r="M15" i="94"/>
  <c r="X29" i="10"/>
  <c r="I13" i="95"/>
  <c r="K16" i="95"/>
  <c r="M11" i="36"/>
  <c r="M12" i="94"/>
  <c r="O30" i="47"/>
  <c r="M24" i="108"/>
  <c r="M24" i="36"/>
  <c r="L29" i="53"/>
  <c r="G10" i="94"/>
  <c r="M10" i="95"/>
  <c r="S21" i="98"/>
  <c r="I14" i="108"/>
  <c r="W27" i="34"/>
  <c r="M26" i="95"/>
  <c r="O30" i="34"/>
  <c r="U16" i="68"/>
  <c r="I12" i="141"/>
  <c r="H24" i="107"/>
  <c r="Z13" i="98"/>
  <c r="M21" i="98"/>
  <c r="D16" i="53"/>
  <c r="N27" i="110"/>
  <c r="AC13" i="92"/>
  <c r="K14" i="108"/>
  <c r="U30" i="49"/>
  <c r="D25" i="53"/>
  <c r="K12" i="94"/>
  <c r="X15" i="125"/>
  <c r="Y15" i="92"/>
  <c r="Y18" i="92"/>
  <c r="Z14" i="92"/>
  <c r="I21" i="79"/>
  <c r="V16" i="98"/>
  <c r="I10" i="141"/>
  <c r="K20" i="95"/>
  <c r="M19" i="36"/>
  <c r="O25" i="141"/>
  <c r="W16" i="34"/>
  <c r="H18" i="107"/>
  <c r="D12" i="53"/>
  <c r="L29" i="54"/>
  <c r="D17" i="54"/>
  <c r="K24" i="97"/>
  <c r="X14" i="98"/>
  <c r="D26" i="53"/>
  <c r="D27" i="45"/>
  <c r="W17" i="98"/>
  <c r="G23" i="97"/>
  <c r="Q23" i="97"/>
  <c r="W26" i="34"/>
  <c r="Q21" i="98"/>
  <c r="K14" i="96"/>
  <c r="K26" i="95"/>
  <c r="I23" i="95"/>
  <c r="H22" i="107"/>
  <c r="M16" i="95"/>
  <c r="P26" i="43"/>
  <c r="P27" i="43"/>
  <c r="P13" i="43"/>
  <c r="W15" i="92"/>
  <c r="K11" i="94"/>
  <c r="O30" i="49"/>
  <c r="H27" i="112"/>
  <c r="D13" i="55"/>
  <c r="M24" i="95"/>
  <c r="K16" i="96"/>
  <c r="O27" i="95"/>
  <c r="I13" i="94"/>
  <c r="D21" i="56"/>
  <c r="M24" i="94"/>
  <c r="L16" i="68"/>
  <c r="D23" i="55"/>
  <c r="N26" i="102"/>
  <c r="M17" i="95"/>
  <c r="V14" i="92"/>
  <c r="M26" i="96"/>
  <c r="Q11" i="95"/>
  <c r="K21" i="98"/>
  <c r="D17" i="56"/>
  <c r="M17" i="97"/>
  <c r="O17" i="97" s="1"/>
  <c r="I28" i="106"/>
  <c r="M27" i="96"/>
  <c r="M22" i="97"/>
  <c r="N21" i="102"/>
  <c r="L27" i="110"/>
  <c r="M18" i="36"/>
  <c r="D12" i="54"/>
  <c r="M12" i="97"/>
  <c r="Q29" i="54"/>
  <c r="D24" i="54" l="1"/>
  <c r="K27" i="148"/>
  <c r="H20" i="146"/>
  <c r="L27" i="109"/>
  <c r="I23" i="108"/>
  <c r="X17" i="98"/>
  <c r="O15" i="95"/>
  <c r="D16" i="56"/>
  <c r="D11" i="56"/>
  <c r="D23" i="56"/>
  <c r="D14" i="56"/>
  <c r="N30" i="94"/>
  <c r="G21" i="96"/>
  <c r="K14" i="143"/>
  <c r="AT12" i="104"/>
  <c r="AT26" i="104"/>
  <c r="AT22" i="104"/>
  <c r="AT17" i="104"/>
  <c r="K30" i="47"/>
  <c r="S30" i="47"/>
  <c r="K22" i="95"/>
  <c r="AB19" i="92"/>
  <c r="M25" i="95"/>
  <c r="I21" i="98"/>
  <c r="AA31" i="147"/>
  <c r="AT11" i="104"/>
  <c r="AV24" i="104" s="1"/>
  <c r="AT15" i="104"/>
  <c r="AT28" i="104"/>
  <c r="AT21" i="104"/>
  <c r="F28" i="143"/>
  <c r="M16" i="97"/>
  <c r="M23" i="108"/>
  <c r="I25" i="95"/>
  <c r="O25" i="95" s="1"/>
  <c r="Q27" i="97"/>
  <c r="Q29" i="53"/>
  <c r="P16" i="43"/>
  <c r="K11" i="96"/>
  <c r="G21" i="97"/>
  <c r="H12" i="142"/>
  <c r="P27" i="110"/>
  <c r="H27" i="110"/>
  <c r="F27" i="109"/>
  <c r="J27" i="109"/>
  <c r="N27" i="109"/>
  <c r="P27" i="109"/>
  <c r="F31" i="155"/>
  <c r="G31" i="155" s="1"/>
  <c r="K19" i="143"/>
  <c r="H19" i="143"/>
  <c r="F19" i="143"/>
  <c r="D31" i="36"/>
  <c r="D18" i="54"/>
  <c r="H17" i="147"/>
  <c r="K24" i="147"/>
  <c r="F24" i="147"/>
  <c r="F18" i="147"/>
  <c r="H26" i="142"/>
  <c r="W25" i="34"/>
  <c r="Q23" i="92"/>
  <c r="N30" i="108"/>
  <c r="O17" i="141"/>
  <c r="E29" i="102"/>
  <c r="O15" i="141"/>
  <c r="N30" i="97"/>
  <c r="O17" i="96"/>
  <c r="AN16" i="104"/>
  <c r="W13" i="34"/>
  <c r="AD13" i="68"/>
  <c r="O24" i="141"/>
  <c r="O14" i="141"/>
  <c r="AH23" i="105"/>
  <c r="AH30" i="103"/>
  <c r="AH17" i="103"/>
  <c r="D27" i="50"/>
  <c r="P11" i="43"/>
  <c r="Q11" i="43" s="1"/>
  <c r="P12" i="43"/>
  <c r="M30" i="34"/>
  <c r="O12" i="141"/>
  <c r="H31" i="107"/>
  <c r="D19" i="57"/>
  <c r="D22" i="50"/>
  <c r="G30" i="34"/>
  <c r="AC13" i="98"/>
  <c r="O11" i="108"/>
  <c r="M12" i="95"/>
  <c r="D23" i="45"/>
  <c r="G14" i="95"/>
  <c r="O16" i="94"/>
  <c r="W24" i="34"/>
  <c r="O20" i="141"/>
  <c r="M19" i="95"/>
  <c r="Y18" i="98"/>
  <c r="AB15" i="92"/>
  <c r="K27" i="97"/>
  <c r="AA18" i="152"/>
  <c r="Y16" i="98"/>
  <c r="F27" i="110"/>
  <c r="K21" i="141"/>
  <c r="F12" i="146"/>
  <c r="F19" i="147"/>
  <c r="K16" i="145"/>
  <c r="F19" i="146"/>
  <c r="O31" i="144"/>
  <c r="D14" i="52"/>
  <c r="O22" i="97"/>
  <c r="P19" i="43"/>
  <c r="P25" i="43"/>
  <c r="Q25" i="43" s="1"/>
  <c r="D17" i="57"/>
  <c r="O10" i="141"/>
  <c r="D16" i="45"/>
  <c r="O17" i="108"/>
  <c r="O15" i="96"/>
  <c r="O21" i="97"/>
  <c r="O21" i="96"/>
  <c r="I12" i="95"/>
  <c r="D26" i="50"/>
  <c r="S30" i="34"/>
  <c r="K19" i="108"/>
  <c r="O23" i="108"/>
  <c r="O14" i="97"/>
  <c r="G26" i="108"/>
  <c r="K26" i="108"/>
  <c r="O22" i="94"/>
  <c r="AB14" i="92"/>
  <c r="M27" i="97"/>
  <c r="AA19" i="152"/>
  <c r="G11" i="141"/>
  <c r="O11" i="141" s="1"/>
  <c r="H16" i="147"/>
  <c r="K12" i="146"/>
  <c r="H22" i="146"/>
  <c r="F13" i="146"/>
  <c r="F29" i="148"/>
  <c r="AN30" i="105"/>
  <c r="K29" i="148"/>
  <c r="H19" i="146"/>
  <c r="AB19" i="152"/>
  <c r="G29" i="52"/>
  <c r="P22" i="43"/>
  <c r="R22" i="43" s="1"/>
  <c r="P28" i="43"/>
  <c r="P20" i="43"/>
  <c r="N29" i="108"/>
  <c r="O29" i="108" s="1"/>
  <c r="D17" i="50"/>
  <c r="O12" i="108"/>
  <c r="G23" i="141"/>
  <c r="O16" i="97"/>
  <c r="M19" i="108"/>
  <c r="O18" i="108"/>
  <c r="D28" i="52"/>
  <c r="M10" i="97"/>
  <c r="J27" i="110"/>
  <c r="E31" i="43"/>
  <c r="O21" i="108"/>
  <c r="I21" i="141"/>
  <c r="O21" i="141" s="1"/>
  <c r="W14" i="34"/>
  <c r="F17" i="145"/>
  <c r="F25" i="147"/>
  <c r="K25" i="142"/>
  <c r="F17" i="142"/>
  <c r="H13" i="146"/>
  <c r="H18" i="146"/>
  <c r="G19" i="141"/>
  <c r="Q30" i="97"/>
  <c r="M30" i="97"/>
  <c r="Q30" i="94"/>
  <c r="K30" i="94"/>
  <c r="M30" i="94"/>
  <c r="I30" i="94"/>
  <c r="H32" i="107"/>
  <c r="L29" i="57"/>
  <c r="M30" i="96"/>
  <c r="AN11" i="103"/>
  <c r="AN28" i="105"/>
  <c r="V31" i="142"/>
  <c r="H18" i="145"/>
  <c r="F18" i="145"/>
  <c r="K18" i="145"/>
  <c r="D26" i="55"/>
  <c r="D20" i="45"/>
  <c r="P21" i="43"/>
  <c r="P15" i="43"/>
  <c r="P18" i="43"/>
  <c r="P14" i="43"/>
  <c r="Q14" i="43" s="1"/>
  <c r="P29" i="43"/>
  <c r="O23" i="97"/>
  <c r="D24" i="55"/>
  <c r="D21" i="55"/>
  <c r="N29" i="141"/>
  <c r="O29" i="141" s="1"/>
  <c r="O24" i="108"/>
  <c r="M25" i="96"/>
  <c r="F21" i="79"/>
  <c r="D22" i="57"/>
  <c r="D21" i="45"/>
  <c r="D28" i="55"/>
  <c r="D13" i="50"/>
  <c r="L21" i="79"/>
  <c r="M16" i="96"/>
  <c r="I30" i="106"/>
  <c r="D18" i="55"/>
  <c r="D23" i="50"/>
  <c r="D12" i="50"/>
  <c r="G22" i="141"/>
  <c r="G19" i="95"/>
  <c r="K22" i="96"/>
  <c r="D21" i="50"/>
  <c r="L29" i="50"/>
  <c r="D11" i="50"/>
  <c r="D20" i="55"/>
  <c r="G13" i="95"/>
  <c r="AC12" i="98"/>
  <c r="AD20" i="68"/>
  <c r="I19" i="95"/>
  <c r="I27" i="97"/>
  <c r="AA17" i="152"/>
  <c r="I18" i="94"/>
  <c r="F14" i="143"/>
  <c r="F25" i="145"/>
  <c r="I26" i="94"/>
  <c r="O26" i="94" s="1"/>
  <c r="F21" i="142"/>
  <c r="K21" i="142"/>
  <c r="H21" i="142"/>
  <c r="H27" i="144"/>
  <c r="K27" i="144"/>
  <c r="F27" i="144"/>
  <c r="H28" i="142"/>
  <c r="Q19" i="94"/>
  <c r="I19" i="94"/>
  <c r="O19" i="94" s="1"/>
  <c r="K23" i="146"/>
  <c r="I30" i="49"/>
  <c r="P17" i="43"/>
  <c r="P24" i="43"/>
  <c r="R24" i="43" s="1"/>
  <c r="P23" i="43"/>
  <c r="Q29" i="50"/>
  <c r="I30" i="48"/>
  <c r="O23" i="96"/>
  <c r="O21" i="79"/>
  <c r="D19" i="50"/>
  <c r="D14" i="50"/>
  <c r="D19" i="45"/>
  <c r="D25" i="50"/>
  <c r="U21" i="79"/>
  <c r="G29" i="55"/>
  <c r="D27" i="55"/>
  <c r="I27" i="94"/>
  <c r="D29" i="45"/>
  <c r="Q29" i="55"/>
  <c r="I21" i="68"/>
  <c r="F21" i="68"/>
  <c r="D14" i="45"/>
  <c r="L29" i="55"/>
  <c r="G22" i="95"/>
  <c r="G25" i="96"/>
  <c r="O25" i="96" s="1"/>
  <c r="G27" i="94"/>
  <c r="W18" i="34"/>
  <c r="K27" i="94"/>
  <c r="K25" i="97"/>
  <c r="K23" i="152"/>
  <c r="H25" i="145"/>
  <c r="K16" i="146"/>
  <c r="K20" i="148"/>
  <c r="I19" i="141"/>
  <c r="O19" i="141" s="1"/>
  <c r="AT22" i="105"/>
  <c r="F28" i="142"/>
  <c r="O20" i="97"/>
  <c r="AT30" i="105"/>
  <c r="I20" i="108"/>
  <c r="AH30" i="105"/>
  <c r="F31" i="134"/>
  <c r="H26" i="145"/>
  <c r="F25" i="144"/>
  <c r="F22" i="146"/>
  <c r="F21" i="148"/>
  <c r="K17" i="142"/>
  <c r="M22" i="96"/>
  <c r="K18" i="97"/>
  <c r="AN18" i="103"/>
  <c r="AN16" i="103"/>
  <c r="P30" i="104"/>
  <c r="Q30" i="104" s="1"/>
  <c r="AB17" i="104" s="1"/>
  <c r="AN20" i="103"/>
  <c r="AN25" i="103"/>
  <c r="AN30" i="104"/>
  <c r="AH24" i="103"/>
  <c r="AH20" i="105"/>
  <c r="H17" i="145"/>
  <c r="K12" i="147"/>
  <c r="K21" i="148"/>
  <c r="AH28" i="104"/>
  <c r="K26" i="145"/>
  <c r="AH18" i="104"/>
  <c r="K22" i="146"/>
  <c r="AH14" i="103"/>
  <c r="K23" i="148"/>
  <c r="K28" i="143"/>
  <c r="V31" i="148"/>
  <c r="T31" i="148"/>
  <c r="K13" i="143"/>
  <c r="H13" i="143"/>
  <c r="F13" i="143"/>
  <c r="H20" i="147"/>
  <c r="K20" i="147"/>
  <c r="F20" i="147"/>
  <c r="F27" i="142"/>
  <c r="K27" i="142"/>
  <c r="H27" i="142"/>
  <c r="P30" i="105"/>
  <c r="Q30" i="105" s="1"/>
  <c r="Q11" i="105"/>
  <c r="AH24" i="104"/>
  <c r="K16" i="143"/>
  <c r="F14" i="146"/>
  <c r="H14" i="146"/>
  <c r="AT17" i="103"/>
  <c r="AT24" i="103"/>
  <c r="AT26" i="103"/>
  <c r="AT12" i="103"/>
  <c r="AT25" i="103"/>
  <c r="AT30" i="103"/>
  <c r="AT13" i="103"/>
  <c r="H29" i="143"/>
  <c r="F29" i="143"/>
  <c r="K29" i="143"/>
  <c r="AH13" i="104"/>
  <c r="K31" i="134"/>
  <c r="Y31" i="134"/>
  <c r="R31" i="134"/>
  <c r="AH27" i="103"/>
  <c r="K27" i="145"/>
  <c r="H27" i="145"/>
  <c r="F27" i="145"/>
  <c r="AH21" i="103"/>
  <c r="K12" i="143"/>
  <c r="H12" i="143"/>
  <c r="F12" i="143"/>
  <c r="AH19" i="105"/>
  <c r="K19" i="148"/>
  <c r="F19" i="148"/>
  <c r="H19" i="148"/>
  <c r="AH15" i="103"/>
  <c r="AH28" i="103"/>
  <c r="AH28" i="105"/>
  <c r="T31" i="146"/>
  <c r="V31" i="146"/>
  <c r="AN26" i="103"/>
  <c r="D31" i="146"/>
  <c r="AT23" i="103"/>
  <c r="K17" i="145"/>
  <c r="M31" i="142"/>
  <c r="D31" i="142"/>
  <c r="O31" i="142"/>
  <c r="K23" i="144"/>
  <c r="H23" i="144"/>
  <c r="F23" i="144"/>
  <c r="K14" i="147"/>
  <c r="H14" i="147"/>
  <c r="F14" i="147"/>
  <c r="K27" i="146"/>
  <c r="F23" i="142"/>
  <c r="K23" i="142"/>
  <c r="H23" i="142"/>
  <c r="H14" i="142"/>
  <c r="K14" i="142"/>
  <c r="F14" i="142"/>
  <c r="AH22" i="105"/>
  <c r="AH12" i="103"/>
  <c r="F22" i="143"/>
  <c r="K22" i="143"/>
  <c r="AH25" i="105"/>
  <c r="K22" i="144"/>
  <c r="H22" i="144"/>
  <c r="H29" i="142"/>
  <c r="F29" i="142"/>
  <c r="K29" i="142"/>
  <c r="F21" i="147"/>
  <c r="K21" i="147"/>
  <c r="H21" i="147"/>
  <c r="H28" i="146"/>
  <c r="F28" i="146"/>
  <c r="K28" i="146"/>
  <c r="AH23" i="103"/>
  <c r="AH23" i="104"/>
  <c r="F22" i="144"/>
  <c r="F24" i="146"/>
  <c r="K24" i="146"/>
  <c r="AT21" i="103"/>
  <c r="AN19" i="103"/>
  <c r="AT20" i="103"/>
  <c r="Q17" i="95"/>
  <c r="K17" i="95"/>
  <c r="AT18" i="105"/>
  <c r="AA31" i="146"/>
  <c r="K13" i="147"/>
  <c r="F13" i="147"/>
  <c r="H13" i="147"/>
  <c r="K19" i="145"/>
  <c r="H19" i="145"/>
  <c r="F19" i="145"/>
  <c r="K12" i="144"/>
  <c r="H12" i="144"/>
  <c r="F12" i="144"/>
  <c r="K24" i="148"/>
  <c r="H24" i="148"/>
  <c r="F24" i="148"/>
  <c r="K17" i="143"/>
  <c r="F17" i="143"/>
  <c r="H28" i="147"/>
  <c r="K28" i="147"/>
  <c r="AH22" i="103"/>
  <c r="F16" i="145"/>
  <c r="H22" i="142"/>
  <c r="K22" i="142"/>
  <c r="F22" i="142"/>
  <c r="H15" i="147"/>
  <c r="K15" i="147"/>
  <c r="F15" i="147"/>
  <c r="D31" i="143"/>
  <c r="M31" i="143"/>
  <c r="F16" i="144"/>
  <c r="H16" i="144"/>
  <c r="K16" i="144"/>
  <c r="AH11" i="104"/>
  <c r="AH25" i="104"/>
  <c r="AH30" i="104"/>
  <c r="AH17" i="104"/>
  <c r="AH19" i="104"/>
  <c r="AH12" i="104"/>
  <c r="F16" i="146"/>
  <c r="AH16" i="104"/>
  <c r="AH19" i="103"/>
  <c r="F16" i="143"/>
  <c r="AH21" i="105"/>
  <c r="T31" i="147"/>
  <c r="V31" i="147"/>
  <c r="AN17" i="103"/>
  <c r="AT14" i="103"/>
  <c r="K16" i="148"/>
  <c r="F16" i="148"/>
  <c r="H16" i="148"/>
  <c r="K18" i="148"/>
  <c r="H18" i="148"/>
  <c r="F18" i="148"/>
  <c r="H13" i="148"/>
  <c r="F13" i="148"/>
  <c r="F16" i="142"/>
  <c r="K16" i="142"/>
  <c r="H16" i="142"/>
  <c r="H27" i="146"/>
  <c r="AH26" i="103"/>
  <c r="H25" i="142"/>
  <c r="AH12" i="105"/>
  <c r="H16" i="145"/>
  <c r="AH15" i="104"/>
  <c r="AH27" i="104"/>
  <c r="K19" i="144"/>
  <c r="F19" i="144"/>
  <c r="H19" i="144"/>
  <c r="H19" i="142"/>
  <c r="K19" i="142"/>
  <c r="F19" i="142"/>
  <c r="AC31" i="142"/>
  <c r="AA31" i="142"/>
  <c r="AH20" i="104"/>
  <c r="K20" i="146"/>
  <c r="H16" i="143"/>
  <c r="H22" i="143"/>
  <c r="I23" i="152"/>
  <c r="AT16" i="103"/>
  <c r="K18" i="143"/>
  <c r="F18" i="143"/>
  <c r="H18" i="143"/>
  <c r="F17" i="148"/>
  <c r="H17" i="148"/>
  <c r="K17" i="148"/>
  <c r="AH17" i="105"/>
  <c r="AH11" i="105"/>
  <c r="AC31" i="148"/>
  <c r="AA31" i="148"/>
  <c r="AN30" i="103"/>
  <c r="AN12" i="103"/>
  <c r="AN14" i="103"/>
  <c r="AN15" i="103"/>
  <c r="AT15" i="103"/>
  <c r="X13" i="152"/>
  <c r="X12" i="152"/>
  <c r="G27" i="141"/>
  <c r="I27" i="141"/>
  <c r="H24" i="145"/>
  <c r="F24" i="145"/>
  <c r="K24" i="145"/>
  <c r="H20" i="143"/>
  <c r="F20" i="143"/>
  <c r="K20" i="143"/>
  <c r="D31" i="147"/>
  <c r="O31" i="147"/>
  <c r="AH13" i="103"/>
  <c r="K29" i="144"/>
  <c r="H29" i="144"/>
  <c r="F29" i="144"/>
  <c r="O31" i="148"/>
  <c r="D31" i="148"/>
  <c r="AN21" i="103"/>
  <c r="AT11" i="103"/>
  <c r="F14" i="148"/>
  <c r="K14" i="148"/>
  <c r="H14" i="148"/>
  <c r="AH21" i="104"/>
  <c r="AH22" i="104"/>
  <c r="F15" i="142"/>
  <c r="H15" i="142"/>
  <c r="K15" i="142"/>
  <c r="F24" i="144"/>
  <c r="K24" i="144"/>
  <c r="H24" i="144"/>
  <c r="H26" i="147"/>
  <c r="F26" i="147"/>
  <c r="AH15" i="105"/>
  <c r="F15" i="143"/>
  <c r="H15" i="143"/>
  <c r="F21" i="144"/>
  <c r="H21" i="144"/>
  <c r="K21" i="144"/>
  <c r="H25" i="144"/>
  <c r="Q11" i="103"/>
  <c r="P30" i="103"/>
  <c r="Q30" i="103" s="1"/>
  <c r="AH25" i="103"/>
  <c r="AA31" i="143"/>
  <c r="AC31" i="143"/>
  <c r="AT13" i="105"/>
  <c r="AT21" i="105"/>
  <c r="AT28" i="105"/>
  <c r="AT23" i="105"/>
  <c r="AT17" i="105"/>
  <c r="AT11" i="105"/>
  <c r="AT19" i="105"/>
  <c r="AT24" i="105"/>
  <c r="AT14" i="105"/>
  <c r="AT15" i="105"/>
  <c r="AT26" i="105"/>
  <c r="AT25" i="105"/>
  <c r="AT27" i="105"/>
  <c r="AT16" i="105"/>
  <c r="AT12" i="105"/>
  <c r="AH14" i="104"/>
  <c r="F18" i="146"/>
  <c r="AN13" i="103"/>
  <c r="H13" i="145"/>
  <c r="F13" i="145"/>
  <c r="AH16" i="105"/>
  <c r="AN24" i="103"/>
  <c r="I15" i="79"/>
  <c r="U15" i="79"/>
  <c r="F15" i="79"/>
  <c r="AT19" i="103"/>
  <c r="AT20" i="105"/>
  <c r="M31" i="148"/>
  <c r="H26" i="143"/>
  <c r="F26" i="143"/>
  <c r="K26" i="143"/>
  <c r="F20" i="142"/>
  <c r="K20" i="142"/>
  <c r="F25" i="143"/>
  <c r="H25" i="143"/>
  <c r="K25" i="143"/>
  <c r="H27" i="147"/>
  <c r="K27" i="147"/>
  <c r="AH26" i="104"/>
  <c r="K14" i="146"/>
  <c r="AN11" i="104"/>
  <c r="AN15" i="104"/>
  <c r="AN24" i="104"/>
  <c r="AN18" i="104"/>
  <c r="AN13" i="104"/>
  <c r="AN28" i="104"/>
  <c r="AN27" i="104"/>
  <c r="AN23" i="104"/>
  <c r="AN14" i="104"/>
  <c r="AN20" i="104"/>
  <c r="AN19" i="104"/>
  <c r="AN26" i="104"/>
  <c r="AN12" i="104"/>
  <c r="AN21" i="104"/>
  <c r="AN22" i="104"/>
  <c r="AN17" i="104"/>
  <c r="AN25" i="104"/>
  <c r="AT18" i="103"/>
  <c r="AH13" i="105"/>
  <c r="T31" i="144"/>
  <c r="V31" i="144"/>
  <c r="AH27" i="105"/>
  <c r="AH24" i="105"/>
  <c r="K26" i="144"/>
  <c r="H26" i="144"/>
  <c r="F26" i="144"/>
  <c r="AN12" i="105"/>
  <c r="AN11" i="105"/>
  <c r="AN13" i="105"/>
  <c r="AN26" i="105"/>
  <c r="AN15" i="105"/>
  <c r="AN25" i="105"/>
  <c r="AN19" i="105"/>
  <c r="AN18" i="105"/>
  <c r="AN27" i="105"/>
  <c r="AN23" i="105"/>
  <c r="AN24" i="105"/>
  <c r="AN21" i="105"/>
  <c r="AN16" i="105"/>
  <c r="AN17" i="105"/>
  <c r="AN14" i="105"/>
  <c r="AN20" i="105"/>
  <c r="AN22" i="105"/>
  <c r="AH20" i="103"/>
  <c r="H12" i="147"/>
  <c r="F12" i="147"/>
  <c r="AH18" i="103"/>
  <c r="D31" i="145"/>
  <c r="AT27" i="103"/>
  <c r="K12" i="142"/>
  <c r="F12" i="142"/>
  <c r="V31" i="143"/>
  <c r="T31" i="143"/>
  <c r="H21" i="145"/>
  <c r="F21" i="145"/>
  <c r="K21" i="145"/>
  <c r="F15" i="144"/>
  <c r="H15" i="144"/>
  <c r="K15" i="144"/>
  <c r="AH14" i="105"/>
  <c r="H22" i="148"/>
  <c r="K22" i="148"/>
  <c r="F22" i="148"/>
  <c r="K25" i="144"/>
  <c r="F20" i="148"/>
  <c r="H20" i="148"/>
  <c r="F18" i="142"/>
  <c r="H18" i="142"/>
  <c r="F25" i="146"/>
  <c r="K25" i="146"/>
  <c r="AH26" i="105"/>
  <c r="F26" i="148"/>
  <c r="H26" i="148"/>
  <c r="H27" i="143"/>
  <c r="F27" i="143"/>
  <c r="K27" i="143"/>
  <c r="H31" i="134"/>
  <c r="F18" i="144"/>
  <c r="H18" i="144"/>
  <c r="K18" i="144"/>
  <c r="AH11" i="103"/>
  <c r="K15" i="146"/>
  <c r="H15" i="146"/>
  <c r="F15" i="146"/>
  <c r="AH18" i="105"/>
  <c r="AC31" i="144"/>
  <c r="AA31" i="144"/>
  <c r="K28" i="144"/>
  <c r="F28" i="144"/>
  <c r="K26" i="142"/>
  <c r="AN22" i="103"/>
  <c r="AT28" i="103"/>
  <c r="I17" i="95"/>
  <c r="O17" i="95" s="1"/>
  <c r="AN23" i="103"/>
  <c r="V31" i="145"/>
  <c r="H24" i="146"/>
  <c r="K27" i="141"/>
  <c r="F28" i="147"/>
  <c r="D31" i="144"/>
  <c r="AH16" i="103"/>
  <c r="K26" i="147"/>
  <c r="AC19" i="152"/>
  <c r="AB14" i="104"/>
  <c r="AB23" i="104"/>
  <c r="AB18" i="104"/>
  <c r="AB12" i="104"/>
  <c r="AB16" i="104"/>
  <c r="AB15" i="104"/>
  <c r="AB26" i="104"/>
  <c r="AB28" i="104"/>
  <c r="AB22" i="104"/>
  <c r="AB13" i="104"/>
  <c r="AB11" i="104"/>
  <c r="AB21" i="104"/>
  <c r="AB24" i="104"/>
  <c r="AB20" i="104"/>
  <c r="AB27" i="104"/>
  <c r="AB19" i="104"/>
  <c r="AP23" i="103"/>
  <c r="AP27" i="103"/>
  <c r="AP24" i="103"/>
  <c r="AP17" i="103"/>
  <c r="AP12" i="103"/>
  <c r="AP22" i="103"/>
  <c r="AP15" i="103"/>
  <c r="AP29" i="103"/>
  <c r="AP16" i="103"/>
  <c r="AP28" i="103"/>
  <c r="AP11" i="103"/>
  <c r="AP26" i="103"/>
  <c r="AP13" i="103"/>
  <c r="AV28" i="104"/>
  <c r="AV13" i="104"/>
  <c r="AV25" i="104"/>
  <c r="AV17" i="104"/>
  <c r="AV16" i="104"/>
  <c r="Y12" i="152"/>
  <c r="M27" i="94"/>
  <c r="O27" i="94" s="1"/>
  <c r="K19" i="95"/>
  <c r="O19" i="95" s="1"/>
  <c r="I18" i="97"/>
  <c r="M18" i="97"/>
  <c r="Q24" i="94"/>
  <c r="I22" i="96"/>
  <c r="O22" i="96" s="1"/>
  <c r="O15" i="94"/>
  <c r="M20" i="108"/>
  <c r="O20" i="108" s="1"/>
  <c r="G18" i="97"/>
  <c r="O24" i="94"/>
  <c r="AA21" i="79"/>
  <c r="K10" i="108"/>
  <c r="I10" i="108"/>
  <c r="O10" i="108" s="1"/>
  <c r="D22" i="52"/>
  <c r="Q23" i="152"/>
  <c r="D26" i="54"/>
  <c r="M13" i="96"/>
  <c r="O13" i="96" s="1"/>
  <c r="M20" i="94"/>
  <c r="O20" i="94" s="1"/>
  <c r="Q12" i="95"/>
  <c r="Y13" i="152"/>
  <c r="D27" i="112"/>
  <c r="J27" i="112"/>
  <c r="Q26" i="97"/>
  <c r="I26" i="97"/>
  <c r="O26" i="97" s="1"/>
  <c r="D27" i="54"/>
  <c r="D22" i="54"/>
  <c r="Q13" i="96"/>
  <c r="G29" i="54"/>
  <c r="G12" i="95"/>
  <c r="O12" i="95" s="1"/>
  <c r="I22" i="95"/>
  <c r="O22" i="95" s="1"/>
  <c r="Q14" i="95"/>
  <c r="K14" i="95"/>
  <c r="I14" i="95"/>
  <c r="W10" i="34"/>
  <c r="O27" i="97"/>
  <c r="AD19" i="68"/>
  <c r="AD18" i="68"/>
  <c r="AD13" i="125"/>
  <c r="AD12" i="68"/>
  <c r="I11" i="96"/>
  <c r="M11" i="96"/>
  <c r="Q11" i="96"/>
  <c r="AD12" i="125"/>
  <c r="AD17" i="68"/>
  <c r="O18" i="94"/>
  <c r="C31" i="106"/>
  <c r="E31" i="106" s="1"/>
  <c r="W11" i="34"/>
  <c r="N30" i="95"/>
  <c r="K22" i="141"/>
  <c r="O22" i="141" s="1"/>
  <c r="I31" i="106"/>
  <c r="O23" i="68"/>
  <c r="F23" i="68"/>
  <c r="L23" i="68"/>
  <c r="I23" i="68"/>
  <c r="AA23" i="68"/>
  <c r="X23" i="68"/>
  <c r="R23" i="68"/>
  <c r="U23" i="68"/>
  <c r="O26" i="95"/>
  <c r="I30" i="96"/>
  <c r="M21" i="94"/>
  <c r="I21" i="94"/>
  <c r="K21" i="94"/>
  <c r="G21" i="94"/>
  <c r="Q21" i="94"/>
  <c r="Y30" i="49"/>
  <c r="Q30" i="49"/>
  <c r="G22" i="108"/>
  <c r="M22" i="108"/>
  <c r="I22" i="108"/>
  <c r="K22" i="108"/>
  <c r="D29" i="51"/>
  <c r="L29" i="51"/>
  <c r="D17" i="51"/>
  <c r="D23" i="51"/>
  <c r="D26" i="51"/>
  <c r="D14" i="51"/>
  <c r="D20" i="51"/>
  <c r="Q29" i="51"/>
  <c r="D12" i="51"/>
  <c r="D27" i="51"/>
  <c r="D15" i="51"/>
  <c r="G29" i="51"/>
  <c r="D22" i="51"/>
  <c r="D13" i="51"/>
  <c r="D28" i="51"/>
  <c r="D25" i="51"/>
  <c r="D19" i="51"/>
  <c r="D16" i="51"/>
  <c r="D24" i="51"/>
  <c r="D21" i="51"/>
  <c r="Y30" i="34"/>
  <c r="Q30" i="34"/>
  <c r="K30" i="34"/>
  <c r="W22" i="34"/>
  <c r="W17" i="92"/>
  <c r="W18" i="92"/>
  <c r="W20" i="92"/>
  <c r="W19" i="92"/>
  <c r="Q12" i="97"/>
  <c r="I12" i="97"/>
  <c r="K12" i="97"/>
  <c r="I16" i="108"/>
  <c r="K16" i="108"/>
  <c r="E32" i="107"/>
  <c r="D27" i="111"/>
  <c r="P27" i="111"/>
  <c r="N27" i="111"/>
  <c r="L27" i="111"/>
  <c r="H27" i="111"/>
  <c r="F27" i="111"/>
  <c r="J27" i="111"/>
  <c r="Q10" i="96"/>
  <c r="M10" i="96"/>
  <c r="O10" i="96" s="1"/>
  <c r="G16" i="141"/>
  <c r="K16" i="141"/>
  <c r="I16" i="141"/>
  <c r="G15" i="108"/>
  <c r="I15" i="108"/>
  <c r="K15" i="108"/>
  <c r="D29" i="56"/>
  <c r="D27" i="56"/>
  <c r="D25" i="56"/>
  <c r="D20" i="56"/>
  <c r="D28" i="56"/>
  <c r="L29" i="56"/>
  <c r="D26" i="56"/>
  <c r="D15" i="56"/>
  <c r="G31" i="84"/>
  <c r="E31" i="84"/>
  <c r="I31" i="84"/>
  <c r="AD15" i="68"/>
  <c r="D29" i="55"/>
  <c r="D11" i="55"/>
  <c r="I16" i="106"/>
  <c r="G27" i="108"/>
  <c r="K27" i="108"/>
  <c r="M27" i="108"/>
  <c r="I27" i="108"/>
  <c r="G11" i="95"/>
  <c r="M11" i="95"/>
  <c r="I11" i="95"/>
  <c r="D30" i="45"/>
  <c r="D28" i="45"/>
  <c r="D17" i="45"/>
  <c r="D22" i="45"/>
  <c r="D26" i="45"/>
  <c r="D13" i="45"/>
  <c r="D25" i="45"/>
  <c r="D24" i="45"/>
  <c r="D12" i="45"/>
  <c r="D15" i="45"/>
  <c r="P30" i="45"/>
  <c r="L30" i="45"/>
  <c r="Y30" i="48"/>
  <c r="G30" i="48"/>
  <c r="M30" i="48"/>
  <c r="Q30" i="48"/>
  <c r="Q24" i="70"/>
  <c r="Q27" i="70"/>
  <c r="Q15" i="70"/>
  <c r="Q31" i="70"/>
  <c r="Q30" i="70"/>
  <c r="Q20" i="70"/>
  <c r="Q22" i="70"/>
  <c r="Q29" i="70"/>
  <c r="Q13" i="70"/>
  <c r="Q14" i="70"/>
  <c r="Q16" i="70"/>
  <c r="Q18" i="70"/>
  <c r="Q21" i="70"/>
  <c r="Q28" i="70"/>
  <c r="Q17" i="70"/>
  <c r="Q32" i="70"/>
  <c r="Q26" i="70"/>
  <c r="Q19" i="70"/>
  <c r="Q25" i="70"/>
  <c r="Q23" i="70"/>
  <c r="M16" i="108"/>
  <c r="Q25" i="94"/>
  <c r="I25" i="94"/>
  <c r="G25" i="94"/>
  <c r="K25" i="94"/>
  <c r="D15" i="57"/>
  <c r="D18" i="57"/>
  <c r="G29" i="57"/>
  <c r="D14" i="57"/>
  <c r="D11" i="57"/>
  <c r="D13" i="57"/>
  <c r="D26" i="57"/>
  <c r="D20" i="57"/>
  <c r="D27" i="57"/>
  <c r="D12" i="57"/>
  <c r="D24" i="57"/>
  <c r="D21" i="57"/>
  <c r="Q29" i="57"/>
  <c r="D16" i="57"/>
  <c r="D23" i="57"/>
  <c r="D28" i="57"/>
  <c r="M15" i="108"/>
  <c r="X21" i="68"/>
  <c r="O21" i="68"/>
  <c r="U21" i="68"/>
  <c r="R21" i="68"/>
  <c r="L21" i="68"/>
  <c r="AA21" i="68"/>
  <c r="D29" i="50"/>
  <c r="D20" i="50"/>
  <c r="D18" i="50"/>
  <c r="D16" i="50"/>
  <c r="D24" i="50"/>
  <c r="G29" i="50"/>
  <c r="G25" i="108"/>
  <c r="K25" i="108"/>
  <c r="I25" i="108"/>
  <c r="D29" i="52"/>
  <c r="D23" i="52"/>
  <c r="Q29" i="52"/>
  <c r="D26" i="52"/>
  <c r="D25" i="52"/>
  <c r="D13" i="52"/>
  <c r="D20" i="52"/>
  <c r="D18" i="52"/>
  <c r="D15" i="52"/>
  <c r="L29" i="52"/>
  <c r="D19" i="52"/>
  <c r="D12" i="52"/>
  <c r="D27" i="52"/>
  <c r="D11" i="52"/>
  <c r="D24" i="52"/>
  <c r="G23" i="92"/>
  <c r="H30" i="45"/>
  <c r="D16" i="52"/>
  <c r="AD15" i="125"/>
  <c r="O27" i="96"/>
  <c r="O14" i="94"/>
  <c r="O20" i="96"/>
  <c r="O25" i="97"/>
  <c r="G29" i="108"/>
  <c r="K29" i="141"/>
  <c r="O12" i="96"/>
  <c r="O16" i="95"/>
  <c r="O10" i="95"/>
  <c r="K30" i="141"/>
  <c r="O19" i="108"/>
  <c r="O12" i="94"/>
  <c r="I29" i="108"/>
  <c r="O24" i="97"/>
  <c r="K29" i="108"/>
  <c r="M29" i="108"/>
  <c r="X21" i="79"/>
  <c r="O18" i="96"/>
  <c r="I30" i="108"/>
  <c r="Q30" i="108"/>
  <c r="R21" i="43"/>
  <c r="Q21" i="43"/>
  <c r="Q15" i="43"/>
  <c r="R15" i="43"/>
  <c r="R18" i="43"/>
  <c r="Q18" i="43"/>
  <c r="R29" i="43"/>
  <c r="Q29" i="43"/>
  <c r="AD16" i="68"/>
  <c r="M30" i="108"/>
  <c r="O12" i="97"/>
  <c r="O18" i="95"/>
  <c r="O19" i="96"/>
  <c r="O11" i="94"/>
  <c r="O20" i="95"/>
  <c r="AD19" i="79"/>
  <c r="O14" i="96"/>
  <c r="Q13" i="43"/>
  <c r="R13" i="43"/>
  <c r="R12" i="43"/>
  <c r="Q12" i="43"/>
  <c r="R17" i="43"/>
  <c r="Q17" i="43"/>
  <c r="Q23" i="43"/>
  <c r="R23" i="43"/>
  <c r="Q16" i="43"/>
  <c r="R16" i="43"/>
  <c r="G30" i="108"/>
  <c r="O24" i="36"/>
  <c r="O14" i="36"/>
  <c r="O27" i="36"/>
  <c r="O25" i="36"/>
  <c r="O16" i="36"/>
  <c r="O12" i="36"/>
  <c r="O17" i="36"/>
  <c r="O22" i="36"/>
  <c r="O19" i="36"/>
  <c r="O20" i="36"/>
  <c r="O13" i="36"/>
  <c r="O26" i="36"/>
  <c r="O21" i="36"/>
  <c r="O15" i="36"/>
  <c r="O23" i="36"/>
  <c r="O28" i="36"/>
  <c r="O11" i="36"/>
  <c r="O18" i="36"/>
  <c r="O29" i="36"/>
  <c r="K30" i="97"/>
  <c r="I29" i="141"/>
  <c r="I30" i="97"/>
  <c r="G30" i="97"/>
  <c r="O13" i="97"/>
  <c r="O21" i="95"/>
  <c r="O13" i="94"/>
  <c r="K30" i="96"/>
  <c r="O30" i="96" s="1"/>
  <c r="Q30" i="96"/>
  <c r="O11" i="97"/>
  <c r="R27" i="43"/>
  <c r="Q27" i="43"/>
  <c r="W30" i="47"/>
  <c r="O19" i="97"/>
  <c r="O26" i="96"/>
  <c r="O10" i="97"/>
  <c r="O24" i="95"/>
  <c r="O23" i="95"/>
  <c r="O23" i="94"/>
  <c r="Q26" i="43"/>
  <c r="R26" i="43"/>
  <c r="R19" i="43"/>
  <c r="Q19" i="43"/>
  <c r="Q28" i="43"/>
  <c r="R28" i="43"/>
  <c r="R25" i="43"/>
  <c r="R20" i="43"/>
  <c r="Q20" i="43"/>
  <c r="O10" i="94"/>
  <c r="K30" i="108"/>
  <c r="O16" i="96"/>
  <c r="I30" i="141"/>
  <c r="M30" i="141"/>
  <c r="Q30" i="141"/>
  <c r="W30" i="34"/>
  <c r="P19" i="102"/>
  <c r="P17" i="102"/>
  <c r="P21" i="102"/>
  <c r="P25" i="102"/>
  <c r="P10" i="102"/>
  <c r="P13" i="102"/>
  <c r="P23" i="102"/>
  <c r="P26" i="102"/>
  <c r="P22" i="102"/>
  <c r="P27" i="102"/>
  <c r="P28" i="102"/>
  <c r="P24" i="102"/>
  <c r="P14" i="102"/>
  <c r="P20" i="102"/>
  <c r="P15" i="102"/>
  <c r="P12" i="102"/>
  <c r="P16" i="102"/>
  <c r="P11" i="102"/>
  <c r="P18" i="102"/>
  <c r="W30" i="49"/>
  <c r="O13" i="95"/>
  <c r="O13" i="108"/>
  <c r="AD21" i="68"/>
  <c r="O23" i="141"/>
  <c r="G30" i="94"/>
  <c r="O30" i="94" s="1"/>
  <c r="G29" i="141"/>
  <c r="O17" i="94"/>
  <c r="O14" i="108"/>
  <c r="AV23" i="104" l="1"/>
  <c r="AV14" i="104"/>
  <c r="AV26" i="104"/>
  <c r="AV15" i="104"/>
  <c r="AX15" i="104" s="1"/>
  <c r="AV21" i="104"/>
  <c r="AV22" i="104"/>
  <c r="AV20" i="104"/>
  <c r="AV29" i="104"/>
  <c r="AW29" i="104" s="1"/>
  <c r="AV18" i="104"/>
  <c r="AV27" i="104"/>
  <c r="AV11" i="104"/>
  <c r="AV12" i="104"/>
  <c r="AX12" i="104" s="1"/>
  <c r="AV19" i="104"/>
  <c r="Q22" i="43"/>
  <c r="R11" i="43"/>
  <c r="Q24" i="43"/>
  <c r="R14" i="43"/>
  <c r="AP14" i="103"/>
  <c r="AP20" i="103"/>
  <c r="AD21" i="79"/>
  <c r="O26" i="108"/>
  <c r="AB30" i="105"/>
  <c r="F31" i="106"/>
  <c r="G31" i="106" s="1"/>
  <c r="AB30" i="104"/>
  <c r="AB25" i="104"/>
  <c r="AP21" i="103"/>
  <c r="AP25" i="103"/>
  <c r="AP18" i="103"/>
  <c r="AB14" i="103"/>
  <c r="AB11" i="103"/>
  <c r="AB18" i="103"/>
  <c r="AB26" i="103"/>
  <c r="AB28" i="103"/>
  <c r="AB21" i="103"/>
  <c r="AB20" i="103"/>
  <c r="AB19" i="103"/>
  <c r="AB24" i="103"/>
  <c r="AB23" i="103"/>
  <c r="AB13" i="103"/>
  <c r="AB27" i="103"/>
  <c r="AB12" i="103"/>
  <c r="AB16" i="103"/>
  <c r="AB15" i="103"/>
  <c r="AB25" i="103"/>
  <c r="AB22" i="103"/>
  <c r="AB17" i="103"/>
  <c r="F31" i="147"/>
  <c r="R31" i="147"/>
  <c r="K31" i="147"/>
  <c r="H31" i="147"/>
  <c r="Y31" i="147"/>
  <c r="F31" i="146"/>
  <c r="R31" i="146"/>
  <c r="H31" i="146"/>
  <c r="K31" i="146"/>
  <c r="Y31" i="146"/>
  <c r="AP19" i="103"/>
  <c r="F31" i="144"/>
  <c r="K31" i="144"/>
  <c r="R31" i="144"/>
  <c r="Y31" i="144"/>
  <c r="H31" i="144"/>
  <c r="AJ16" i="103"/>
  <c r="AJ23" i="103"/>
  <c r="AJ13" i="103"/>
  <c r="AJ19" i="103"/>
  <c r="AJ21" i="103"/>
  <c r="AJ20" i="103"/>
  <c r="AJ29" i="103"/>
  <c r="AJ26" i="103"/>
  <c r="AJ22" i="103"/>
  <c r="AJ14" i="103"/>
  <c r="AJ18" i="103"/>
  <c r="AJ25" i="103"/>
  <c r="AJ17" i="103"/>
  <c r="AJ24" i="103"/>
  <c r="AJ11" i="103"/>
  <c r="AJ28" i="103"/>
  <c r="AJ15" i="103"/>
  <c r="AJ27" i="103"/>
  <c r="AJ12" i="103"/>
  <c r="K31" i="145"/>
  <c r="Y31" i="145"/>
  <c r="R31" i="145"/>
  <c r="H31" i="145"/>
  <c r="F31" i="145"/>
  <c r="AP18" i="105"/>
  <c r="AP27" i="105"/>
  <c r="AP14" i="105"/>
  <c r="AP22" i="105"/>
  <c r="AP11" i="105"/>
  <c r="AP13" i="105"/>
  <c r="AP24" i="105"/>
  <c r="AP20" i="105"/>
  <c r="AP28" i="105"/>
  <c r="AP12" i="105"/>
  <c r="AP25" i="105"/>
  <c r="AP17" i="105"/>
  <c r="AP19" i="105"/>
  <c r="AP16" i="105"/>
  <c r="AP15" i="105"/>
  <c r="AP21" i="105"/>
  <c r="AP26" i="105"/>
  <c r="AP23" i="105"/>
  <c r="AP29" i="105"/>
  <c r="AD15" i="79"/>
  <c r="AV17" i="105"/>
  <c r="AV22" i="105"/>
  <c r="AV11" i="105"/>
  <c r="AV23" i="105"/>
  <c r="AV15" i="105"/>
  <c r="AV20" i="105"/>
  <c r="AV19" i="105"/>
  <c r="AV29" i="105"/>
  <c r="AV13" i="105"/>
  <c r="AV26" i="105"/>
  <c r="AV27" i="105"/>
  <c r="AV14" i="105"/>
  <c r="AV25" i="105"/>
  <c r="AV18" i="105"/>
  <c r="AV21" i="105"/>
  <c r="AV12" i="105"/>
  <c r="AV16" i="105"/>
  <c r="AV28" i="105"/>
  <c r="AV24" i="105"/>
  <c r="AV29" i="103"/>
  <c r="AV17" i="103"/>
  <c r="AV19" i="103"/>
  <c r="AV13" i="103"/>
  <c r="AV26" i="103"/>
  <c r="AV18" i="103"/>
  <c r="AV27" i="103"/>
  <c r="AV16" i="103"/>
  <c r="AV25" i="103"/>
  <c r="AV15" i="103"/>
  <c r="AV20" i="103"/>
  <c r="AV24" i="103"/>
  <c r="AV11" i="103"/>
  <c r="AV14" i="103"/>
  <c r="AV21" i="103"/>
  <c r="AV28" i="103"/>
  <c r="AV12" i="103"/>
  <c r="AV23" i="103"/>
  <c r="AV22" i="103"/>
  <c r="F31" i="143"/>
  <c r="R31" i="143"/>
  <c r="Y31" i="143"/>
  <c r="K31" i="143"/>
  <c r="H31" i="143"/>
  <c r="AB19" i="105"/>
  <c r="AB22" i="105"/>
  <c r="AB18" i="105"/>
  <c r="AB17" i="105"/>
  <c r="AB14" i="105"/>
  <c r="AB20" i="105"/>
  <c r="AB25" i="105"/>
  <c r="AB11" i="105"/>
  <c r="AB16" i="105"/>
  <c r="AB12" i="105"/>
  <c r="AB13" i="105"/>
  <c r="AB28" i="105"/>
  <c r="AB15" i="105"/>
  <c r="AB26" i="105"/>
  <c r="AB23" i="105"/>
  <c r="AB27" i="105"/>
  <c r="AB21" i="105"/>
  <c r="AB24" i="105"/>
  <c r="AJ13" i="104"/>
  <c r="AJ25" i="104"/>
  <c r="AJ21" i="104"/>
  <c r="AJ28" i="104"/>
  <c r="AJ19" i="104"/>
  <c r="AJ26" i="104"/>
  <c r="AJ14" i="104"/>
  <c r="AJ15" i="104"/>
  <c r="AJ12" i="104"/>
  <c r="AJ16" i="104"/>
  <c r="AJ17" i="104"/>
  <c r="AJ11" i="104"/>
  <c r="AJ27" i="104"/>
  <c r="AJ18" i="104"/>
  <c r="AJ29" i="104"/>
  <c r="AJ20" i="104"/>
  <c r="AJ24" i="104"/>
  <c r="AJ22" i="104"/>
  <c r="AJ23" i="104"/>
  <c r="Y31" i="142"/>
  <c r="R31" i="142"/>
  <c r="H31" i="142"/>
  <c r="K31" i="142"/>
  <c r="F31" i="142"/>
  <c r="AP29" i="104"/>
  <c r="AP17" i="104"/>
  <c r="AP26" i="104"/>
  <c r="AP27" i="104"/>
  <c r="AP28" i="104"/>
  <c r="AP24" i="104"/>
  <c r="AP11" i="104"/>
  <c r="AP23" i="104"/>
  <c r="AP13" i="104"/>
  <c r="AP12" i="104"/>
  <c r="AP22" i="104"/>
  <c r="AP19" i="104"/>
  <c r="AP20" i="104"/>
  <c r="AP14" i="104"/>
  <c r="AP16" i="104"/>
  <c r="AP15" i="104"/>
  <c r="AP18" i="104"/>
  <c r="AP25" i="104"/>
  <c r="AP21" i="104"/>
  <c r="AB30" i="103"/>
  <c r="K31" i="148"/>
  <c r="F31" i="148"/>
  <c r="Y31" i="148"/>
  <c r="R31" i="148"/>
  <c r="H31" i="148"/>
  <c r="O27" i="141"/>
  <c r="AJ19" i="105"/>
  <c r="AJ16" i="105"/>
  <c r="AJ17" i="105"/>
  <c r="AJ22" i="105"/>
  <c r="AJ13" i="105"/>
  <c r="AJ25" i="105"/>
  <c r="AJ23" i="105"/>
  <c r="AJ24" i="105"/>
  <c r="AJ18" i="105"/>
  <c r="AJ29" i="105"/>
  <c r="AJ14" i="105"/>
  <c r="AJ28" i="105"/>
  <c r="AJ26" i="105"/>
  <c r="AJ20" i="105"/>
  <c r="AJ15" i="105"/>
  <c r="AJ21" i="105"/>
  <c r="AJ11" i="105"/>
  <c r="AJ27" i="105"/>
  <c r="AJ12" i="105"/>
  <c r="AW16" i="104"/>
  <c r="AX16" i="104"/>
  <c r="AX17" i="104"/>
  <c r="AW17" i="104"/>
  <c r="AX25" i="104"/>
  <c r="AW25" i="104"/>
  <c r="AX13" i="104"/>
  <c r="AW13" i="104"/>
  <c r="AW28" i="104"/>
  <c r="AX28" i="104"/>
  <c r="AR28" i="103"/>
  <c r="AQ28" i="103"/>
  <c r="AQ14" i="103"/>
  <c r="AR14" i="103"/>
  <c r="AQ17" i="103"/>
  <c r="AR17" i="103"/>
  <c r="AR21" i="103"/>
  <c r="AQ21" i="103"/>
  <c r="AX23" i="104"/>
  <c r="AW23" i="104"/>
  <c r="AW14" i="104"/>
  <c r="AX14" i="104"/>
  <c r="AX26" i="104"/>
  <c r="AW26" i="104"/>
  <c r="AQ13" i="103"/>
  <c r="AR13" i="103"/>
  <c r="AQ16" i="103"/>
  <c r="AR16" i="103"/>
  <c r="AR20" i="103"/>
  <c r="AQ20" i="103"/>
  <c r="AR24" i="103"/>
  <c r="AQ24" i="103"/>
  <c r="AQ27" i="103"/>
  <c r="AR27" i="103"/>
  <c r="AD12" i="104"/>
  <c r="AD15" i="104"/>
  <c r="AD28" i="104"/>
  <c r="AD18" i="104"/>
  <c r="AD17" i="104"/>
  <c r="AD20" i="104"/>
  <c r="AD11" i="104"/>
  <c r="AD13" i="104"/>
  <c r="AD22" i="104"/>
  <c r="AD27" i="104"/>
  <c r="AD21" i="104"/>
  <c r="AD29" i="104"/>
  <c r="AD25" i="104"/>
  <c r="AD19" i="104"/>
  <c r="AD24" i="104"/>
  <c r="AD14" i="104"/>
  <c r="AD26" i="104"/>
  <c r="AD16" i="104"/>
  <c r="AD23" i="104"/>
  <c r="AX21" i="104"/>
  <c r="AW21" i="104"/>
  <c r="AW22" i="104"/>
  <c r="AX22" i="104"/>
  <c r="AX20" i="104"/>
  <c r="AW20" i="104"/>
  <c r="AW18" i="104"/>
  <c r="AX18" i="104"/>
  <c r="AQ26" i="103"/>
  <c r="AR26" i="103"/>
  <c r="AR29" i="103"/>
  <c r="AQ29" i="103"/>
  <c r="AR22" i="103"/>
  <c r="AQ22" i="103"/>
  <c r="AR25" i="103"/>
  <c r="AQ25" i="103"/>
  <c r="AQ18" i="103"/>
  <c r="AR18" i="103"/>
  <c r="AW27" i="104"/>
  <c r="AX27" i="104"/>
  <c r="AW11" i="104"/>
  <c r="AX11" i="104"/>
  <c r="AW12" i="104"/>
  <c r="AX19" i="104"/>
  <c r="AW19" i="104"/>
  <c r="AX24" i="104"/>
  <c r="AW24" i="104"/>
  <c r="AR11" i="103"/>
  <c r="AQ11" i="103"/>
  <c r="AR15" i="103"/>
  <c r="AQ15" i="103"/>
  <c r="AR12" i="103"/>
  <c r="AQ12" i="103"/>
  <c r="AR19" i="103"/>
  <c r="AQ19" i="103"/>
  <c r="AR23" i="103"/>
  <c r="AQ23" i="103"/>
  <c r="O14" i="95"/>
  <c r="O18" i="97"/>
  <c r="O11" i="96"/>
  <c r="W30" i="48"/>
  <c r="O11" i="95"/>
  <c r="G30" i="95"/>
  <c r="M30" i="95"/>
  <c r="Q30" i="95"/>
  <c r="K30" i="95"/>
  <c r="I30" i="95"/>
  <c r="O16" i="108"/>
  <c r="O25" i="108"/>
  <c r="O15" i="108"/>
  <c r="O22" i="108"/>
  <c r="O21" i="94"/>
  <c r="AD23" i="68"/>
  <c r="O25" i="94"/>
  <c r="O27" i="108"/>
  <c r="O16" i="141"/>
  <c r="O30" i="141"/>
  <c r="R16" i="102"/>
  <c r="Q16" i="102"/>
  <c r="R14" i="102"/>
  <c r="Q14" i="102"/>
  <c r="Q22" i="102"/>
  <c r="R22" i="102"/>
  <c r="R10" i="102"/>
  <c r="Q10" i="102"/>
  <c r="R19" i="102"/>
  <c r="Q19" i="102"/>
  <c r="P28" i="36"/>
  <c r="Q28" i="36"/>
  <c r="P26" i="36"/>
  <c r="Q26" i="36"/>
  <c r="P22" i="36"/>
  <c r="Q22" i="36"/>
  <c r="P25" i="36"/>
  <c r="Q25" i="36"/>
  <c r="O30" i="108"/>
  <c r="R12" i="102"/>
  <c r="Q12" i="102"/>
  <c r="Q24" i="102"/>
  <c r="R24" i="102"/>
  <c r="Q26" i="102"/>
  <c r="R26" i="102"/>
  <c r="Q25" i="102"/>
  <c r="R25" i="102"/>
  <c r="Q29" i="36"/>
  <c r="P29" i="36"/>
  <c r="Q23" i="36"/>
  <c r="P23" i="36"/>
  <c r="Q13" i="36"/>
  <c r="P13" i="36"/>
  <c r="P17" i="36"/>
  <c r="Q17" i="36"/>
  <c r="Q27" i="36"/>
  <c r="P27" i="36"/>
  <c r="Q15" i="102"/>
  <c r="R15" i="102"/>
  <c r="R21" i="102"/>
  <c r="Q21" i="102"/>
  <c r="P18" i="36"/>
  <c r="Q18" i="36"/>
  <c r="P15" i="36"/>
  <c r="Q15" i="36"/>
  <c r="P20" i="36"/>
  <c r="Q20" i="36"/>
  <c r="P12" i="36"/>
  <c r="Q12" i="36"/>
  <c r="P14" i="36"/>
  <c r="Q14" i="36"/>
  <c r="Q18" i="102"/>
  <c r="R18" i="102"/>
  <c r="Q28" i="102"/>
  <c r="R28" i="102"/>
  <c r="R23" i="102"/>
  <c r="Q23" i="102"/>
  <c r="R11" i="102"/>
  <c r="Q11" i="102"/>
  <c r="R20" i="102"/>
  <c r="Q20" i="102"/>
  <c r="Q27" i="102"/>
  <c r="R27" i="102"/>
  <c r="Q13" i="102"/>
  <c r="R13" i="102"/>
  <c r="Q17" i="102"/>
  <c r="R17" i="102"/>
  <c r="O30" i="97"/>
  <c r="P11" i="36"/>
  <c r="Q11" i="36"/>
  <c r="P21" i="36"/>
  <c r="Q21" i="36"/>
  <c r="Q19" i="36"/>
  <c r="P19" i="36"/>
  <c r="P16" i="36"/>
  <c r="Q16" i="36"/>
  <c r="P24" i="36"/>
  <c r="Q24" i="36"/>
  <c r="AX29" i="104" l="1"/>
  <c r="AW15" i="104"/>
  <c r="O25" i="70"/>
  <c r="P25" i="70"/>
  <c r="AL12" i="105"/>
  <c r="AK12" i="105"/>
  <c r="AL15" i="105"/>
  <c r="AK15" i="105"/>
  <c r="AL14" i="105"/>
  <c r="AK14" i="105"/>
  <c r="AK23" i="105"/>
  <c r="AL23" i="105"/>
  <c r="AL17" i="105"/>
  <c r="AK17" i="105"/>
  <c r="AR18" i="104"/>
  <c r="AQ18" i="104"/>
  <c r="AQ20" i="104"/>
  <c r="AR20" i="104"/>
  <c r="AQ13" i="104"/>
  <c r="AR13" i="104"/>
  <c r="AQ28" i="104"/>
  <c r="AR28" i="104"/>
  <c r="AQ29" i="104"/>
  <c r="AR29" i="104"/>
  <c r="AK24" i="104"/>
  <c r="AL24" i="104"/>
  <c r="AL27" i="104"/>
  <c r="AK27" i="104"/>
  <c r="AK12" i="104"/>
  <c r="AL12" i="104"/>
  <c r="AL19" i="104"/>
  <c r="AK19" i="104"/>
  <c r="AL13" i="104"/>
  <c r="AK13" i="104"/>
  <c r="AX12" i="103"/>
  <c r="AW12" i="103"/>
  <c r="AX11" i="103"/>
  <c r="AW11" i="103"/>
  <c r="AX25" i="103"/>
  <c r="AW25" i="103"/>
  <c r="AX26" i="103"/>
  <c r="AW26" i="103"/>
  <c r="AX29" i="103"/>
  <c r="AW29" i="103"/>
  <c r="AW12" i="105"/>
  <c r="AX12" i="105"/>
  <c r="AW14" i="105"/>
  <c r="AX14" i="105"/>
  <c r="AX29" i="105"/>
  <c r="AW29" i="105"/>
  <c r="AW23" i="105"/>
  <c r="AX23" i="105"/>
  <c r="AR21" i="105"/>
  <c r="AQ21" i="105"/>
  <c r="AQ17" i="105"/>
  <c r="AR17" i="105"/>
  <c r="AR20" i="105"/>
  <c r="AQ20" i="105"/>
  <c r="AR22" i="105"/>
  <c r="AQ22" i="105"/>
  <c r="AK28" i="103"/>
  <c r="AL28" i="103"/>
  <c r="AL25" i="103"/>
  <c r="AK25" i="103"/>
  <c r="AL26" i="103"/>
  <c r="AK26" i="103"/>
  <c r="AK19" i="103"/>
  <c r="AL19" i="103"/>
  <c r="AD20" i="103"/>
  <c r="AD18" i="103"/>
  <c r="AD25" i="103"/>
  <c r="AD14" i="103"/>
  <c r="AD11" i="103"/>
  <c r="AD26" i="103"/>
  <c r="AD24" i="103"/>
  <c r="AD19" i="103"/>
  <c r="AD29" i="103"/>
  <c r="AD23" i="103"/>
  <c r="AD13" i="103"/>
  <c r="AD22" i="103"/>
  <c r="AD28" i="103"/>
  <c r="AD12" i="103"/>
  <c r="AD27" i="103"/>
  <c r="AD15" i="103"/>
  <c r="AD21" i="103"/>
  <c r="AD16" i="103"/>
  <c r="AD17" i="103"/>
  <c r="AK27" i="105"/>
  <c r="AL27" i="105"/>
  <c r="AL20" i="105"/>
  <c r="AK20" i="105"/>
  <c r="AL29" i="105"/>
  <c r="AK29" i="105"/>
  <c r="AL25" i="105"/>
  <c r="AK25" i="105"/>
  <c r="AK16" i="105"/>
  <c r="AL16" i="105"/>
  <c r="AR15" i="104"/>
  <c r="AQ15" i="104"/>
  <c r="AR19" i="104"/>
  <c r="AQ19" i="104"/>
  <c r="AQ23" i="104"/>
  <c r="AR23" i="104"/>
  <c r="AQ27" i="104"/>
  <c r="AR27" i="104"/>
  <c r="AK20" i="104"/>
  <c r="AL20" i="104"/>
  <c r="AL11" i="104"/>
  <c r="AK11" i="104"/>
  <c r="AK15" i="104"/>
  <c r="AL15" i="104"/>
  <c r="AL28" i="104"/>
  <c r="AK28" i="104"/>
  <c r="AD18" i="105"/>
  <c r="AD29" i="105"/>
  <c r="AD21" i="105"/>
  <c r="AD28" i="105"/>
  <c r="AD23" i="105"/>
  <c r="AD13" i="105"/>
  <c r="AD25" i="105"/>
  <c r="AD22" i="105"/>
  <c r="AD20" i="105"/>
  <c r="AD17" i="105"/>
  <c r="AD27" i="105"/>
  <c r="AD26" i="105"/>
  <c r="AD15" i="105"/>
  <c r="AD14" i="105"/>
  <c r="AD19" i="105"/>
  <c r="AD12" i="105"/>
  <c r="AD16" i="105"/>
  <c r="AD24" i="105"/>
  <c r="AD11" i="105"/>
  <c r="AX28" i="103"/>
  <c r="AW28" i="103"/>
  <c r="AX24" i="103"/>
  <c r="AW24" i="103"/>
  <c r="AW16" i="103"/>
  <c r="AX16" i="103"/>
  <c r="AW13" i="103"/>
  <c r="AX13" i="103"/>
  <c r="AW24" i="105"/>
  <c r="AX24" i="105"/>
  <c r="AX21" i="105"/>
  <c r="AW21" i="105"/>
  <c r="AX27" i="105"/>
  <c r="AW27" i="105"/>
  <c r="AX19" i="105"/>
  <c r="AW19" i="105"/>
  <c r="AX11" i="105"/>
  <c r="AW11" i="105"/>
  <c r="AR29" i="105"/>
  <c r="AQ29" i="105"/>
  <c r="AQ15" i="105"/>
  <c r="AR15" i="105"/>
  <c r="AR25" i="105"/>
  <c r="AQ25" i="105"/>
  <c r="AR24" i="105"/>
  <c r="AQ24" i="105"/>
  <c r="AR14" i="105"/>
  <c r="AQ14" i="105"/>
  <c r="AK12" i="103"/>
  <c r="AL12" i="103"/>
  <c r="AL11" i="103"/>
  <c r="AK11" i="103"/>
  <c r="AL18" i="103"/>
  <c r="AK18" i="103"/>
  <c r="AK29" i="103"/>
  <c r="AL29" i="103"/>
  <c r="AL13" i="103"/>
  <c r="AK13" i="103"/>
  <c r="AK11" i="105"/>
  <c r="AL11" i="105"/>
  <c r="AL26" i="105"/>
  <c r="AK26" i="105"/>
  <c r="AK18" i="105"/>
  <c r="AL18" i="105"/>
  <c r="AL13" i="105"/>
  <c r="AK13" i="105"/>
  <c r="AK19" i="105"/>
  <c r="AL19" i="105"/>
  <c r="AQ21" i="104"/>
  <c r="AR21" i="104"/>
  <c r="AQ16" i="104"/>
  <c r="AR16" i="104"/>
  <c r="AQ22" i="104"/>
  <c r="AR22" i="104"/>
  <c r="AQ11" i="104"/>
  <c r="AR11" i="104"/>
  <c r="AQ26" i="104"/>
  <c r="AR26" i="104"/>
  <c r="AK23" i="104"/>
  <c r="AL23" i="104"/>
  <c r="AK29" i="104"/>
  <c r="AL29" i="104"/>
  <c r="AK17" i="104"/>
  <c r="AL17" i="104"/>
  <c r="AL14" i="104"/>
  <c r="AK14" i="104"/>
  <c r="AL21" i="104"/>
  <c r="AK21" i="104"/>
  <c r="AX22" i="103"/>
  <c r="AW22" i="103"/>
  <c r="AX21" i="103"/>
  <c r="AW21" i="103"/>
  <c r="AX20" i="103"/>
  <c r="AW20" i="103"/>
  <c r="AW27" i="103"/>
  <c r="AX27" i="103"/>
  <c r="AW19" i="103"/>
  <c r="AX19" i="103"/>
  <c r="AW28" i="105"/>
  <c r="AX28" i="105"/>
  <c r="AX18" i="105"/>
  <c r="AW18" i="105"/>
  <c r="AX26" i="105"/>
  <c r="AW26" i="105"/>
  <c r="AW20" i="105"/>
  <c r="AX20" i="105"/>
  <c r="AW22" i="105"/>
  <c r="AX22" i="105"/>
  <c r="AQ23" i="105"/>
  <c r="AR23" i="105"/>
  <c r="AR16" i="105"/>
  <c r="AQ16" i="105"/>
  <c r="AR12" i="105"/>
  <c r="AQ12" i="105"/>
  <c r="AR13" i="105"/>
  <c r="AQ13" i="105"/>
  <c r="AR27" i="105"/>
  <c r="AQ27" i="105"/>
  <c r="AL27" i="103"/>
  <c r="AK27" i="103"/>
  <c r="AK24" i="103"/>
  <c r="AL24" i="103"/>
  <c r="AL14" i="103"/>
  <c r="AK14" i="103"/>
  <c r="AL20" i="103"/>
  <c r="AK20" i="103"/>
  <c r="AK23" i="103"/>
  <c r="AL23" i="103"/>
  <c r="AL21" i="105"/>
  <c r="AK21" i="105"/>
  <c r="AL28" i="105"/>
  <c r="AK28" i="105"/>
  <c r="AK24" i="105"/>
  <c r="AL24" i="105"/>
  <c r="AL22" i="105"/>
  <c r="AK22" i="105"/>
  <c r="AQ25" i="104"/>
  <c r="AR25" i="104"/>
  <c r="AQ14" i="104"/>
  <c r="AR14" i="104"/>
  <c r="AQ12" i="104"/>
  <c r="AR12" i="104"/>
  <c r="AR24" i="104"/>
  <c r="AQ24" i="104"/>
  <c r="AQ17" i="104"/>
  <c r="AR17" i="104"/>
  <c r="AK22" i="104"/>
  <c r="AL22" i="104"/>
  <c r="AK18" i="104"/>
  <c r="AL18" i="104"/>
  <c r="AK16" i="104"/>
  <c r="AL16" i="104"/>
  <c r="AL26" i="104"/>
  <c r="AK26" i="104"/>
  <c r="AL25" i="104"/>
  <c r="AK25" i="104"/>
  <c r="AW23" i="103"/>
  <c r="AX23" i="103"/>
  <c r="AX14" i="103"/>
  <c r="AW14" i="103"/>
  <c r="AX15" i="103"/>
  <c r="AW15" i="103"/>
  <c r="AW18" i="103"/>
  <c r="AX18" i="103"/>
  <c r="AX17" i="103"/>
  <c r="AW17" i="103"/>
  <c r="AW16" i="105"/>
  <c r="AX16" i="105"/>
  <c r="AW25" i="105"/>
  <c r="AX25" i="105"/>
  <c r="AW13" i="105"/>
  <c r="AX13" i="105"/>
  <c r="AX15" i="105"/>
  <c r="AW15" i="105"/>
  <c r="AW17" i="105"/>
  <c r="AX17" i="105"/>
  <c r="AR26" i="105"/>
  <c r="AQ26" i="105"/>
  <c r="AQ19" i="105"/>
  <c r="AR19" i="105"/>
  <c r="AQ28" i="105"/>
  <c r="AR28" i="105"/>
  <c r="AQ11" i="105"/>
  <c r="AR11" i="105"/>
  <c r="AQ18" i="105"/>
  <c r="AR18" i="105"/>
  <c r="AK15" i="103"/>
  <c r="AL15" i="103"/>
  <c r="AL17" i="103"/>
  <c r="AK17" i="103"/>
  <c r="AL22" i="103"/>
  <c r="AK22" i="103"/>
  <c r="AK21" i="103"/>
  <c r="AL21" i="103"/>
  <c r="AL16" i="103"/>
  <c r="AK16" i="103"/>
  <c r="AE14" i="104"/>
  <c r="AF14" i="104"/>
  <c r="AF29" i="104"/>
  <c r="AE29" i="104"/>
  <c r="AF13" i="104"/>
  <c r="AE13" i="104"/>
  <c r="AF18" i="104"/>
  <c r="AE18" i="104"/>
  <c r="AE23" i="104"/>
  <c r="AF23" i="104"/>
  <c r="AF24" i="104"/>
  <c r="AE24" i="104"/>
  <c r="AF21" i="104"/>
  <c r="AE21" i="104"/>
  <c r="AF11" i="104"/>
  <c r="AE11" i="104"/>
  <c r="AE28" i="104"/>
  <c r="AF28" i="104"/>
  <c r="AF16" i="104"/>
  <c r="AE16" i="104"/>
  <c r="AE19" i="104"/>
  <c r="AF19" i="104"/>
  <c r="AE27" i="104"/>
  <c r="AF27" i="104"/>
  <c r="AE20" i="104"/>
  <c r="AF20" i="104"/>
  <c r="AE15" i="104"/>
  <c r="AF15" i="104"/>
  <c r="AE26" i="104"/>
  <c r="AF26" i="104"/>
  <c r="AE25" i="104"/>
  <c r="AF25" i="104"/>
  <c r="AF22" i="104"/>
  <c r="AE22" i="104"/>
  <c r="AF17" i="104"/>
  <c r="AE17" i="104"/>
  <c r="AF12" i="104"/>
  <c r="AE12" i="104"/>
  <c r="O30" i="95"/>
  <c r="O17" i="70"/>
  <c r="P17" i="70"/>
  <c r="P30" i="70"/>
  <c r="O30" i="70"/>
  <c r="P32" i="70"/>
  <c r="O32" i="70"/>
  <c r="P13" i="70"/>
  <c r="O13" i="70"/>
  <c r="P27" i="70"/>
  <c r="O27" i="70"/>
  <c r="P16" i="70"/>
  <c r="O16" i="70"/>
  <c r="O21" i="70"/>
  <c r="P21" i="70"/>
  <c r="O15" i="70"/>
  <c r="P15" i="70"/>
  <c r="P29" i="70"/>
  <c r="O29" i="70"/>
  <c r="P23" i="70"/>
  <c r="O23" i="70"/>
  <c r="O22" i="70"/>
  <c r="P22" i="70"/>
  <c r="P24" i="70"/>
  <c r="O24" i="70"/>
  <c r="P26" i="70"/>
  <c r="O26" i="70"/>
  <c r="P14" i="70"/>
  <c r="O14" i="70"/>
  <c r="O28" i="70"/>
  <c r="P28" i="70"/>
  <c r="O19" i="70"/>
  <c r="P19" i="70"/>
  <c r="P20" i="70"/>
  <c r="O20" i="70"/>
  <c r="O31" i="70"/>
  <c r="P31" i="70"/>
  <c r="O18" i="70"/>
  <c r="P18" i="70"/>
  <c r="AF11" i="105" l="1"/>
  <c r="AE11" i="105"/>
  <c r="AF19" i="105"/>
  <c r="AE19" i="105"/>
  <c r="AF27" i="105"/>
  <c r="AE27" i="105"/>
  <c r="AE25" i="105"/>
  <c r="AF25" i="105"/>
  <c r="AF21" i="105"/>
  <c r="AE21" i="105"/>
  <c r="AF15" i="103"/>
  <c r="AE15" i="103"/>
  <c r="AF22" i="103"/>
  <c r="AE22" i="103"/>
  <c r="AE19" i="103"/>
  <c r="AF19" i="103"/>
  <c r="AF14" i="103"/>
  <c r="AE14" i="103"/>
  <c r="AE24" i="105"/>
  <c r="AF24" i="105"/>
  <c r="AE14" i="105"/>
  <c r="AF14" i="105"/>
  <c r="AE17" i="105"/>
  <c r="AF17" i="105"/>
  <c r="AF13" i="105"/>
  <c r="AE13" i="105"/>
  <c r="AF29" i="105"/>
  <c r="AE29" i="105"/>
  <c r="AE17" i="103"/>
  <c r="AF17" i="103"/>
  <c r="AF27" i="103"/>
  <c r="AE27" i="103"/>
  <c r="AE13" i="103"/>
  <c r="AF13" i="103"/>
  <c r="AE24" i="103"/>
  <c r="AF24" i="103"/>
  <c r="AE25" i="103"/>
  <c r="AF25" i="103"/>
  <c r="AF16" i="105"/>
  <c r="AE16" i="105"/>
  <c r="AE15" i="105"/>
  <c r="AF15" i="105"/>
  <c r="AF20" i="105"/>
  <c r="AE20" i="105"/>
  <c r="AE23" i="105"/>
  <c r="AF23" i="105"/>
  <c r="AE18" i="105"/>
  <c r="AF18" i="105"/>
  <c r="AF16" i="103"/>
  <c r="AE16" i="103"/>
  <c r="AE12" i="103"/>
  <c r="AF12" i="103"/>
  <c r="AE23" i="103"/>
  <c r="AF23" i="103"/>
  <c r="AF26" i="103"/>
  <c r="AE26" i="103"/>
  <c r="AF18" i="103"/>
  <c r="AE18" i="103"/>
  <c r="AE12" i="105"/>
  <c r="AF12" i="105"/>
  <c r="AF26" i="105"/>
  <c r="AE26" i="105"/>
  <c r="AE22" i="105"/>
  <c r="AF22" i="105"/>
  <c r="AE28" i="105"/>
  <c r="AF28" i="105"/>
  <c r="AF21" i="103"/>
  <c r="AE21" i="103"/>
  <c r="AF28" i="103"/>
  <c r="AE28" i="103"/>
  <c r="AF29" i="103"/>
  <c r="AE29" i="103"/>
  <c r="AE11" i="103"/>
  <c r="AF11" i="103"/>
  <c r="AF20" i="103"/>
  <c r="AE20" i="103"/>
  <c r="S26" i="160" l="1"/>
  <c r="S26" i="161"/>
  <c r="S26" i="162"/>
  <c r="S42" i="158" l="1"/>
</calcChain>
</file>

<file path=xl/sharedStrings.xml><?xml version="1.0" encoding="utf-8"?>
<sst xmlns="http://schemas.openxmlformats.org/spreadsheetml/2006/main" count="4733" uniqueCount="491">
  <si>
    <r>
      <t>Instituto de Mayores y Servicios Sociales (Imserso)</t>
    </r>
    <r>
      <rPr>
        <sz val="14"/>
        <color indexed="17"/>
        <rFont val="Verdana"/>
        <family val="2"/>
      </rPr>
      <t xml:space="preserve">
 </t>
    </r>
  </si>
  <si>
    <t>SISTEMA PARA LA AUTONOMÍA Y ATENCIÓN A LA DEPENDENCIA</t>
  </si>
  <si>
    <t xml:space="preserve">INFORMACIÓN ESTADÍSTICA DEL </t>
  </si>
  <si>
    <t>TOTAL</t>
  </si>
  <si>
    <t>Ceuta y Melilla</t>
  </si>
  <si>
    <t>Extremadura</t>
  </si>
  <si>
    <t>Comunitat Valenciana</t>
  </si>
  <si>
    <t>Castilla y León</t>
  </si>
  <si>
    <t>Cantabria</t>
  </si>
  <si>
    <t>Canarias</t>
  </si>
  <si>
    <t>Aragón</t>
  </si>
  <si>
    <t>Andalucía</t>
  </si>
  <si>
    <t>Nº</t>
  </si>
  <si>
    <t>% s/total nacional</t>
  </si>
  <si>
    <t>Solicitudes registradas</t>
  </si>
  <si>
    <t>ÁMBITO TERRITORIAL</t>
  </si>
  <si>
    <t>Solicitudes Registradas</t>
  </si>
  <si>
    <t>¹ Calculado sobre el total de cada sexo</t>
  </si>
  <si>
    <t>80 y +</t>
  </si>
  <si>
    <t>65 a 79</t>
  </si>
  <si>
    <t>55 a 64</t>
  </si>
  <si>
    <t>46 a 54</t>
  </si>
  <si>
    <t>31 a 45</t>
  </si>
  <si>
    <t>19 a 30</t>
  </si>
  <si>
    <t>3 a 18</t>
  </si>
  <si>
    <t>menores de 3</t>
  </si>
  <si>
    <t>Hombre</t>
  </si>
  <si>
    <t>Mujer</t>
  </si>
  <si>
    <t>%¹</t>
  </si>
  <si>
    <t>TRAMO DE EDAD</t>
  </si>
  <si>
    <t>SEXO</t>
  </si>
  <si>
    <t>%</t>
  </si>
  <si>
    <t>Solicitudes</t>
  </si>
  <si>
    <t>Resoluciones</t>
  </si>
  <si>
    <t>Grado III</t>
  </si>
  <si>
    <t>GRADO III</t>
  </si>
  <si>
    <t>GRADO II</t>
  </si>
  <si>
    <t>SIN GRADO</t>
  </si>
  <si>
    <t>Galicia</t>
  </si>
  <si>
    <t>Menores de 3</t>
  </si>
  <si>
    <t>Asturias, Principado de</t>
  </si>
  <si>
    <t>Balears, Illes</t>
  </si>
  <si>
    <t>Ceuta</t>
  </si>
  <si>
    <t>Castilla - La Mancha</t>
  </si>
  <si>
    <t>Cataluña</t>
  </si>
  <si>
    <t>Madrid, Comunidad de</t>
  </si>
  <si>
    <t>Murcia, Región de</t>
  </si>
  <si>
    <t>Navarra, Comunidad Foral de</t>
  </si>
  <si>
    <t>País Vasco</t>
  </si>
  <si>
    <t>Rioja, La</t>
  </si>
  <si>
    <t>Melilla</t>
  </si>
  <si>
    <t>GRADO I</t>
  </si>
  <si>
    <t>Grado II</t>
  </si>
  <si>
    <t>Grado I</t>
  </si>
  <si>
    <t>TOTAL PERSONAS BENEFICIARIAS CON DERECHO A PRESTACIÓN</t>
  </si>
  <si>
    <t>PRESTACIONES</t>
  </si>
  <si>
    <t>PERSONAS BENEFICIA-RIAS CON PRESTA-CIONES</t>
  </si>
  <si>
    <t>Prevención Dependencia y Promoción A.Personal</t>
  </si>
  <si>
    <t>Teleasistencia</t>
  </si>
  <si>
    <t>Ayuda a Domicilio</t>
  </si>
  <si>
    <t>Centros de Día/Noche</t>
  </si>
  <si>
    <t>Atención Residencial</t>
  </si>
  <si>
    <t>P.E Vinculada Servicio</t>
  </si>
  <si>
    <t xml:space="preserve">P.E Cuidados  Familiares </t>
  </si>
  <si>
    <t>P.E Asist.    Personal</t>
  </si>
  <si>
    <t>RATIO DE PRESTACIO-NES POR PERSONA BENEFICIA-RIA</t>
  </si>
  <si>
    <t>Centros Día/Noche</t>
  </si>
  <si>
    <t>PAPD</t>
  </si>
  <si>
    <t>PE Asistencia Personal</t>
  </si>
  <si>
    <t>PE Cuidados Familiares</t>
  </si>
  <si>
    <t>PE Vinculada al Servicio</t>
  </si>
  <si>
    <t>Total</t>
  </si>
  <si>
    <r>
      <t xml:space="preserve">% </t>
    </r>
    <r>
      <rPr>
        <b/>
        <sz val="7"/>
        <color indexed="17"/>
        <rFont val="Arial"/>
        <family val="2"/>
      </rPr>
      <t>sobre solicitudes</t>
    </r>
  </si>
  <si>
    <r>
      <t xml:space="preserve">% </t>
    </r>
    <r>
      <rPr>
        <b/>
        <sz val="7"/>
        <color indexed="17"/>
        <rFont val="Arial"/>
        <family val="2"/>
      </rPr>
      <t>sobre resolu-ciones</t>
    </r>
  </si>
  <si>
    <r>
      <t xml:space="preserve">% </t>
    </r>
    <r>
      <rPr>
        <b/>
        <sz val="7"/>
        <color indexed="17"/>
        <rFont val="Arial"/>
        <family val="2"/>
      </rPr>
      <t>s/total nacional</t>
    </r>
  </si>
  <si>
    <t>Prestaciones</t>
  </si>
  <si>
    <t>% sobre total</t>
  </si>
  <si>
    <t>% presta-ciones</t>
  </si>
  <si>
    <t>Prestaciones PAPD</t>
  </si>
  <si>
    <t>Prestaciones Teleasistencia</t>
  </si>
  <si>
    <t>Prestaciones de Ayuda a Domicilio</t>
  </si>
  <si>
    <t>Prestaciones Centros de Día/Noche</t>
  </si>
  <si>
    <t>Prestaciones SAR</t>
  </si>
  <si>
    <t>PE Vinculadas al Servicio</t>
  </si>
  <si>
    <t>*Una prestación de Teleasistencia y una prestación de Ayuda a Domicilio de la Comunidad de Madrid, así como una PE Cuidados Familiares de la Comunidad Foral de Navarra no se han contabilizado por estar asociadas a personas con grado resuelto "Sin grado"</t>
  </si>
  <si>
    <t>Prestación</t>
  </si>
  <si>
    <t>Ayuda a domicilio</t>
  </si>
  <si>
    <t>Total de prestaciones</t>
  </si>
  <si>
    <t>Intensidad de la Ayuda a Domicilio</t>
  </si>
  <si>
    <t>Intensidad de la PE Vinculada a la Ayuda a Domicilio</t>
  </si>
  <si>
    <t>Intensidad de todas las prestaciones</t>
  </si>
  <si>
    <t>Horas</t>
  </si>
  <si>
    <t>Menos de 5</t>
  </si>
  <si>
    <t>De 5 a 10</t>
  </si>
  <si>
    <t>De 11 a 15</t>
  </si>
  <si>
    <t>De 16 a 20</t>
  </si>
  <si>
    <t>De 21 a 30</t>
  </si>
  <si>
    <t>De 31 a 45</t>
  </si>
  <si>
    <t>De 46 a 55</t>
  </si>
  <si>
    <t>De 56 a 65</t>
  </si>
  <si>
    <t>De 66 a 70</t>
  </si>
  <si>
    <t>71 o más</t>
  </si>
  <si>
    <t>Tipo Prestación</t>
  </si>
  <si>
    <t>Beneficiarios</t>
  </si>
  <si>
    <t>ListaEspera</t>
  </si>
  <si>
    <t>%Beneficiarios</t>
  </si>
  <si>
    <t>%ListaEspera</t>
  </si>
  <si>
    <t>Coincidir</t>
  </si>
  <si>
    <t>CCAA</t>
  </si>
  <si>
    <t>Personas beneficiarias de prestación</t>
  </si>
  <si>
    <t>Personas pendientes de concesión</t>
  </si>
  <si>
    <t>%beneficiarias</t>
  </si>
  <si>
    <t>%pendientes</t>
  </si>
  <si>
    <t>%beneficiariasMEDIA</t>
  </si>
  <si>
    <t>Media Nacional</t>
  </si>
  <si>
    <r>
      <t xml:space="preserve">Población por CCAA </t>
    </r>
    <r>
      <rPr>
        <b/>
        <vertAlign val="subscript"/>
        <sz val="10"/>
        <color indexed="17"/>
        <rFont val="Arial"/>
        <family val="2"/>
      </rPr>
      <t>(1)</t>
    </r>
  </si>
  <si>
    <r>
      <t xml:space="preserve">Población Potencialmente Dependiente por CCAA </t>
    </r>
    <r>
      <rPr>
        <b/>
        <vertAlign val="subscript"/>
        <sz val="10"/>
        <color indexed="17"/>
        <rFont val="Arial"/>
        <family val="2"/>
      </rPr>
      <t>(2)</t>
    </r>
  </si>
  <si>
    <r>
      <t xml:space="preserve">Pobl. Potencialmente Dependiente por CCAA </t>
    </r>
    <r>
      <rPr>
        <b/>
        <vertAlign val="subscript"/>
        <sz val="10"/>
        <color indexed="17"/>
        <rFont val="Arial"/>
        <family val="2"/>
      </rPr>
      <t>(2)</t>
    </r>
  </si>
  <si>
    <t>% s/pobl. Pot. Dep. CCAA</t>
  </si>
  <si>
    <t>% s/pobl. CCAA</t>
  </si>
  <si>
    <t>GRADO</t>
  </si>
  <si>
    <t>Sin Grado</t>
  </si>
  <si>
    <t>&lt; 3</t>
  </si>
  <si>
    <t>Menos de 25</t>
  </si>
  <si>
    <t>De 25 a 49</t>
  </si>
  <si>
    <t>De 50 a 99</t>
  </si>
  <si>
    <t>De 100 a 199</t>
  </si>
  <si>
    <t>De 200 a 299</t>
  </si>
  <si>
    <t>De 300 a 399</t>
  </si>
  <si>
    <t>De 400 a 499</t>
  </si>
  <si>
    <t>De 500 a 699</t>
  </si>
  <si>
    <t>700 o más</t>
  </si>
  <si>
    <t>Euros</t>
  </si>
  <si>
    <t>Cuantía de PE Cuidados Familiares</t>
  </si>
  <si>
    <t>Cuantía de la PE Asistencia Personal</t>
  </si>
  <si>
    <t>Cuantía de la PE Vinculada al servicio</t>
  </si>
  <si>
    <t>Cuantía de todas las Prestaciones Económicas</t>
  </si>
  <si>
    <t>Beneficiarios con prestación única</t>
  </si>
  <si>
    <t>% únicas sobre prest.</t>
  </si>
  <si>
    <t>Media (horas)</t>
  </si>
  <si>
    <t>Media (euros)</t>
  </si>
  <si>
    <t>Motivo de exclusión no imputable a la Administración</t>
  </si>
  <si>
    <t>Sin motivo de exclusión</t>
  </si>
  <si>
    <t>0 a 64</t>
  </si>
  <si>
    <t>Parentesco</t>
  </si>
  <si>
    <t>Nº EXPEDIENTES</t>
  </si>
  <si>
    <t>tramo_edad</t>
  </si>
  <si>
    <t>Hijo/a</t>
  </si>
  <si>
    <t>De 16 a 49 años</t>
  </si>
  <si>
    <t>Cónyuge</t>
  </si>
  <si>
    <t>De 50 a 66 años</t>
  </si>
  <si>
    <t>Madre</t>
  </si>
  <si>
    <t>De 67 a 79 años</t>
  </si>
  <si>
    <t>Padre</t>
  </si>
  <si>
    <t>De 80 a 89 años</t>
  </si>
  <si>
    <t>Hermano/a</t>
  </si>
  <si>
    <t>90 años o más</t>
  </si>
  <si>
    <t>Nieto/a</t>
  </si>
  <si>
    <t>Otros</t>
  </si>
  <si>
    <t>Yerno/Nuera</t>
  </si>
  <si>
    <t>P.E Asist. Personal</t>
  </si>
  <si>
    <t>Descripción Sexo</t>
  </si>
  <si>
    <t>Nulo</t>
  </si>
  <si>
    <t>%Hombres</t>
  </si>
  <si>
    <t>%Mujeres</t>
  </si>
  <si>
    <t>Coeficiente de variación   (  σ/|µ|  )</t>
  </si>
  <si>
    <t>Tiempo medio (días)</t>
  </si>
  <si>
    <t>Nº de Resol. de Grado</t>
  </si>
  <si>
    <t>Nº de Resol. de Prestación</t>
  </si>
  <si>
    <t>* Castilla y León, la Comunidad de Madrid y el País Vasco tienen un procedimiento de gestión en el que la mayoría de Resoluciones de Grado y Resoluciones de Prestación se realizan de manera conjunta</t>
  </si>
  <si>
    <t>Castilla y León*</t>
  </si>
  <si>
    <t>Madrid, Comunidad de*</t>
  </si>
  <si>
    <t>País Vasco*</t>
  </si>
  <si>
    <t>Tiempo medio desde la Resolución de Grado hasta la Resolución de Prestación (2)</t>
  </si>
  <si>
    <t>Tiempo medio desde la Solicitud de dependencia hasta la Resolución de Grado (1)</t>
  </si>
  <si>
    <t>Tiempo medio desde la Solicitud de dependencia hasta la Resolución de Prestación (2)</t>
  </si>
  <si>
    <t>Servicios</t>
  </si>
  <si>
    <t>Pobl. De 0 a 64 años por CCAA</t>
  </si>
  <si>
    <t>Pobl. de 80 años y más por CCAA</t>
  </si>
  <si>
    <t>(1) Cifras INE de población referidas al 01/01/2019. Provisionales</t>
  </si>
  <si>
    <t>Sol. de 0 a 64 años por CCAA</t>
  </si>
  <si>
    <t>Sol. de 65 a 79 años por CCAA</t>
  </si>
  <si>
    <t>Sol. de 80 años y más por CCAA</t>
  </si>
  <si>
    <t>Pobl. de 65 a 79 años por CCAA</t>
  </si>
  <si>
    <t>Resol. de 0 a 64 años por CCAA</t>
  </si>
  <si>
    <t>Resol. de 65 a 79 años por CCAA</t>
  </si>
  <si>
    <t>Resol. de 80 años y más por CCAA</t>
  </si>
  <si>
    <t>Personas beneficiarias</t>
  </si>
  <si>
    <t>P. Benef. de 0 a 64 años por CCAA</t>
  </si>
  <si>
    <t>P. Benef. de 65 a 79 años por CCAA</t>
  </si>
  <si>
    <t>P. Benef. de 80 años y más por CCAA</t>
  </si>
  <si>
    <r>
      <t xml:space="preserve">Población por CCAA </t>
    </r>
    <r>
      <rPr>
        <b/>
        <vertAlign val="subscript"/>
        <sz val="10"/>
        <color theme="0"/>
        <rFont val="Arial"/>
        <family val="2"/>
      </rPr>
      <t>(1)</t>
    </r>
  </si>
  <si>
    <t xml:space="preserve">(1) Para el cálculo del tiempo medio desde la Solicitud hasta la Resolución de Grado sólo se tienen en cuenta la primera Resolución de Grado de cada persona solicitante. </t>
  </si>
  <si>
    <t>(2) Para el cálculo del tiempo medio desde la Solicitud hasta la Resolución de Prestación y desde la Resolución de Grado hasta la Resolución de Prestación sólo se tiene en cuenta la primera Resolución de Prestación de cada persona solicitante</t>
  </si>
  <si>
    <t>Personas solicitantes pendientes de resolución de grado</t>
  </si>
  <si>
    <t>% sobre pers. solicitantes pend. resol. grado</t>
  </si>
  <si>
    <t>% sobre solicitudes</t>
  </si>
  <si>
    <t>Menos de 6 meses pendientes de resolución de grado</t>
  </si>
  <si>
    <t>(1) A mayor coeficiente de variación, mayor dispersión de los datos</t>
  </si>
  <si>
    <t>RESOLUCIONES</t>
  </si>
  <si>
    <t>Compañero/a</t>
  </si>
  <si>
    <t>1.3. SOLICITUDES EN RELACIÓN A LA POBLACIÓN POR TRAMOS DE EDAD</t>
  </si>
  <si>
    <t>1.8. RESOLUCIONES EN RELACIÓN A LA POBLACIÓN POR TRAMOS DE EDAD</t>
  </si>
  <si>
    <t>Prestación económica vinculada al S.A.D.</t>
  </si>
  <si>
    <t>Prestación económica vinculada al S.A.R.</t>
  </si>
  <si>
    <t>Prestación económica vinculada al S.C.D.</t>
  </si>
  <si>
    <t>Prestación económica vinculada al S.P.A.P.D.</t>
  </si>
  <si>
    <t>Prestación económica vinculada al Servicio de Teleasistencia</t>
  </si>
  <si>
    <t>Prestación económica vinculada al Servicio - Subtipo No Informado</t>
  </si>
  <si>
    <t>P.E. VINCULADA SERVICIO</t>
  </si>
  <si>
    <t>P.E. vinculada al Servicio de Ayuda a Domicilio</t>
  </si>
  <si>
    <t>P.E. vinculada al Servicio de Atención Residencial</t>
  </si>
  <si>
    <t>P.E. vinculada al Servicio de Centros de Día/Noche</t>
  </si>
  <si>
    <t>P.E. vinculada al Servicio de Prevención Dependencia y Promoción A. Personal</t>
  </si>
  <si>
    <t>P.E. vinculada al Servicio Teleasistencia</t>
  </si>
  <si>
    <t>P.E. vinculada a Servicio sin Identificar</t>
  </si>
  <si>
    <t>1.15. PERSONAS BENEFICIARIAS CON PRESTACIONES EN RELACIÓN A LA POBLACIÓN POR TRAMOS DE EDAD</t>
  </si>
  <si>
    <t>Fecha</t>
  </si>
  <si>
    <r>
      <t xml:space="preserve">Población por CCAA </t>
    </r>
    <r>
      <rPr>
        <b/>
        <vertAlign val="subscript"/>
        <sz val="10"/>
        <rFont val="Arial"/>
        <family val="2"/>
      </rPr>
      <t>(1)</t>
    </r>
  </si>
  <si>
    <t>Resoluciones con derecho</t>
  </si>
  <si>
    <t>Personas solicitantes pendientes de Resolución de grado desde hace 6 meses o más, sin motivo de exclusión</t>
  </si>
  <si>
    <t>% s/sol CCAA</t>
  </si>
  <si>
    <t>% s/sol edad CCAA</t>
  </si>
  <si>
    <t>Población por CCAA</t>
  </si>
  <si>
    <t>Población de 0 a 64 años por CCAA</t>
  </si>
  <si>
    <t>Población de 65 a 79 años por CCAA</t>
  </si>
  <si>
    <t>Población de 80 años y más por CCAA</t>
  </si>
  <si>
    <t>(1) Cifras INE de población referidas al 01/01/2018</t>
  </si>
  <si>
    <t>% s/pob CCAA</t>
  </si>
  <si>
    <t>Sol. de 0 a 64 años</t>
  </si>
  <si>
    <t>% s/resol CCAA</t>
  </si>
  <si>
    <t>% s/resol edad CCAA</t>
  </si>
  <si>
    <t>Resol. de 0 a 64 años</t>
  </si>
  <si>
    <t>% s/benef CCAA</t>
  </si>
  <si>
    <t>BENEFICIARIOS CON DERECHO</t>
  </si>
  <si>
    <t>Resoluciones Grado III</t>
  </si>
  <si>
    <t>Resol. Grado III de 0 a 64 años por CCAA</t>
  </si>
  <si>
    <t>Resol. Grado III de 65 a 79 años por CCAA</t>
  </si>
  <si>
    <t>Resol. Grado III de 80 años y más por CCAA</t>
  </si>
  <si>
    <t>Resoluciones Grado II</t>
  </si>
  <si>
    <t>Resol. Grado II de 0 a 64 años por CCAA</t>
  </si>
  <si>
    <t>Resol. Grado II de 65 a 79 años por CCAA</t>
  </si>
  <si>
    <t>Resol. Grado II de 80 años y más por CCAA</t>
  </si>
  <si>
    <t>Resoluciones Grado I</t>
  </si>
  <si>
    <t>Resol. Grado I de 0 a 64 años por CCAA</t>
  </si>
  <si>
    <t>Resol. Grado I de 65 a 79 años por CCAA</t>
  </si>
  <si>
    <t>Resol. Grado I de 80 años y más por CCAA</t>
  </si>
  <si>
    <t>Resoluciones Sin Grado</t>
  </si>
  <si>
    <t>Resol. Sin Grado de 0 a 64 años por CCAA</t>
  </si>
  <si>
    <t>Resol. Sin Grado de 65 a 79 años por CCAA</t>
  </si>
  <si>
    <t>Resol. Sin Grado de 80 años y más por CCAA</t>
  </si>
  <si>
    <t>(2) Cifras de Población Potencialmente Dependiente calculadas según lo explicado en la metodología</t>
  </si>
  <si>
    <t>Altas de solicitudes</t>
  </si>
  <si>
    <t>Bajas de solicitudes</t>
  </si>
  <si>
    <t>Resoluciones de grado</t>
  </si>
  <si>
    <t>PERSONAS CON RESOLU-CIÓN DE PIA</t>
  </si>
  <si>
    <t>RATIO DE PRESTACIO-NES POR PERSONA CON RESOLU-CION DE PIA</t>
  </si>
  <si>
    <t>PERSONAS DE GRADO III CON RESOLU-CIÓN DE PIA</t>
  </si>
  <si>
    <t>RATIO DE PRESTACIO-NES POR PERSONA CON RESOL. DE PIA GRADO III</t>
  </si>
  <si>
    <t>PERSONAS DE GRADO II CON RESOLU-CIÓN DE PIA</t>
  </si>
  <si>
    <t>RATIO DE PRESTACIO-NES POR PERSONA CON RESOL. DE PIA GRADO II</t>
  </si>
  <si>
    <t>PERSONAS DE GRADO I CON RESOLU-CIÓN DE PIA</t>
  </si>
  <si>
    <t>Personas con resolución de PIA</t>
  </si>
  <si>
    <t>Personas con resol. PIA de 0 a 64 años por CCAA</t>
  </si>
  <si>
    <t>Personas con resol. PIA de 65 a 79 años por CCAA</t>
  </si>
  <si>
    <t>Personas con resol. PIA de 80 años y más por CCAA</t>
  </si>
  <si>
    <t>Personas de Grado III con resolución de PIA</t>
  </si>
  <si>
    <t>Personas Grado III con resol. de PIA de 0 a 64 años por CCAA</t>
  </si>
  <si>
    <t>Personas Grado III con resol. de PIA de 65 a 79 años por CCAA</t>
  </si>
  <si>
    <t>Personas Grado III con resol. de PIA de 80 años y más por CCAA</t>
  </si>
  <si>
    <t>Personas de Grado II con resolución de PIA</t>
  </si>
  <si>
    <t>Personas Grado II con resol. de PIA de 0 a 64 años por CCAA</t>
  </si>
  <si>
    <t>Personas Grado II con resol. de PIA de 65 a 79 años por CCAA</t>
  </si>
  <si>
    <t>Personas Grado II con resol. de PIA de 80 años y más por CCAA</t>
  </si>
  <si>
    <t>Personas de Grado I con resolución de PIA</t>
  </si>
  <si>
    <t>Personas Grado I con resol. de PIA de 0 a 64 años por CCAA</t>
  </si>
  <si>
    <t>Personas Grado I con resol. de PIA de 65 a 79 años por CCAA</t>
  </si>
  <si>
    <t>Personas Grado I con resol. de PIA de 80 años y más por CCAA</t>
  </si>
  <si>
    <t>% s/resol. PIA CCAA</t>
  </si>
  <si>
    <t>Personas con resolución de PIA de 0 a 64 años</t>
  </si>
  <si>
    <t>Personas con resolución de PIA de 65 a 79 años por CCAA</t>
  </si>
  <si>
    <t>Personas con resolución de PIA de 80 años y más por CCAA</t>
  </si>
  <si>
    <t>Altas de resoluciones de PIA</t>
  </si>
  <si>
    <t>Bajas de resoluciones de PIA</t>
  </si>
  <si>
    <t>% s/resol PIA CCAA</t>
  </si>
  <si>
    <t>PERSONAS CON RESOLUCIÓN DE PIA</t>
  </si>
  <si>
    <t>PERSONAS CON RESOLUCIÓN DE PIA AÚN SIN RECIBIR PRESTACIÓN</t>
  </si>
  <si>
    <t>% sobre personas con resol. de PIA</t>
  </si>
  <si>
    <t>*Las personas con resolución de PIA pueden ser personas beneficiarias con prestación (personas con resolución de PIA que además ya tienen al menos una prestación efectiva) o puede que aún no estén recibiendo ninguna prestación (personas con resolución de PIA que aún no tienen ninguna prestación efectiva). Las prestaciones pueden no haberse hecho efectivas por motivos ajenos a la administración</t>
  </si>
  <si>
    <t>Personas beneficiarias con derecho a prestación pendientes de resolución de PIA</t>
  </si>
  <si>
    <t>Menos de 6 meses pendientes de resolución de PIA</t>
  </si>
  <si>
    <t>6 meses o más pendientes de resolución de PIA</t>
  </si>
  <si>
    <t>% sobre pers. beneficiarias con derecho pend. de resolución de PIA</t>
  </si>
  <si>
    <t>*Los motivos de exclusión no imputables a la Administración están especificados en la metodología</t>
  </si>
  <si>
    <t>Personas pendientes de resolución de grado o pendientes de resolución de PIA desde hace 6 meses o más, sin motivo de exclusión</t>
  </si>
  <si>
    <t>Personas beneficiarias con derecho pendientes de resolución de PIA desde hace 6 meses o más, sin motivo de exclusión</t>
  </si>
  <si>
    <t>% sobre pers. pend. de resol.</t>
  </si>
  <si>
    <t>Personas con resol. PIA</t>
  </si>
  <si>
    <t>Personas con resol. PIA con prestación única</t>
  </si>
  <si>
    <t>*Las intensidades se asignan teniendo en cuenta diferentes variables, como la concesión de otras prestaciones complementarias. Por ello, en territorios en los que las personas con resolución de PIA tienen asignadas más de una prestación pueden tener intensidades medias inferiores a la media</t>
  </si>
  <si>
    <t>*Las cuantías se asignan teniendo en cuenta diferentes variables, como la concesión de otras prestaciones complementarias o la capacidad económica de la persona beneficiaria. Por ello, en territorios en los que las personas con resolución de PIA tienen asignadas más de una prestación pueden tener cuantías medias inferiores a la media</t>
  </si>
  <si>
    <t>ÍNDICE (1/2)</t>
  </si>
  <si>
    <t xml:space="preserve">INFORMACIÓN INCORPORADA AL SISAAD SOBRE EXPEDIENTES EN VIGOR A  </t>
  </si>
  <si>
    <t>1. EVOLUCIÓN</t>
  </si>
  <si>
    <t>1.1. EVOLUCIÓN DE LAS PRINCIPALES VARIABLES.</t>
  </si>
  <si>
    <t>1.2. EVOLUCIÓN DE LAS SOLICITUDES POR COMUNIDADES AUTÓNOMAS.</t>
  </si>
  <si>
    <t>1.3. EVOLUCIÓN DE LAS RESOLUCIONES DE GRADO POR COMUNIDADES AUTÓNOMAS.</t>
  </si>
  <si>
    <t>1.4. EVOLUCIÓN DE LAS PERSONAS CON DERECHO A PRESTACIÓN POR COMUNIDADES AUTÓNOMAS.</t>
  </si>
  <si>
    <t>1.5. EVOLUCIÓN DE LAS RESOLUCIONES DE PIA POR COMUNIDADES AUTÓNOMAS.</t>
  </si>
  <si>
    <t>1.6. EVOLUCIÓN DE LAS PERSONAS CON DERECHO A PRESTACIÓN PENDIENTES DE PIA POR COMUNIDADES AUTÓNOMAS.</t>
  </si>
  <si>
    <t>1.7. EVOLUCIÓN DE LAS PRESTACIONES POR COMUNIDADES AUTÓNOMAS.</t>
  </si>
  <si>
    <t>2. POBLACIÓN Y SOLICITUDES</t>
  </si>
  <si>
    <t>2.0. POBLACIÓN DE LAS COMUNIDADES AUTÓNOMAS POR SEXO Y TRAMOS DE EDAD</t>
  </si>
  <si>
    <t>2.1. SOLICITUDES.</t>
  </si>
  <si>
    <t>2.2. SOLICITUDES EN RELACIÓN A LA POBLACIÓN POTENCIALMENTE DEPENDIENTE DE LAS COMUNIDADES AUTÓNOMAS.</t>
  </si>
  <si>
    <t>2.3. SOLICITUDES DE LAS COMUNIDADES AUTÓNOMAS POR SEXO Y TRAMOS DE EDAD</t>
  </si>
  <si>
    <t>2.4.a., 2.4.b. SOLICITUDES EN RELACIÓN A LA POBLACIÓN DE LAS COMUNIDADES AUTÓNOMAS POR TRAMOS DE EDAD. GRÁFICO</t>
  </si>
  <si>
    <t xml:space="preserve">2.5. ALTAS Y BAJAS DE SOLICITUDES EN EL ÚLTIMO MES </t>
  </si>
  <si>
    <t xml:space="preserve">2.6. PERFIL DE LA PERSONA SOLICITANTE: SEXO Y EDAD. </t>
  </si>
  <si>
    <t>3. RESOLUCIONES DE GRADO</t>
  </si>
  <si>
    <t>3.1., 3.1.a., 3.1.b. RESOLUCIONES DE GRADO. GRÁFICO DE RESOLUCIONES DE GRADO Y PERSONAS BENEFICIARIAS CON DERECHO POR GRADO</t>
  </si>
  <si>
    <t>3.2. RESOLUCIONES DE GRADO EN RELACIÓN A LA POBLACIÓN POTENCIALMENTE DEPENDIENTE DE LAS COMUNIDAES AUTÓNOMAS.</t>
  </si>
  <si>
    <t>3.3., 3.3.a.-3.3.d. RESOLUCIONES DE GRADO DE LAS COMUNIDADES AUTÓNOMAS POR SEXO, TRAMOS DE EDAD Y GRADO</t>
  </si>
  <si>
    <t>3.4.a., 3.4.b. RESOLUCIONES DE GRADO EN RELACIÓN A LA POBLACIÓN DE LAS COMUNIDADES AUTÓNOMAS POR TRAMOS DE EDAD. GRÁFICO</t>
  </si>
  <si>
    <t xml:space="preserve">3.5. ALTAS Y BAJAS DE RESOLUCIONES DE GRADO EN EL ÚLTIMO MES </t>
  </si>
  <si>
    <t>3.6., 3.6.a., 3.6.b. PERFIL DE LA PERSONA CON RESOLUCIÓN DE GRADO: SEXO Y EDAD. GRÁFICO</t>
  </si>
  <si>
    <t>ÍNDICE (2/2)</t>
  </si>
  <si>
    <t>4. PERSONAS CON RESOLUCIÓN DE PIA</t>
  </si>
  <si>
    <t>4.1., 4.1.1.-4.1.3./4.1.a, 4.1.1.a.-4.1.3.a. PERSONAS CON RESOLUCIÓN DE PIA Y PRESTACIONES TOTALES. POR GRADO. GRÁFICOS</t>
  </si>
  <si>
    <t>4.2. PERSONAS CON RESOLUCIÓN DE PIA EN RELACIÓN A LA POBLACIÓN POTENCIALMENTE DEPENDIENTE DE LAS CCAA.</t>
  </si>
  <si>
    <t>4.3., 4.3.1.-4.3.2. PERSONAS CON RESOLUCIÓN DE PIA POR CCAA, SEXO, TRAMOS DE EDAD Y GRADO</t>
  </si>
  <si>
    <t>4.4.a, 4.4.b. PERSONAS CON RESOLUCIÓN DE PIA EN RELACIÓN A LA POBLACIÓN DE LAS CCAA POR TRAMOS DE EDAD. GRÁFICO</t>
  </si>
  <si>
    <t xml:space="preserve">4.5. ALTAS Y BAJAS DE RESOLUCIONES DE PIA EN EL ÚLTIMO MES </t>
  </si>
  <si>
    <t>4.6., 4.6.a. PERFIL DE LA PERSONA CON RESOLUCIÓN DE PIA POR GRADO: SEXO Y EDAD. GRÁFICO</t>
  </si>
  <si>
    <t>5. PRESTACIONES</t>
  </si>
  <si>
    <t>5.1. PRESTACIONES Y RESOLUCIONES DE PIA POR GRADO</t>
  </si>
  <si>
    <t>5.1.a.-5.1.h. PRESTACIONES POR TIPO DE PRESTACIÓN, COMUNIDAD AUTÓNOMA Y POR GRADO.</t>
  </si>
  <si>
    <t>5.2., 5.2.1., 5.2.2. y 5.2.3. SUBTIPO DE PRESTACIÓN ECONÓMICA VINCULADA AL SERVICIO. POR GRADO</t>
  </si>
  <si>
    <t>6. PERFIL DEL CUIDADOR</t>
  </si>
  <si>
    <t>6., 6.1. - 6.3. PERFIL DEL CUIDADOR TOTAL Y POR CCAA</t>
  </si>
  <si>
    <t>7. INTENSIDAD DE LA AYUDA A DOMICILIO</t>
  </si>
  <si>
    <t>7.1., 7.1.a.-7.1.b. INTENSIDAD DE LA AYUDA A DOMICILIO POR CCAA Y TIPO DE PRESTACIÓN</t>
  </si>
  <si>
    <t>8. CUANTÍA DE LAS PRESTACIONES ECONÓMICAS</t>
  </si>
  <si>
    <t>8.1.a.-8.1.g. CUANTÍA DE LAS PRESTACIONES POR CCAA Y TIPO DE PRESTACIÓN</t>
  </si>
  <si>
    <t>GESTIÓN</t>
  </si>
  <si>
    <t>9. TIEMPO MEDIO DE RESOLUCIÓN POR CCAA</t>
  </si>
  <si>
    <t>10.1., 10.2., 10.3. PERSONAS PENDIENTES DE RESOLUCIÓN DE GRADO O PENDIENTES DE RESOLUCIÓN DE PIA</t>
  </si>
  <si>
    <t>11., 11.1.-11.3. PERSONAS BENEFICIARIAS CON DERECHO Y RESOLUCIONES DE PIA POR CCAA Y GRADO</t>
  </si>
  <si>
    <t>12. PERSONAS CON RESOLUCIÓN DE PIA Y PRESTACIÓN EFECTIVA O NO EFECTIVA</t>
  </si>
  <si>
    <t>1.1. EVOLUCIÓN DE LAS PRINCIPALES VARIABLES</t>
  </si>
  <si>
    <t>Total nacional</t>
  </si>
  <si>
    <t>Tasas de variación anual</t>
  </si>
  <si>
    <t>Num</t>
  </si>
  <si>
    <t xml:space="preserve">   Sin grado</t>
  </si>
  <si>
    <t xml:space="preserve">   Personas con derecho a prestación</t>
  </si>
  <si>
    <t xml:space="preserve">      Grado I</t>
  </si>
  <si>
    <t xml:space="preserve">      Grado II</t>
  </si>
  <si>
    <t xml:space="preserve">      Grado III</t>
  </si>
  <si>
    <t>Resoluciones de PIA</t>
  </si>
  <si>
    <t>Pers. con derecho a prest. sin resol. de PIA</t>
  </si>
  <si>
    <t xml:space="preserve">   Preven. Dep. y Promo. A.Personal</t>
  </si>
  <si>
    <t xml:space="preserve">   Teleasistencia</t>
  </si>
  <si>
    <t xml:space="preserve">   Ayuda a Domicilio</t>
  </si>
  <si>
    <t xml:space="preserve">   Centros Día/Noche</t>
  </si>
  <si>
    <t xml:space="preserve">   Atención Residencial</t>
  </si>
  <si>
    <t xml:space="preserve">   PE Vinculada al Servicio</t>
  </si>
  <si>
    <t xml:space="preserve">             PEV al Serv. P.A.P.D</t>
  </si>
  <si>
    <t xml:space="preserve">             PEV al Servicio de Teleasistencia</t>
  </si>
  <si>
    <t xml:space="preserve">             PEV al Servicio de Ayuda a domicilio</t>
  </si>
  <si>
    <t xml:space="preserve">             PEV al Servicio de Centros Día/Noche</t>
  </si>
  <si>
    <t xml:space="preserve">             PEV al Serv. de Atención residencial</t>
  </si>
  <si>
    <t xml:space="preserve">             PEV a Servicio no identificado</t>
  </si>
  <si>
    <t xml:space="preserve">   PE Cuidados Familiares</t>
  </si>
  <si>
    <t xml:space="preserve">   PE Asistencia Personal</t>
  </si>
  <si>
    <t>Nº de prestaciones por beneficiario</t>
  </si>
  <si>
    <t>-</t>
  </si>
  <si>
    <t>1.2. EVOLUCIÓN DE LAS SOLICITUDES POR CCAA</t>
  </si>
  <si>
    <t>Número</t>
  </si>
  <si>
    <t>1.3. EVOLUCIÓN DE LAS RESOLUCIONES DE GRADO POR CCAA</t>
  </si>
  <si>
    <t>1.4. EVOLUCIÓN DE LAS PERSONAS CON DERECHO A PRESTACIÓN POR CCAA</t>
  </si>
  <si>
    <t>1.5. EVOLUCIÓN DE LAS RESOLUCIONES DE PIA POR CCAA</t>
  </si>
  <si>
    <t>1.6. EVOLUCIÓN DE LAS PERSONAS CON DERECHO A PRESTACIÓN SIN RESOLUCIONES DE PIA POR CCAA</t>
  </si>
  <si>
    <t>1.7. EVOLUCIÓN DE LAS PRESTACIONES POR CCAA</t>
  </si>
  <si>
    <t>Motivo de la baja</t>
  </si>
  <si>
    <t>Fallecimiento</t>
  </si>
  <si>
    <t>Traslado</t>
  </si>
  <si>
    <t>Fin de prestación</t>
  </si>
  <si>
    <t>Desistimiento/ Renuncia</t>
  </si>
  <si>
    <t>Caducidad</t>
  </si>
  <si>
    <t>Otros motivos*</t>
  </si>
  <si>
    <t>% s/bajas CCAA</t>
  </si>
  <si>
    <t>Altas Solicitudes</t>
  </si>
  <si>
    <t>Bajas Solicitudes</t>
  </si>
  <si>
    <t>*Otros motivos de baja de solicitudes incluye: Imposibilidad de proceder con el PIA, no aprobación PIA, denegada solicitud prestación, incumplimiento de requisitos, denegada solicitud, inadmitida solicitud, desestimada/desistida solicitud, por varación de circunstancias, ingreso en institución sanitaria o convivencia con familiar, pérdida de condición de residente, no acreditar periodos residencia, duplicidad, archivo expediente o error</t>
  </si>
  <si>
    <t>Altas de resoluciones de grado</t>
  </si>
  <si>
    <t>Bajas de resoluciones de grado</t>
  </si>
  <si>
    <t>Altas Grado</t>
  </si>
  <si>
    <t>Bajas Grado</t>
  </si>
  <si>
    <t>*Otros motivos de baja de resoluciones de grado incluye: Imposibilidad de proceder con el PIA, no aprobación PIA, denegada solicitud prestación, incumplimiento de requisitos, denegada solicitud, inadmitida solicitud, por varación de circunstancias, ingreso en institución sanitaria o convivencia con familiar, pérdida de condición de residente, duplicidad o archivo expediente</t>
  </si>
  <si>
    <t>Altas resoluciones PIA</t>
  </si>
  <si>
    <t>Bajas resoluciones PIA</t>
  </si>
  <si>
    <t>*Otros motivos de baja de resoluciones de PIA incluye: Imposibilidad de proceder con el PIA, no aprobación PIA, denegada solicitud prestación, incumplimiento de requisitos, por varación de circunstancias, ingreso en institución sanitaria o convivencia con familiar, pérdida de condición de residente, duplicidad o archivo expediente</t>
  </si>
  <si>
    <t>2.0. POBLACIÓN POR SEXO Y TRAMOS DE EDAD</t>
  </si>
  <si>
    <t>2.1. SOLICITUDES</t>
  </si>
  <si>
    <t>2.2. SOLICITUDES EN RELACIÓN A LA POBLACIÓN POTENCIALMENTE DEPENDIENTE</t>
  </si>
  <si>
    <t>2.3. SOLICITUDES POR SEXO Y TRAMOS DE EDAD</t>
  </si>
  <si>
    <t>2.4.a SOLICITUDES EN RELACIÓN A LA POBLACIÓN POR TRAMOS DE EDAD</t>
  </si>
  <si>
    <t>2.4.b. SOLICITUDES EN RELACIÓN A LA POBLACIÓN POR TRAMOS DE EDAD. GRÁFICOS</t>
  </si>
  <si>
    <t>2.5. ALTAS Y BAJAS DE SOLICITUDES RESPECTO AL MES ANTERIOR</t>
  </si>
  <si>
    <t>2.6. PERFIL DE LA PERSONA SOLICITANTE: SEXO Y EDAD</t>
  </si>
  <si>
    <t>3.1.  RESOLUCIONES DE GRADO</t>
  </si>
  <si>
    <t>3.1.a.  RESOLUCIONES DE GRADO SEGÚN EL GRADO DE DEPENDENCIA RECONOCIDO Y CCAA. GRÁFICO</t>
  </si>
  <si>
    <t>3.1.b.  BENEFICIARIOS CON DERECHO POR GRADO Y CCAA. GRÁFICO</t>
  </si>
  <si>
    <t>3.2. RESOLUCIONES DE GRADO EN RELACIÓN A LA POBLACIÓN POTENCIALMENTE DEPENDIENTE</t>
  </si>
  <si>
    <t>3.3. RESOLUCIONES DE GRADO POR SEXO Y TRAMOS DE EDAD. TODOS LOS GRADOS</t>
  </si>
  <si>
    <t>3.3.a. RESOLUCIONES DE GRADO III POR SEXO Y TRAMOS DE EDAD</t>
  </si>
  <si>
    <t>3.3.b. RESOLUCIONES DE GRADO II POR SEXO Y TRAMOS DE EDAD</t>
  </si>
  <si>
    <t>3.3.c. RESOLUCIONES DE GRADO I POR SEXO Y TRAMOS DE EDAD</t>
  </si>
  <si>
    <t>3.3.d. RESOLUCIONES DE GRADO "SIN GRADO" POR SEXO Y TRAMOS DE EDAD</t>
  </si>
  <si>
    <t>3.4.a RESOLUCIONES DE GRADO EN RELACIÓN A LA POBLACIÓN POR TRAMOS DE EDAD</t>
  </si>
  <si>
    <t>3.4.b. RESOLUCIONES DE GRADO EN RELACIÓN A LA POBLACIÓN POR TRAMOS DE EDAD. GRÁFICOS</t>
  </si>
  <si>
    <t>3.6. PERFIL DE LA PERSONA CON RESOLUCIÓN DE GRADO: SEXO Y EDAD</t>
  </si>
  <si>
    <t>3.6.a. PERFIL DE LA PERSONA CON RESOLUCIÓN DE GRADO. GRÁFICO</t>
  </si>
  <si>
    <t>3.6.b. PERFIL DE LA PERSONA BENEFICIARIA CON DERECHO A PRESTACIÓN. GRÁFICO</t>
  </si>
  <si>
    <t>4.1. PERSONAS CON RESOLUCIÓN DE PIA Y PRESTACIONES. TODOS LOS GRADOS</t>
  </si>
  <si>
    <t>4.1.a. DISTRIBUCIÓN DE LAS PRESTACIONES POR TIPO DE PRESTACIÓN EN CADA CCAA</t>
  </si>
  <si>
    <t>4.1.1. PERSONAS DE GRADO III CON RESOLUCIÓN DE PIA Y PRESTACIONES</t>
  </si>
  <si>
    <t>4.1.3.a DISTRIBUCIÓN DE LAS PRESTACIONES DE GRADO I POR TIPO DE PRESTACIÓN EN CADA CCAA</t>
  </si>
  <si>
    <t>4.1.3. PERSONAS DE GRADO I CON RESOLUCIÓN DE PIA Y PRESTACIONES</t>
  </si>
  <si>
    <t>4.1.2.a DISTRIBUCIÓN DE LAS PRESTACIONES DE GRADO II POR TIPO DE PRESTACIÓN EN CADA CCAA</t>
  </si>
  <si>
    <t>4.1.2. PERSONAS DE GRADO II CON RESOLUCIÓN DE PIA Y PRESTACIONES</t>
  </si>
  <si>
    <t>4.1.1.a DISTRIBUCIÓN DE LAS PRESTACIONES DE GRADO III POR TIPO DE PRESTACIÓN EN CADA CCAA</t>
  </si>
  <si>
    <t>4.2. PERSONAS CON RESOLUCIÓN DE PIA EN RELACIÓN A LA POBLACIÓN POTENCIALMENTE DEPENDIENTE DE LAS CCAA</t>
  </si>
  <si>
    <t>4.3.3. PERSONAS DE GRADO I CON RESOLUCIÓN DE PIA POR SEXO Y TRAMOS DE EDAD</t>
  </si>
  <si>
    <t>4.3.2. PERSONAS DE GRADO II CON RESOLUCIÓN DE PIA POR SEXO Y TRAMOS DE EDAD</t>
  </si>
  <si>
    <t>4.3.1. PERSONAS DE GRADO III CON RESOLUCIÓN DE PIA POR SEXO Y TRAMOS DE EDAD</t>
  </si>
  <si>
    <t>4.3. PERSONAS CON RESOLUCIÓN DE PIA POR SEXO Y TRAMOS DE EDAD. TODOS LOS GRADOS</t>
  </si>
  <si>
    <t>4.4.b. PERSONAS CON RESOLUCIÓN DE PIA EN RELACIÓN A LA POBLACIÓN POR TRAMOS DE EDAD. GRÁFICOS</t>
  </si>
  <si>
    <t>4.4.a PERSONAS CON RESOLUCIÓN DE PIA EN RELACIÓN A LA POBLACIÓN POR TRAMOS DE EDAD</t>
  </si>
  <si>
    <t>4.5. ALTAS Y BAJAS DE RESOLUCIONES DE PIA RESPECTO AL MES ANTERIOR</t>
  </si>
  <si>
    <t>4.6. PERFIL DE LA PERSONA CON RESOLUCIÓN DE PIA POR GRADO: SEXO Y EDAD</t>
  </si>
  <si>
    <t>4.6.a. PERFIL DE LA PERSONA CON RESOLUCIÓN DE PIA. GRÁFICO</t>
  </si>
  <si>
    <t>5.1.h. PE ASISTENCIA PERSONAL POR GRADO</t>
  </si>
  <si>
    <t>5.1.g. PE CUIDADOS FAMILIARES POR GRADO</t>
  </si>
  <si>
    <t>5.1.f. PE VINCULADAS AL SERVICIO POR GRADO</t>
  </si>
  <si>
    <t>5.1.e.  PRESTACIONES ATENCIÓN RESIDENCIAL POR GRADO</t>
  </si>
  <si>
    <t>5.1.d.  PRESTACIONES CENTROS DE DÍA/NOCHE POR GRADO</t>
  </si>
  <si>
    <t>5.1.c. PRESTACIONES AYUDA A DOMICILIO POR GRADO</t>
  </si>
  <si>
    <t>5.1.b.  PRESTACIONES TELEASISTENCIA POR GRADO</t>
  </si>
  <si>
    <t>5.1.a.  PRESTACIONES PAPD POR GRADO</t>
  </si>
  <si>
    <t>5.1.  PRESTACIONES Y PERSONAS CON RESOLUCIÓN DE PIA POR GRADO</t>
  </si>
  <si>
    <t>5.2. SUBTIPO DE P.E. VINCULADA AL SERVICIO. TODOS LOS GRADOS</t>
  </si>
  <si>
    <t>5.2.3. SUBTIPO DE P.E. VINCULADA AL SERVICIO. GRADO I</t>
  </si>
  <si>
    <t>5.2.2. SUBTIPO DE P.E. VINCULADA AL SERVICIO. GRADO II</t>
  </si>
  <si>
    <t>5.2.1. SUBTIPO DE P.E. VINCULADA AL SERVICIO. GRADO III</t>
  </si>
  <si>
    <t>6. PERFIL DE CUIDADOR. TOTAL DE CCAA</t>
  </si>
  <si>
    <t>6.3. PERFIL DEL CUIDADOR POR CCAA. PARENTESCO</t>
  </si>
  <si>
    <t>6.2. PERFIL DEL CUIDADOR POR CCAA. EDAD</t>
  </si>
  <si>
    <t>6.1. PERFIL DEL CUIDADOR POR CCAA. SEXO</t>
  </si>
  <si>
    <t>7.1.b. INTENSIDAD DE LA AYUDA A DOMICILIO POR CCAA. PRESTACIÓN ECONÓMICA VINCULADA A LA AYUDA A DOMICILIO</t>
  </si>
  <si>
    <t>7.1.a. INTENSIDAD DE LA AYUDA A DOMICILIO POR CCAA. PRESTACIÓN SAD</t>
  </si>
  <si>
    <t>7.1. INTENSIDAD DE LA AYUDA A DOMICILIO POR CCAA. TOTAL DE PRESTACIONES</t>
  </si>
  <si>
    <t>8. CUANTÍA DE LAS PRESTACIONES (Euros)</t>
  </si>
  <si>
    <t>8.1.g. CUANTÍA DE LAS PRESTACIONES POR CCAA. PRESTACIONES VINCULADAS AL SERVICIO DE TELEASISTENCIA</t>
  </si>
  <si>
    <t>8.1.f. CUANTÍA DE LAS PRESTACIONES POR CCAA. PRESTACIONES VINCULADAS AL SERVICIO PAPD</t>
  </si>
  <si>
    <t>8.1.e. CUANTÍA DE LAS PRESTACIONES POR CCAA. PRESTACIONES VINCULADAS AL SERVICIO DE CENTRO DE DÍA/NOCHE</t>
  </si>
  <si>
    <t>8.1.d. CUANTÍA DE LAS PRESTACIONES POR CCAA. PRESTACIONES VINCULADAS AL SERVICIO DE ATENCIÓN RESIDENCIAL</t>
  </si>
  <si>
    <t>8.1.c. CUANTÍA DE LAS PRESTACIONES POR CCAA. PRESTACIONES VINCULADAS AL SERVICIO DE AYUDA A DOMICILIO</t>
  </si>
  <si>
    <t>8.1.b. CUANTÍA DE LAS PRESTACIONES POR CCAA. PRESTACIONES DE ASISTENCIA PERSONAL</t>
  </si>
  <si>
    <t>8.1.a. CUANTÍA DE LAS PRESTACIONES POR CCAA. PRESTACIONES DE CUIDADOS FAMILIARES</t>
  </si>
  <si>
    <t>10.1. PERSONAS SOLICITANTES PENDIENTES DE RESOLUCIÓN DE GRADO</t>
  </si>
  <si>
    <t>10.2. PERSONAS BENEFICIARIAS CON DERECHO A PRESTACIÓN PENDIENTES DE RESOLUCIÓN DE PIA</t>
  </si>
  <si>
    <t>10.3. PERSONAS PENDIENTES DE RESOLUCIÓN DE GRADO O PENDIENTES DE RESOLUCIÓN DE PIA</t>
  </si>
  <si>
    <t>11. PERSONAS BENEFICIARIAS CON DERECHO Y RESOLUCIONES DE PIA POR CCAA. TODOS LOS GRADOS</t>
  </si>
  <si>
    <t>11.1. PERSONAS BENEFICIARIAS CON DERECHO Y RESOLUCIONES DE PIA POR CCAA. GRADO III</t>
  </si>
  <si>
    <t>11.2. PERSONAS BENEFICIARIAS CON DERECHO Y RESOLUCIONES DE PIA POR CCAA. GRADO II</t>
  </si>
  <si>
    <t>11.3. PERSONAS BENEFICIARIAS CON DERECHO Y RESOLUCIONES DE PIA POR CCAA. GRADO I</t>
  </si>
  <si>
    <t>PERSONAS BENEFICIARIAS CON PRESTACIÓN EFECTIVA</t>
  </si>
  <si>
    <t xml:space="preserve">Debido a la revisión permanente de los datos presentados, estos tienen siempre un carácter provisional. </t>
  </si>
  <si>
    <r>
      <t xml:space="preserve">6 meses o más pendientes de resolución de grado </t>
    </r>
    <r>
      <rPr>
        <b/>
        <vertAlign val="superscript"/>
        <sz val="10"/>
        <color rgb="FF008000"/>
        <rFont val="Arial"/>
        <family val="2"/>
      </rPr>
      <t>(1)</t>
    </r>
  </si>
  <si>
    <t>**No se dispone de información completa de todas las CCAA relativa a las solicitudes que hay en tramitación</t>
  </si>
  <si>
    <t>Castilla y León, la Comunidad de Madrid y el País Vasco tienen un procedimiento de gestión en el que la mayoría de Resoluciones de Grado y Resoluciones de Prestación se realizan de manera conjunta</t>
  </si>
  <si>
    <r>
      <rPr>
        <i/>
        <vertAlign val="superscript"/>
        <sz val="8"/>
        <color indexed="17"/>
        <rFont val="Arial"/>
        <family val="2"/>
      </rPr>
      <t xml:space="preserve">(1) </t>
    </r>
    <r>
      <rPr>
        <i/>
        <sz val="8"/>
        <color indexed="17"/>
        <rFont val="Arial"/>
        <family val="2"/>
      </rPr>
      <t>El cómputo de tiempo se efectúa desde la fecha de presentación de la solicitud, sin descontar los periodos de suspensión del plazo de tramitación.</t>
    </r>
  </si>
  <si>
    <t>Menos de 6 meses pendientes de efectividad</t>
  </si>
  <si>
    <t>6 meses o más pendientes de efectividad</t>
  </si>
  <si>
    <t>% sobre pers. con resol. De PIA sin recibir prest.</t>
  </si>
  <si>
    <t>3.5. ALTAS Y BAJAS DE RESOLUCIONES DE GRADO RESPECTO AL MES ANTERIOR</t>
  </si>
  <si>
    <t>(1) Cifras definitivas INE de la Estadística del Padrón continuo referidas al 01/01/2022. Datos definitivos (publicado 24/1/2023)</t>
  </si>
  <si>
    <t>(1) Cifras INE de población referidas al 01/01/2022. Real Decreto 1037/2022, de 20 de diciembre BOE 21.12.22.</t>
  </si>
  <si>
    <t>Situación a 30 de abril de 2023</t>
  </si>
  <si>
    <t>Tiempo de resolución calculado sobre las Resoluciones realizadas entre el 1 de mayo de 2022 y el 30 de abril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</si>
</sst>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0.00_ ;\-#,##0.00\ "/>
    <numFmt numFmtId="166" formatCode="#,##0.0"/>
    <numFmt numFmtId="167" formatCode="0.0%"/>
    <numFmt numFmtId="168" formatCode="0.0"/>
    <numFmt numFmtId="175" formatCode="_(* #,##0.00_);_(* \(#,##0.00\);_(* &quot;-&quot;??_);_(@_)"/>
  </numFmts>
  <fonts count="20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indexed="18"/>
      <name val="Verdana"/>
      <family val="2"/>
    </font>
    <font>
      <sz val="12"/>
      <color indexed="17"/>
      <name val="Verdana"/>
      <family val="2"/>
    </font>
    <font>
      <b/>
      <sz val="14"/>
      <color indexed="17"/>
      <name val="Verdana"/>
      <family val="2"/>
    </font>
    <font>
      <sz val="14"/>
      <color indexed="17"/>
      <name val="Verdana"/>
      <family val="2"/>
    </font>
    <font>
      <b/>
      <sz val="16"/>
      <name val="Verdana"/>
      <family val="2"/>
    </font>
    <font>
      <b/>
      <sz val="18"/>
      <color indexed="17"/>
      <name val="Verdana"/>
      <family val="2"/>
    </font>
    <font>
      <sz val="18"/>
      <color indexed="17"/>
      <name val="Verdana"/>
      <family val="2"/>
    </font>
    <font>
      <b/>
      <sz val="12"/>
      <color indexed="18"/>
      <name val="Verdana"/>
      <family val="2"/>
    </font>
    <font>
      <sz val="11"/>
      <name val="Arial"/>
      <family val="2"/>
    </font>
    <font>
      <sz val="12"/>
      <color indexed="9"/>
      <name val="Verdana"/>
      <family val="2"/>
    </font>
    <font>
      <b/>
      <sz val="16"/>
      <color indexed="17"/>
      <name val="Verdana"/>
      <family val="2"/>
    </font>
    <font>
      <b/>
      <sz val="12"/>
      <color indexed="17"/>
      <name val="Verdana"/>
      <family val="2"/>
    </font>
    <font>
      <sz val="10"/>
      <color indexed="17"/>
      <name val="Arial"/>
      <family val="2"/>
    </font>
    <font>
      <sz val="10"/>
      <color indexed="9"/>
      <name val="Arial"/>
      <family val="2"/>
    </font>
    <font>
      <sz val="12"/>
      <color indexed="20"/>
      <name val="Verdana"/>
      <family val="2"/>
    </font>
    <font>
      <sz val="8"/>
      <color indexed="17"/>
      <name val="Verdana"/>
      <family val="2"/>
    </font>
    <font>
      <b/>
      <sz val="11"/>
      <color indexed="17"/>
      <name val="Arial"/>
      <family val="2"/>
    </font>
    <font>
      <sz val="11"/>
      <color indexed="20"/>
      <name val="Verdana"/>
      <family val="2"/>
    </font>
    <font>
      <b/>
      <sz val="11"/>
      <color indexed="20"/>
      <name val="Arial"/>
      <family val="2"/>
    </font>
    <font>
      <sz val="11"/>
      <color indexed="20"/>
      <name val="Arial"/>
      <family val="2"/>
    </font>
    <font>
      <sz val="11"/>
      <color indexed="8"/>
      <name val="Verdana"/>
      <family val="2"/>
    </font>
    <font>
      <sz val="10"/>
      <color indexed="8"/>
      <name val="Arial"/>
      <family val="2"/>
    </font>
    <font>
      <b/>
      <sz val="10"/>
      <color indexed="8"/>
      <name val="Arial"/>
      <family val="2"/>
    </font>
    <font>
      <sz val="11"/>
      <color indexed="18"/>
      <name val="Verdana"/>
      <family val="2"/>
    </font>
    <font>
      <sz val="10"/>
      <color indexed="18"/>
      <name val="Arial"/>
      <family val="2"/>
    </font>
    <font>
      <b/>
      <sz val="8"/>
      <color indexed="17"/>
      <name val="Verdana"/>
      <family val="2"/>
    </font>
    <font>
      <b/>
      <sz val="8"/>
      <color indexed="17"/>
      <name val="Arial"/>
      <family val="2"/>
    </font>
    <font>
      <b/>
      <sz val="11"/>
      <color indexed="17"/>
      <name val="Verdana"/>
      <family val="2"/>
    </font>
    <font>
      <b/>
      <sz val="10"/>
      <color indexed="18"/>
      <name val="Verdana"/>
      <family val="2"/>
    </font>
    <font>
      <b/>
      <sz val="10"/>
      <color indexed="20"/>
      <name val="Verdana"/>
      <family val="2"/>
    </font>
    <font>
      <sz val="12"/>
      <color indexed="10"/>
      <name val="Verdana"/>
      <family val="2"/>
    </font>
    <font>
      <sz val="8"/>
      <color indexed="18"/>
      <name val="Verdana"/>
      <family val="2"/>
    </font>
    <font>
      <b/>
      <sz val="7"/>
      <color indexed="17"/>
      <name val="Verdana"/>
      <family val="2"/>
    </font>
    <font>
      <b/>
      <sz val="8"/>
      <color indexed="18"/>
      <name val="Verdana"/>
      <family val="2"/>
    </font>
    <font>
      <sz val="11"/>
      <color indexed="10"/>
      <name val="Verdana"/>
      <family val="2"/>
    </font>
    <font>
      <b/>
      <sz val="7"/>
      <color indexed="17"/>
      <name val="Arial"/>
      <family val="2"/>
    </font>
    <font>
      <sz val="10"/>
      <color indexed="10"/>
      <name val="Arial"/>
      <family val="2"/>
    </font>
    <font>
      <sz val="6"/>
      <color indexed="18"/>
      <name val="Verdana"/>
      <family val="2"/>
    </font>
    <font>
      <sz val="6"/>
      <color indexed="17"/>
      <name val="Verdana"/>
      <family val="2"/>
    </font>
    <font>
      <sz val="6"/>
      <color indexed="20"/>
      <name val="Verdana"/>
      <family val="2"/>
    </font>
    <font>
      <sz val="8"/>
      <color indexed="9"/>
      <name val="Verdana"/>
      <family val="2"/>
    </font>
    <font>
      <sz val="6"/>
      <color indexed="9"/>
      <name val="Verdana"/>
      <family val="2"/>
    </font>
    <font>
      <i/>
      <sz val="9"/>
      <color indexed="17"/>
      <name val="Arial"/>
      <family val="2"/>
    </font>
    <font>
      <b/>
      <sz val="9"/>
      <color indexed="17"/>
      <name val="Arial"/>
      <family val="2"/>
    </font>
    <font>
      <sz val="9"/>
      <color indexed="8"/>
      <name val="Arial"/>
      <family val="2"/>
    </font>
    <font>
      <b/>
      <i/>
      <sz val="9"/>
      <color indexed="17"/>
      <name val="Arial"/>
      <family val="2"/>
    </font>
    <font>
      <b/>
      <sz val="10"/>
      <color indexed="17"/>
      <name val="Arial"/>
      <family val="2"/>
    </font>
    <font>
      <sz val="9"/>
      <color indexed="9"/>
      <name val="Verdana"/>
      <family val="2"/>
    </font>
    <font>
      <i/>
      <sz val="9"/>
      <color indexed="8"/>
      <name val="Arial"/>
      <family val="2"/>
    </font>
    <font>
      <b/>
      <sz val="9"/>
      <color indexed="8"/>
      <name val="Arial"/>
      <family val="2"/>
    </font>
    <font>
      <sz val="9"/>
      <color indexed="20"/>
      <name val="Verdana"/>
      <family val="2"/>
    </font>
    <font>
      <b/>
      <sz val="5"/>
      <color indexed="20"/>
      <name val="Verdana"/>
      <family val="2"/>
    </font>
    <font>
      <b/>
      <sz val="8"/>
      <color indexed="20"/>
      <name val="Verdana"/>
      <family val="2"/>
    </font>
    <font>
      <sz val="8"/>
      <color indexed="20"/>
      <name val="Verdana"/>
      <family val="2"/>
    </font>
    <font>
      <b/>
      <sz val="9"/>
      <color indexed="20"/>
      <name val="Verdana"/>
      <family val="2"/>
    </font>
    <font>
      <sz val="6"/>
      <name val="Arial"/>
      <family val="2"/>
    </font>
    <font>
      <sz val="10"/>
      <color indexed="8"/>
      <name val="Verdana"/>
      <family val="2"/>
    </font>
    <font>
      <b/>
      <sz val="10"/>
      <color indexed="17"/>
      <name val="Verdana"/>
      <family val="2"/>
    </font>
    <font>
      <b/>
      <sz val="10"/>
      <name val="Arial"/>
      <family val="2"/>
    </font>
    <font>
      <b/>
      <sz val="12"/>
      <color indexed="17"/>
      <name val="Arial"/>
      <family val="2"/>
    </font>
    <font>
      <b/>
      <sz val="11"/>
      <color indexed="20"/>
      <name val="Verdana"/>
      <family val="2"/>
    </font>
    <font>
      <sz val="12"/>
      <name val="Arial"/>
      <family val="2"/>
    </font>
    <font>
      <b/>
      <sz val="12"/>
      <color indexed="20"/>
      <name val="Verdana"/>
      <family val="2"/>
    </font>
    <font>
      <b/>
      <sz val="11"/>
      <color indexed="9"/>
      <name val="Verdana"/>
      <family val="2"/>
    </font>
    <font>
      <b/>
      <sz val="8"/>
      <color indexed="9"/>
      <name val="Verdana"/>
      <family val="2"/>
    </font>
    <font>
      <sz val="11"/>
      <color indexed="9"/>
      <name val="Verdana"/>
      <family val="2"/>
    </font>
    <font>
      <b/>
      <sz val="15"/>
      <color indexed="17"/>
      <name val="Verdana"/>
      <family val="2"/>
    </font>
    <font>
      <sz val="10"/>
      <color indexed="9"/>
      <name val="Verdana"/>
      <family val="2"/>
    </font>
    <font>
      <sz val="11"/>
      <color indexed="8"/>
      <name val="Arial"/>
      <family val="2"/>
    </font>
    <font>
      <sz val="9"/>
      <name val="Arial"/>
      <family val="2"/>
    </font>
    <font>
      <sz val="11"/>
      <color indexed="10"/>
      <name val="Arial"/>
      <family val="2"/>
    </font>
    <font>
      <b/>
      <sz val="7"/>
      <color indexed="20"/>
      <name val="Verdana"/>
      <family val="2"/>
    </font>
    <font>
      <i/>
      <sz val="9"/>
      <name val="Arial"/>
      <family val="2"/>
    </font>
    <font>
      <sz val="12"/>
      <name val="Verdana"/>
      <family val="2"/>
    </font>
    <font>
      <b/>
      <sz val="8"/>
      <name val="Verdana"/>
      <family val="2"/>
    </font>
    <font>
      <b/>
      <sz val="11"/>
      <name val="Verdana"/>
      <family val="2"/>
    </font>
    <font>
      <sz val="11"/>
      <name val="Verdana"/>
      <family val="2"/>
    </font>
    <font>
      <b/>
      <sz val="10"/>
      <color indexed="8"/>
      <name val="Verdana"/>
      <family val="2"/>
    </font>
    <font>
      <sz val="9"/>
      <color indexed="20"/>
      <name val="Arial"/>
      <family val="2"/>
    </font>
    <font>
      <b/>
      <sz val="9"/>
      <color indexed="20"/>
      <name val="Arial"/>
      <family val="2"/>
    </font>
    <font>
      <sz val="9"/>
      <color indexed="18"/>
      <name val="Verdana"/>
      <family val="2"/>
    </font>
    <font>
      <sz val="9"/>
      <color indexed="17"/>
      <name val="Verdana"/>
      <family val="2"/>
    </font>
    <font>
      <sz val="7"/>
      <name val="Arial"/>
      <family val="2"/>
    </font>
    <font>
      <sz val="8"/>
      <color indexed="8"/>
      <name val="Arial"/>
      <family val="2"/>
    </font>
    <font>
      <b/>
      <sz val="8"/>
      <name val="Arial"/>
      <family val="2"/>
    </font>
    <font>
      <sz val="8"/>
      <name val="Arial"/>
      <family val="2"/>
    </font>
    <font>
      <i/>
      <sz val="10"/>
      <color indexed="8"/>
      <name val="Arial"/>
      <family val="2"/>
    </font>
    <font>
      <b/>
      <i/>
      <sz val="11"/>
      <color indexed="20"/>
      <name val="Verdana"/>
      <family val="2"/>
    </font>
    <font>
      <b/>
      <i/>
      <sz val="11"/>
      <color indexed="17"/>
      <name val="Arial"/>
      <family val="2"/>
    </font>
    <font>
      <b/>
      <i/>
      <sz val="12"/>
      <color indexed="20"/>
      <name val="Verdana"/>
      <family val="2"/>
    </font>
    <font>
      <b/>
      <i/>
      <sz val="11"/>
      <color indexed="20"/>
      <name val="Arial"/>
      <family val="2"/>
    </font>
    <font>
      <i/>
      <sz val="10"/>
      <name val="Arial"/>
      <family val="2"/>
    </font>
    <font>
      <i/>
      <sz val="10"/>
      <color indexed="8"/>
      <name val="Verdana"/>
      <family val="2"/>
    </font>
    <font>
      <b/>
      <i/>
      <sz val="8"/>
      <color indexed="18"/>
      <name val="Verdana"/>
      <family val="2"/>
    </font>
    <font>
      <i/>
      <sz val="12"/>
      <color indexed="20"/>
      <name val="Verdana"/>
      <family val="2"/>
    </font>
    <font>
      <sz val="11"/>
      <color theme="0"/>
      <name val="Calibri"/>
      <family val="2"/>
      <scheme val="minor"/>
    </font>
    <font>
      <b/>
      <sz val="11"/>
      <color theme="0"/>
      <name val="Calibri"/>
      <family val="2"/>
      <scheme val="minor"/>
    </font>
    <font>
      <sz val="10"/>
      <color rgb="FF000000"/>
      <name val="Arial"/>
      <family val="2"/>
    </font>
    <font>
      <b/>
      <sz val="11"/>
      <color rgb="FF008000"/>
      <name val="Arial"/>
      <family val="2"/>
    </font>
    <font>
      <sz val="12"/>
      <color rgb="FFFF0000"/>
      <name val="Verdana"/>
      <family val="2"/>
    </font>
    <font>
      <i/>
      <sz val="8"/>
      <color theme="0" tint="-0.499984740745262"/>
      <name val="Arial"/>
      <family val="2"/>
    </font>
    <font>
      <i/>
      <sz val="8"/>
      <color theme="0"/>
      <name val="Verdana"/>
      <family val="2"/>
    </font>
    <font>
      <sz val="12"/>
      <color theme="0"/>
      <name val="Verdana"/>
      <family val="2"/>
    </font>
    <font>
      <i/>
      <sz val="8"/>
      <color theme="0"/>
      <name val="Arial"/>
      <family val="2"/>
    </font>
    <font>
      <i/>
      <sz val="8"/>
      <color theme="0"/>
      <name val="Calibri"/>
      <family val="2"/>
      <scheme val="minor"/>
    </font>
    <font>
      <i/>
      <sz val="10"/>
      <color theme="0"/>
      <name val="Calibri"/>
      <family val="2"/>
      <scheme val="minor"/>
    </font>
    <font>
      <sz val="10"/>
      <color theme="0"/>
      <name val="Arial"/>
      <family val="2"/>
    </font>
    <font>
      <sz val="10"/>
      <color rgb="FF008000"/>
      <name val="Verdana"/>
      <family val="2"/>
    </font>
    <font>
      <sz val="8"/>
      <color theme="0"/>
      <name val="Arial"/>
      <family val="2"/>
    </font>
    <font>
      <sz val="10"/>
      <color theme="1"/>
      <name val="Arial"/>
      <family val="2"/>
    </font>
    <font>
      <sz val="11"/>
      <color theme="1"/>
      <name val="Verdana"/>
      <family val="2"/>
    </font>
    <font>
      <b/>
      <sz val="11"/>
      <color theme="1"/>
      <name val="Arial"/>
      <family val="2"/>
    </font>
    <font>
      <sz val="12"/>
      <color theme="1"/>
      <name val="Verdana"/>
      <family val="2"/>
    </font>
    <font>
      <b/>
      <sz val="16"/>
      <color theme="8" tint="-0.249977111117893"/>
      <name val="Verdana"/>
      <family val="2"/>
    </font>
    <font>
      <sz val="12"/>
      <color theme="8" tint="-0.249977111117893"/>
      <name val="Verdana"/>
      <family val="2"/>
    </font>
    <font>
      <b/>
      <sz val="16"/>
      <color rgb="FF008000"/>
      <name val="Verdana"/>
      <family val="2"/>
    </font>
    <font>
      <sz val="10"/>
      <color rgb="FF008000"/>
      <name val="Arial"/>
      <family val="2"/>
    </font>
    <font>
      <sz val="12"/>
      <color rgb="FF008000"/>
      <name val="Verdana"/>
      <family val="2"/>
    </font>
    <font>
      <b/>
      <sz val="7"/>
      <color rgb="FF008000"/>
      <name val="Arial"/>
      <family val="2"/>
    </font>
    <font>
      <b/>
      <sz val="9"/>
      <color rgb="FF008000"/>
      <name val="Arial"/>
      <family val="2"/>
    </font>
    <font>
      <b/>
      <sz val="10"/>
      <color rgb="FF008000"/>
      <name val="Arial"/>
      <family val="2"/>
    </font>
    <font>
      <b/>
      <i/>
      <sz val="10"/>
      <color rgb="FF008000"/>
      <name val="Arial"/>
      <family val="2"/>
    </font>
    <font>
      <b/>
      <sz val="10"/>
      <color theme="1"/>
      <name val="Arial"/>
      <family val="2"/>
    </font>
    <font>
      <i/>
      <sz val="10"/>
      <color theme="1"/>
      <name val="Arial"/>
      <family val="2"/>
    </font>
    <font>
      <b/>
      <sz val="11"/>
      <name val="Arial"/>
      <family val="2"/>
    </font>
    <font>
      <b/>
      <sz val="12"/>
      <color theme="0"/>
      <name val="Arial"/>
      <family val="2"/>
    </font>
    <font>
      <b/>
      <vertAlign val="subscript"/>
      <sz val="10"/>
      <color indexed="17"/>
      <name val="Arial"/>
      <family val="2"/>
    </font>
    <font>
      <b/>
      <i/>
      <sz val="9"/>
      <color indexed="8"/>
      <name val="Arial"/>
      <family val="2"/>
    </font>
    <font>
      <sz val="9"/>
      <color theme="0"/>
      <name val="Verdana"/>
      <family val="2"/>
    </font>
    <font>
      <sz val="11"/>
      <name val="Calibri"/>
      <family val="2"/>
      <scheme val="minor"/>
    </font>
    <font>
      <b/>
      <sz val="7"/>
      <name val="Arial"/>
      <family val="2"/>
    </font>
    <font>
      <b/>
      <sz val="8"/>
      <color rgb="FF008000"/>
      <name val="Arial"/>
      <family val="2"/>
    </font>
    <font>
      <b/>
      <sz val="16"/>
      <color theme="1"/>
      <name val="Verdana"/>
      <family val="2"/>
    </font>
    <font>
      <sz val="9"/>
      <color theme="0"/>
      <name val="Arial"/>
      <family val="2"/>
    </font>
    <font>
      <sz val="8"/>
      <color theme="0"/>
      <name val="Calibri"/>
      <family val="2"/>
      <scheme val="minor"/>
    </font>
    <font>
      <b/>
      <sz val="10"/>
      <color theme="0"/>
      <name val="Arial"/>
      <family val="2"/>
    </font>
    <font>
      <b/>
      <sz val="11"/>
      <color theme="0"/>
      <name val="Arial"/>
      <family val="2"/>
    </font>
    <font>
      <b/>
      <sz val="9"/>
      <name val="Arial"/>
      <family val="2"/>
    </font>
    <font>
      <sz val="8"/>
      <color rgb="FF008000"/>
      <name val="Verdana"/>
      <family val="2"/>
    </font>
    <font>
      <sz val="9"/>
      <color indexed="17"/>
      <name val="Arial"/>
      <family val="2"/>
    </font>
    <font>
      <b/>
      <sz val="8"/>
      <color theme="0"/>
      <name val="Arial"/>
      <family val="2"/>
    </font>
    <font>
      <b/>
      <sz val="9"/>
      <color theme="0"/>
      <name val="Verdana"/>
      <family val="2"/>
    </font>
    <font>
      <b/>
      <sz val="8"/>
      <color theme="0"/>
      <name val="Verdana"/>
      <family val="2"/>
    </font>
    <font>
      <sz val="8"/>
      <color theme="0"/>
      <name val="Verdana"/>
      <family val="2"/>
    </font>
    <font>
      <b/>
      <sz val="9"/>
      <color theme="0"/>
      <name val="Arial"/>
      <family val="2"/>
    </font>
    <font>
      <b/>
      <sz val="12"/>
      <color theme="0"/>
      <name val="Verdana"/>
      <family val="2"/>
    </font>
    <font>
      <b/>
      <sz val="7"/>
      <color theme="0"/>
      <name val="Arial"/>
      <family val="2"/>
    </font>
    <font>
      <b/>
      <sz val="11"/>
      <color theme="0"/>
      <name val="Verdana"/>
      <family val="2"/>
    </font>
    <font>
      <sz val="11"/>
      <color theme="0"/>
      <name val="Verdana"/>
      <family val="2"/>
    </font>
    <font>
      <b/>
      <sz val="7"/>
      <color theme="0"/>
      <name val="Verdana"/>
      <family val="2"/>
    </font>
    <font>
      <sz val="11"/>
      <color theme="0"/>
      <name val="Arial"/>
      <family val="2"/>
    </font>
    <font>
      <i/>
      <sz val="9"/>
      <color theme="0"/>
      <name val="Arial"/>
      <family val="2"/>
    </font>
    <font>
      <b/>
      <sz val="10"/>
      <color theme="0"/>
      <name val="Verdana"/>
      <family val="2"/>
    </font>
    <font>
      <b/>
      <i/>
      <sz val="9"/>
      <color theme="0"/>
      <name val="Arial"/>
      <family val="2"/>
    </font>
    <font>
      <b/>
      <vertAlign val="subscript"/>
      <sz val="10"/>
      <color theme="0"/>
      <name val="Arial"/>
      <family val="2"/>
    </font>
    <font>
      <sz val="7"/>
      <color theme="0"/>
      <name val="Arial"/>
      <family val="2"/>
    </font>
    <font>
      <i/>
      <sz val="10"/>
      <color theme="0"/>
      <name val="Arial"/>
      <family val="2"/>
    </font>
    <font>
      <b/>
      <i/>
      <sz val="11"/>
      <color theme="0"/>
      <name val="Arial"/>
      <family val="2"/>
    </font>
    <font>
      <b/>
      <sz val="12"/>
      <name val="Verdana"/>
      <family val="2"/>
    </font>
    <font>
      <sz val="12"/>
      <color theme="4" tint="-0.249977111117893"/>
      <name val="Verdana"/>
      <family val="2"/>
    </font>
    <font>
      <sz val="8"/>
      <color indexed="20"/>
      <name val="Arial"/>
      <family val="2"/>
    </font>
    <font>
      <sz val="8"/>
      <name val="Calibri"/>
      <family val="2"/>
      <scheme val="minor"/>
    </font>
    <font>
      <sz val="12"/>
      <color rgb="FF006600"/>
      <name val="Verdana"/>
      <family val="2"/>
    </font>
    <font>
      <b/>
      <sz val="9"/>
      <color rgb="FF006600"/>
      <name val="Arial"/>
      <family val="2"/>
    </font>
    <font>
      <b/>
      <sz val="10"/>
      <color rgb="FF006600"/>
      <name val="Arial"/>
      <family val="2"/>
    </font>
    <font>
      <b/>
      <i/>
      <sz val="9"/>
      <color rgb="FF006600"/>
      <name val="Arial"/>
      <family val="2"/>
    </font>
    <font>
      <b/>
      <vertAlign val="subscript"/>
      <sz val="10"/>
      <name val="Arial"/>
      <family val="2"/>
    </font>
    <font>
      <b/>
      <i/>
      <sz val="11"/>
      <name val="Arial"/>
      <family val="2"/>
    </font>
    <font>
      <sz val="8"/>
      <name val="Verdana"/>
      <family val="2"/>
    </font>
    <font>
      <b/>
      <sz val="11"/>
      <name val="Calibri"/>
      <family val="2"/>
      <scheme val="minor"/>
    </font>
    <font>
      <sz val="9"/>
      <color theme="1"/>
      <name val="Arial"/>
      <family val="2"/>
    </font>
    <font>
      <b/>
      <sz val="8"/>
      <color theme="1"/>
      <name val="Verdana"/>
      <family val="2"/>
    </font>
    <font>
      <sz val="8"/>
      <color theme="1"/>
      <name val="Verdana"/>
      <family val="2"/>
    </font>
    <font>
      <i/>
      <sz val="8"/>
      <name val="Arial"/>
      <family val="2"/>
    </font>
    <font>
      <b/>
      <sz val="7"/>
      <name val="Verdana"/>
      <family val="2"/>
    </font>
    <font>
      <u/>
      <sz val="10"/>
      <color theme="10"/>
      <name val="Arial"/>
      <family val="2"/>
    </font>
    <font>
      <i/>
      <sz val="8"/>
      <color rgb="FF006600"/>
      <name val="Arial"/>
      <family val="2"/>
    </font>
    <font>
      <i/>
      <sz val="8"/>
      <name val="Verdana"/>
      <family val="2"/>
    </font>
    <font>
      <b/>
      <sz val="10"/>
      <color rgb="FF008000"/>
      <name val="Verdana"/>
      <family val="2"/>
    </font>
    <font>
      <sz val="11"/>
      <color theme="1"/>
      <name val="Arial"/>
      <family val="2"/>
    </font>
    <font>
      <b/>
      <i/>
      <sz val="10"/>
      <color indexed="17"/>
      <name val="Arial"/>
      <family val="2"/>
    </font>
    <font>
      <b/>
      <vertAlign val="superscript"/>
      <sz val="10"/>
      <color rgb="FF008000"/>
      <name val="Arial"/>
      <family val="2"/>
    </font>
    <font>
      <i/>
      <vertAlign val="superscript"/>
      <sz val="8"/>
      <color indexed="17"/>
      <name val="Arial"/>
      <family val="2"/>
    </font>
    <font>
      <i/>
      <sz val="8"/>
      <color indexed="17"/>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u/>
      <sz val="10"/>
      <color rgb="FF0000FF"/>
      <name val="Arial"/>
      <family val="2"/>
    </font>
    <font>
      <u/>
      <sz val="10"/>
      <color rgb="FF800080"/>
      <name val="Arial"/>
      <family val="2"/>
    </font>
    <font>
      <sz val="10"/>
      <color rgb="FF000000"/>
      <name val="Arial"/>
      <family val="2"/>
    </font>
  </fonts>
  <fills count="38">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6">
    <border>
      <left/>
      <right/>
      <top/>
      <bottom/>
      <diagonal/>
    </border>
    <border>
      <left style="thin">
        <color indexed="17"/>
      </left>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bottom style="thin">
        <color indexed="17"/>
      </bottom>
      <diagonal/>
    </border>
    <border>
      <left style="thin">
        <color indexed="17"/>
      </left>
      <right style="thin">
        <color indexed="17"/>
      </right>
      <top/>
      <bottom/>
      <diagonal/>
    </border>
    <border>
      <left style="thin">
        <color indexed="17"/>
      </left>
      <right style="thin">
        <color indexed="17"/>
      </right>
      <top style="thin">
        <color indexed="17"/>
      </top>
      <bottom/>
      <diagonal/>
    </border>
    <border>
      <left/>
      <right style="thin">
        <color indexed="17"/>
      </right>
      <top/>
      <bottom style="thin">
        <color indexed="17"/>
      </bottom>
      <diagonal/>
    </border>
    <border>
      <left style="thin">
        <color indexed="17"/>
      </left>
      <right/>
      <top/>
      <bottom style="thin">
        <color indexed="17"/>
      </bottom>
      <diagonal/>
    </border>
    <border>
      <left/>
      <right style="thin">
        <color indexed="17"/>
      </right>
      <top style="thin">
        <color indexed="17"/>
      </top>
      <bottom style="thin">
        <color indexed="17"/>
      </bottom>
      <diagonal/>
    </border>
    <border>
      <left/>
      <right/>
      <top style="thin">
        <color indexed="17"/>
      </top>
      <bottom style="thin">
        <color indexed="17"/>
      </bottom>
      <diagonal/>
    </border>
    <border>
      <left/>
      <right style="thin">
        <color indexed="17"/>
      </right>
      <top style="thin">
        <color indexed="17"/>
      </top>
      <bottom/>
      <diagonal/>
    </border>
    <border>
      <left style="thin">
        <color indexed="17"/>
      </left>
      <right/>
      <top style="thin">
        <color indexed="17"/>
      </top>
      <bottom/>
      <diagonal/>
    </border>
    <border>
      <left style="thin">
        <color indexed="22"/>
      </left>
      <right style="thin">
        <color indexed="17"/>
      </right>
      <top/>
      <bottom style="thin">
        <color indexed="17"/>
      </bottom>
      <diagonal/>
    </border>
    <border>
      <left style="thin">
        <color indexed="17"/>
      </left>
      <right style="thin">
        <color indexed="22"/>
      </right>
      <top/>
      <bottom style="thin">
        <color indexed="17"/>
      </bottom>
      <diagonal/>
    </border>
    <border>
      <left/>
      <right style="thin">
        <color indexed="17"/>
      </right>
      <top/>
      <bottom/>
      <diagonal/>
    </border>
    <border>
      <left style="thin">
        <color indexed="17"/>
      </left>
      <right/>
      <top/>
      <bottom/>
      <diagonal/>
    </border>
    <border>
      <left/>
      <right/>
      <top style="thin">
        <color indexed="17"/>
      </top>
      <bottom/>
      <diagonal/>
    </border>
    <border>
      <left/>
      <right/>
      <top/>
      <bottom style="thin">
        <color indexed="17"/>
      </bottom>
      <diagonal/>
    </border>
    <border>
      <left style="thin">
        <color rgb="FF008000"/>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style="thin">
        <color rgb="FF008000"/>
      </right>
      <top/>
      <bottom style="thin">
        <color rgb="FF008000"/>
      </bottom>
      <diagonal/>
    </border>
    <border>
      <left style="thin">
        <color rgb="FF008000"/>
      </left>
      <right/>
      <top style="thin">
        <color rgb="FF008000"/>
      </top>
      <bottom style="thin">
        <color theme="0"/>
      </bottom>
      <diagonal/>
    </border>
    <border>
      <left style="thin">
        <color rgb="FF008000"/>
      </left>
      <right/>
      <top style="thin">
        <color theme="0"/>
      </top>
      <bottom style="thin">
        <color theme="0"/>
      </bottom>
      <diagonal/>
    </border>
    <border>
      <left style="thin">
        <color rgb="FF008000"/>
      </left>
      <right/>
      <top style="thin">
        <color theme="0"/>
      </top>
      <bottom style="thin">
        <color rgb="FF008000"/>
      </bottom>
      <diagonal/>
    </border>
    <border>
      <left/>
      <right/>
      <top style="thin">
        <color rgb="FF008000"/>
      </top>
      <bottom/>
      <diagonal/>
    </border>
    <border>
      <left style="thin">
        <color rgb="FF008000"/>
      </left>
      <right/>
      <top/>
      <bottom/>
      <diagonal/>
    </border>
    <border>
      <left style="thin">
        <color rgb="FF008000"/>
      </left>
      <right style="thin">
        <color theme="0"/>
      </right>
      <top/>
      <bottom style="thin">
        <color rgb="FF008000"/>
      </bottom>
      <diagonal/>
    </border>
    <border>
      <left style="thin">
        <color theme="0"/>
      </left>
      <right style="thin">
        <color rgb="FF008000"/>
      </right>
      <top/>
      <bottom style="thin">
        <color rgb="FF008000"/>
      </bottom>
      <diagonal/>
    </border>
    <border>
      <left style="thin">
        <color theme="0"/>
      </left>
      <right/>
      <top/>
      <bottom style="thin">
        <color rgb="FF008000"/>
      </bottom>
      <diagonal/>
    </border>
    <border>
      <left style="thin">
        <color rgb="FF008000"/>
      </left>
      <right style="thin">
        <color rgb="FF008000"/>
      </right>
      <top/>
      <bottom/>
      <diagonal/>
    </border>
    <border>
      <left/>
      <right style="thin">
        <color rgb="FF008000"/>
      </right>
      <top/>
      <bottom/>
      <diagonal/>
    </border>
    <border>
      <left style="thin">
        <color rgb="FF008000"/>
      </left>
      <right style="thin">
        <color rgb="FF008000"/>
      </right>
      <top style="thin">
        <color rgb="FF008000"/>
      </top>
      <bottom/>
      <diagonal/>
    </border>
    <border>
      <left style="thin">
        <color rgb="FF008000"/>
      </left>
      <right style="thin">
        <color rgb="FF008000"/>
      </right>
      <top/>
      <bottom style="thin">
        <color rgb="FF008000"/>
      </bottom>
      <diagonal/>
    </border>
    <border>
      <left style="thin">
        <color rgb="FF008000"/>
      </left>
      <right/>
      <top style="thin">
        <color rgb="FF008000"/>
      </top>
      <bottom style="thin">
        <color rgb="FF008000"/>
      </bottom>
      <diagonal/>
    </border>
    <border>
      <left/>
      <right/>
      <top style="thin">
        <color rgb="FF008000"/>
      </top>
      <bottom style="thin">
        <color rgb="FF008000"/>
      </bottom>
      <diagonal/>
    </border>
    <border>
      <left style="thin">
        <color rgb="FF008000"/>
      </left>
      <right style="thin">
        <color rgb="FF008000"/>
      </right>
      <top style="thin">
        <color rgb="FF008000"/>
      </top>
      <bottom style="thin">
        <color rgb="FF008000"/>
      </bottom>
      <diagonal/>
    </border>
    <border>
      <left/>
      <right style="thin">
        <color theme="0"/>
      </right>
      <top/>
      <bottom style="thin">
        <color rgb="FF008000"/>
      </bottom>
      <diagonal/>
    </border>
    <border>
      <left/>
      <right style="thin">
        <color rgb="FF008000"/>
      </right>
      <top style="thin">
        <color rgb="FF008000"/>
      </top>
      <bottom style="thin">
        <color rgb="FF008000"/>
      </bottom>
      <diagonal/>
    </border>
    <border>
      <left/>
      <right/>
      <top/>
      <bottom style="thin">
        <color rgb="FF008000"/>
      </bottom>
      <diagonal/>
    </border>
    <border>
      <left/>
      <right style="thin">
        <color theme="9" tint="0.59996337778862885"/>
      </right>
      <top/>
      <bottom style="thin">
        <color indexed="17"/>
      </bottom>
      <diagonal/>
    </border>
    <border>
      <left/>
      <right style="thin">
        <color theme="9" tint="0.59996337778862885"/>
      </right>
      <top/>
      <bottom/>
      <diagonal/>
    </border>
    <border>
      <left/>
      <right style="thin">
        <color theme="9" tint="0.59996337778862885"/>
      </right>
      <top style="thin">
        <color indexed="17"/>
      </top>
      <bottom style="thin">
        <color indexed="17"/>
      </bottom>
      <diagonal/>
    </border>
    <border>
      <left/>
      <right style="thin">
        <color theme="9" tint="0.59996337778862885"/>
      </right>
      <top style="thin">
        <color indexed="17"/>
      </top>
      <bottom/>
      <diagonal/>
    </border>
    <border>
      <left style="thin">
        <color indexed="17"/>
      </left>
      <right style="thin">
        <color theme="9" tint="0.59996337778862885"/>
      </right>
      <top/>
      <bottom style="thin">
        <color indexed="17"/>
      </bottom>
      <diagonal/>
    </border>
    <border>
      <left style="thin">
        <color indexed="17"/>
      </left>
      <right style="thin">
        <color theme="9" tint="0.59996337778862885"/>
      </right>
      <top/>
      <bottom/>
      <diagonal/>
    </border>
    <border>
      <left style="thin">
        <color indexed="17"/>
      </left>
      <right style="thin">
        <color theme="9" tint="0.59996337778862885"/>
      </right>
      <top style="thin">
        <color indexed="17"/>
      </top>
      <bottom/>
      <diagonal/>
    </border>
    <border>
      <left style="thin">
        <color indexed="17"/>
      </left>
      <right style="thin">
        <color theme="9" tint="0.59996337778862885"/>
      </right>
      <top style="thin">
        <color indexed="17"/>
      </top>
      <bottom style="thin">
        <color indexed="17"/>
      </bottom>
      <diagonal/>
    </border>
    <border>
      <left style="thin">
        <color theme="9" tint="0.59996337778862885"/>
      </left>
      <right/>
      <top style="thin">
        <color theme="9" tint="0.59996337778862885"/>
      </top>
      <bottom/>
      <diagonal/>
    </border>
    <border>
      <left/>
      <right/>
      <top style="thin">
        <color theme="9" tint="0.59996337778862885"/>
      </top>
      <bottom/>
      <diagonal/>
    </border>
    <border>
      <left/>
      <right style="thin">
        <color indexed="17"/>
      </right>
      <top style="thin">
        <color theme="9" tint="0.59996337778862885"/>
      </top>
      <bottom/>
      <diagonal/>
    </border>
    <border>
      <left/>
      <right style="thin">
        <color rgb="FF006600"/>
      </right>
      <top/>
      <bottom style="thin">
        <color indexed="17"/>
      </bottom>
      <diagonal/>
    </border>
    <border>
      <left/>
      <right style="thin">
        <color rgb="FF006600"/>
      </right>
      <top/>
      <bottom/>
      <diagonal/>
    </border>
    <border>
      <left/>
      <right style="thin">
        <color rgb="FF006600"/>
      </right>
      <top style="thin">
        <color indexed="17"/>
      </top>
      <bottom style="thin">
        <color indexed="17"/>
      </bottom>
      <diagonal/>
    </border>
    <border>
      <left/>
      <right style="thin">
        <color rgb="FF006600"/>
      </right>
      <top style="thin">
        <color indexed="17"/>
      </top>
      <bottom/>
      <diagonal/>
    </border>
    <border>
      <left style="thin">
        <color rgb="FF008000"/>
      </left>
      <right/>
      <top/>
      <bottom style="dotted">
        <color rgb="FF008000"/>
      </bottom>
      <diagonal/>
    </border>
    <border>
      <left/>
      <right/>
      <top/>
      <bottom style="dotted">
        <color rgb="FF008000"/>
      </bottom>
      <diagonal/>
    </border>
    <border>
      <left/>
      <right style="thin">
        <color rgb="FF008000"/>
      </right>
      <top/>
      <bottom style="dotted">
        <color rgb="FF008000"/>
      </bottom>
      <diagonal/>
    </border>
    <border>
      <left style="thin">
        <color rgb="FF008000"/>
      </left>
      <right/>
      <top style="dotted">
        <color rgb="FF008000"/>
      </top>
      <bottom/>
      <diagonal/>
    </border>
    <border>
      <left/>
      <right/>
      <top style="dotted">
        <color rgb="FF008000"/>
      </top>
      <bottom/>
      <diagonal/>
    </border>
    <border>
      <left/>
      <right style="thin">
        <color rgb="FF008000"/>
      </right>
      <top style="dotted">
        <color rgb="FF008000"/>
      </top>
      <bottom/>
      <diagonal/>
    </border>
    <border>
      <left/>
      <right/>
      <top style="thin">
        <color rgb="FF006600"/>
      </top>
      <bottom/>
      <diagonal/>
    </border>
    <border>
      <left/>
      <right/>
      <top style="thin">
        <color rgb="FF006600"/>
      </top>
      <bottom style="thin">
        <color rgb="FF006600"/>
      </bottom>
      <diagonal/>
    </border>
    <border>
      <left/>
      <right style="thin">
        <color rgb="FF006600"/>
      </right>
      <top style="thin">
        <color rgb="FF006600"/>
      </top>
      <bottom style="thin">
        <color rgb="FF006600"/>
      </bottom>
      <diagonal/>
    </border>
    <border>
      <left style="thin">
        <color indexed="17"/>
      </left>
      <right/>
      <top style="thin">
        <color rgb="FF006600"/>
      </top>
      <bottom style="thin">
        <color indexed="17"/>
      </bottom>
      <diagonal/>
    </border>
    <border>
      <left/>
      <right/>
      <top style="thin">
        <color rgb="FF006600"/>
      </top>
      <bottom style="thin">
        <color indexed="17"/>
      </bottom>
      <diagonal/>
    </border>
    <border>
      <left/>
      <right style="thin">
        <color indexed="17"/>
      </right>
      <top style="thin">
        <color rgb="FF006600"/>
      </top>
      <bottom style="thin">
        <color indexed="17"/>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8">
    <xf numFmtId="0" fontId="0" fillId="0" borderId="0" applyBorder="0"/>
    <xf numFmtId="164" fontId="5" fillId="0" borderId="0" applyFont="0" applyFill="0" applyBorder="0" applyAlignment="0" applyProtection="0"/>
    <xf numFmtId="0" fontId="103" fillId="0" borderId="0"/>
    <xf numFmtId="0" fontId="5" fillId="0" borderId="0"/>
    <xf numFmtId="0" fontId="5" fillId="0" borderId="0"/>
    <xf numFmtId="0" fontId="5" fillId="0" borderId="0"/>
    <xf numFmtId="0" fontId="5" fillId="0" borderId="0" applyBorder="0"/>
    <xf numFmtId="0" fontId="5" fillId="0" borderId="0" applyBorder="0"/>
    <xf numFmtId="9" fontId="5" fillId="0" borderId="0" applyFont="0" applyFill="0" applyBorder="0" applyAlignment="0" applyProtection="0"/>
    <xf numFmtId="9" fontId="5" fillId="0" borderId="0" applyFont="0" applyFill="0" applyBorder="0" applyAlignment="0" applyProtection="0"/>
    <xf numFmtId="0" fontId="5" fillId="0" borderId="0"/>
    <xf numFmtId="9" fontId="4"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0" fontId="4" fillId="0" borderId="0"/>
    <xf numFmtId="9" fontId="3" fillId="0" borderId="0" applyFont="0" applyFill="0" applyBorder="0" applyAlignment="0" applyProtection="0"/>
    <xf numFmtId="0" fontId="5" fillId="0" borderId="0" applyBorder="0"/>
    <xf numFmtId="0" fontId="3" fillId="0" borderId="0"/>
    <xf numFmtId="0" fontId="181" fillId="0" borderId="0" applyNumberFormat="0" applyFill="0" applyBorder="0" applyAlignment="0" applyProtection="0"/>
    <xf numFmtId="0" fontId="2" fillId="0" borderId="0"/>
    <xf numFmtId="9" fontId="2" fillId="0" borderId="0" applyFont="0" applyFill="0" applyBorder="0" applyAlignment="0" applyProtection="0"/>
    <xf numFmtId="175" fontId="5" fillId="0" borderId="0" applyFont="0" applyFill="0" applyBorder="0" applyAlignment="0" applyProtection="0"/>
    <xf numFmtId="0" fontId="190" fillId="0" borderId="0"/>
    <xf numFmtId="0" fontId="191" fillId="0" borderId="0" applyNumberFormat="0" applyFill="0" applyBorder="0" applyAlignment="0" applyProtection="0"/>
    <xf numFmtId="0" fontId="192" fillId="0" borderId="67" applyNumberFormat="0" applyFill="0" applyAlignment="0" applyProtection="0"/>
    <xf numFmtId="0" fontId="193" fillId="0" borderId="68" applyNumberFormat="0" applyFill="0" applyAlignment="0" applyProtection="0"/>
    <xf numFmtId="0" fontId="194" fillId="0" borderId="69" applyNumberFormat="0" applyFill="0" applyAlignment="0" applyProtection="0"/>
    <xf numFmtId="0" fontId="194" fillId="0" borderId="0" applyNumberFormat="0" applyFill="0" applyBorder="0" applyAlignment="0" applyProtection="0"/>
    <xf numFmtId="0" fontId="195" fillId="7" borderId="0" applyNumberFormat="0" applyBorder="0" applyAlignment="0" applyProtection="0"/>
    <xf numFmtId="0" fontId="196" fillId="8" borderId="0" applyNumberFormat="0" applyBorder="0" applyAlignment="0" applyProtection="0"/>
    <xf numFmtId="0" fontId="197" fillId="9" borderId="0" applyNumberFormat="0" applyBorder="0" applyAlignment="0" applyProtection="0"/>
    <xf numFmtId="0" fontId="198" fillId="10" borderId="70" applyNumberFormat="0" applyAlignment="0" applyProtection="0"/>
    <xf numFmtId="0" fontId="199" fillId="11" borderId="71" applyNumberFormat="0" applyAlignment="0" applyProtection="0"/>
    <xf numFmtId="0" fontId="200" fillId="11" borderId="70" applyNumberFormat="0" applyAlignment="0" applyProtection="0"/>
    <xf numFmtId="0" fontId="201" fillId="0" borderId="72" applyNumberFormat="0" applyFill="0" applyAlignment="0" applyProtection="0"/>
    <xf numFmtId="0" fontId="102" fillId="12" borderId="73" applyNumberFormat="0" applyAlignment="0" applyProtection="0"/>
    <xf numFmtId="0" fontId="202" fillId="0" borderId="0" applyNumberFormat="0" applyFill="0" applyBorder="0" applyAlignment="0" applyProtection="0"/>
    <xf numFmtId="0" fontId="203" fillId="0" borderId="0" applyNumberFormat="0" applyFill="0" applyBorder="0" applyAlignment="0" applyProtection="0"/>
    <xf numFmtId="0" fontId="204" fillId="0" borderId="75" applyNumberFormat="0" applyFill="0" applyAlignment="0" applyProtection="0"/>
    <xf numFmtId="0" fontId="10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0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0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0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0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0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05" fillId="0" borderId="0"/>
    <xf numFmtId="0" fontId="1" fillId="13" borderId="74" applyNumberFormat="0" applyFont="0" applyAlignment="0" applyProtection="0"/>
    <xf numFmtId="0" fontId="206" fillId="0" borderId="0" applyNumberFormat="0" applyFill="0" applyBorder="0" applyAlignment="0" applyProtection="0"/>
    <xf numFmtId="0" fontId="207" fillId="0" borderId="0" applyNumberFormat="0" applyFill="0" applyBorder="0" applyAlignment="0" applyProtection="0"/>
    <xf numFmtId="0" fontId="208" fillId="0" borderId="0"/>
  </cellStyleXfs>
  <cellXfs count="1223">
    <xf numFmtId="0" fontId="0" fillId="0" borderId="0" xfId="0"/>
    <xf numFmtId="0" fontId="6" fillId="0" borderId="0" xfId="0" applyFont="1" applyAlignment="1">
      <alignment vertical="center" wrapText="1"/>
    </xf>
    <xf numFmtId="0" fontId="0" fillId="0" borderId="0" xfId="0" applyAlignment="1">
      <alignment vertical="center"/>
    </xf>
    <xf numFmtId="0" fontId="7" fillId="0" borderId="0" xfId="0" applyFont="1" applyAlignment="1">
      <alignment vertical="center" wrapText="1"/>
    </xf>
    <xf numFmtId="0" fontId="12" fillId="0" borderId="0" xfId="0" applyFont="1" applyAlignment="1">
      <alignment horizontal="left" vertical="center"/>
    </xf>
    <xf numFmtId="0" fontId="12" fillId="0" borderId="0" xfId="0" applyFont="1" applyAlignment="1">
      <alignment vertical="center"/>
    </xf>
    <xf numFmtId="0" fontId="8"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horizontal="left"/>
    </xf>
    <xf numFmtId="0" fontId="6" fillId="0" borderId="0" xfId="0" applyFont="1"/>
    <xf numFmtId="0" fontId="14" fillId="0" borderId="0" xfId="0" applyFont="1" applyAlignment="1">
      <alignment vertical="center"/>
    </xf>
    <xf numFmtId="0" fontId="15" fillId="0" borderId="0" xfId="0" applyFont="1" applyAlignment="1">
      <alignment vertical="center" wrapText="1"/>
    </xf>
    <xf numFmtId="0" fontId="16" fillId="0" borderId="0" xfId="0" applyFont="1" applyAlignment="1">
      <alignment vertical="center"/>
    </xf>
    <xf numFmtId="0" fontId="18" fillId="0" borderId="0" xfId="0" applyFont="1" applyAlignment="1">
      <alignment vertical="center"/>
    </xf>
    <xf numFmtId="0" fontId="15" fillId="0" borderId="0" xfId="0" applyFont="1" applyAlignment="1">
      <alignment horizontal="left"/>
    </xf>
    <xf numFmtId="0" fontId="15" fillId="0" borderId="0" xfId="0" applyFont="1"/>
    <xf numFmtId="0" fontId="19" fillId="0" borderId="0" xfId="0" applyFont="1" applyAlignment="1">
      <alignment vertical="center"/>
    </xf>
    <xf numFmtId="3" fontId="6" fillId="0" borderId="0" xfId="0" applyNumberFormat="1" applyFont="1" applyAlignment="1">
      <alignment vertical="center" wrapText="1"/>
    </xf>
    <xf numFmtId="0" fontId="20" fillId="0" borderId="0" xfId="0" applyFont="1" applyBorder="1" applyAlignment="1">
      <alignment vertical="center" wrapText="1"/>
    </xf>
    <xf numFmtId="0" fontId="7" fillId="0" borderId="0" xfId="0" applyFont="1" applyBorder="1" applyAlignment="1">
      <alignment vertical="center" wrapText="1"/>
    </xf>
    <xf numFmtId="0" fontId="18" fillId="0" borderId="0" xfId="0" applyFont="1"/>
    <xf numFmtId="3" fontId="104" fillId="0" borderId="1" xfId="0" applyNumberFormat="1" applyFont="1" applyBorder="1" applyAlignment="1">
      <alignment horizontal="center" vertical="center" wrapText="1"/>
    </xf>
    <xf numFmtId="0" fontId="22" fillId="0" borderId="0" xfId="0" applyFont="1" applyBorder="1" applyAlignment="1">
      <alignment vertical="center" wrapText="1"/>
    </xf>
    <xf numFmtId="0" fontId="22" fillId="0" borderId="2" xfId="0" applyFont="1" applyBorder="1" applyAlignment="1">
      <alignment horizontal="left" vertical="center" wrapText="1"/>
    </xf>
    <xf numFmtId="0" fontId="23" fillId="0" borderId="0" xfId="0" applyFont="1" applyBorder="1" applyAlignment="1">
      <alignment vertical="center" wrapText="1"/>
    </xf>
    <xf numFmtId="0" fontId="24" fillId="0" borderId="0" xfId="0" applyFont="1" applyBorder="1" applyAlignment="1">
      <alignment horizontal="center" vertical="center" wrapText="1"/>
    </xf>
    <xf numFmtId="0" fontId="25" fillId="0" borderId="0" xfId="0" applyFont="1" applyBorder="1" applyAlignment="1">
      <alignment vertical="center" wrapText="1"/>
    </xf>
    <xf numFmtId="0" fontId="26" fillId="0" borderId="0" xfId="0" applyFont="1" applyAlignment="1">
      <alignment vertical="center" wrapText="1"/>
    </xf>
    <xf numFmtId="0" fontId="27" fillId="0" borderId="0" xfId="0" applyFont="1"/>
    <xf numFmtId="3" fontId="27" fillId="0" borderId="0" xfId="0" applyNumberFormat="1" applyFont="1" applyAlignment="1">
      <alignmen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9" fillId="0" borderId="0" xfId="0" applyFont="1" applyAlignment="1">
      <alignment vertical="center" wrapText="1"/>
    </xf>
    <xf numFmtId="0" fontId="30" fillId="0" borderId="0" xfId="0" applyFont="1"/>
    <xf numFmtId="0" fontId="28" fillId="0" borderId="5" xfId="0" applyFont="1" applyBorder="1" applyAlignment="1">
      <alignment horizontal="left" vertical="center" wrapText="1"/>
    </xf>
    <xf numFmtId="0" fontId="31" fillId="0" borderId="0" xfId="0" applyFont="1" applyAlignment="1">
      <alignment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0" xfId="0" applyFont="1" applyAlignment="1">
      <alignment vertical="center" wrapText="1"/>
    </xf>
    <xf numFmtId="0" fontId="33" fillId="0" borderId="0" xfId="0" applyFont="1" applyAlignment="1">
      <alignment vertical="center" wrapText="1"/>
    </xf>
    <xf numFmtId="0" fontId="22" fillId="0" borderId="0" xfId="0" applyFont="1" applyBorder="1" applyAlignment="1">
      <alignment horizontal="center" vertical="center" wrapText="1"/>
    </xf>
    <xf numFmtId="0" fontId="105" fillId="0" borderId="0" xfId="0" applyFont="1" applyAlignment="1">
      <alignment horizontal="left" vertical="center"/>
    </xf>
    <xf numFmtId="0" fontId="11" fillId="0" borderId="0" xfId="0" applyFont="1" applyAlignment="1" applyProtection="1">
      <alignment vertical="center" wrapText="1"/>
      <protection locked="0"/>
    </xf>
    <xf numFmtId="0" fontId="6" fillId="0" borderId="0" xfId="0" applyFont="1" applyAlignment="1">
      <alignment horizontal="left" vertical="center"/>
    </xf>
    <xf numFmtId="0" fontId="34" fillId="0" borderId="0" xfId="0" applyFont="1" applyAlignment="1">
      <alignment horizontal="center"/>
    </xf>
    <xf numFmtId="0" fontId="35" fillId="0" borderId="0" xfId="0" applyFont="1" applyAlignment="1">
      <alignment horizontal="right" vertical="center"/>
    </xf>
    <xf numFmtId="0" fontId="37" fillId="0" borderId="0" xfId="0" applyFont="1" applyAlignment="1">
      <alignment vertical="center" wrapText="1"/>
    </xf>
    <xf numFmtId="2" fontId="39" fillId="0" borderId="0" xfId="0" applyNumberFormat="1" applyFont="1" applyAlignment="1">
      <alignment horizontal="left" vertical="center" wrapText="1"/>
    </xf>
    <xf numFmtId="3" fontId="22" fillId="0" borderId="1" xfId="0" applyNumberFormat="1" applyFont="1" applyBorder="1" applyAlignment="1">
      <alignment horizontal="center" vertical="center" wrapText="1"/>
    </xf>
    <xf numFmtId="0" fontId="23" fillId="0" borderId="0"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6" xfId="0" applyFont="1" applyBorder="1" applyAlignment="1">
      <alignment horizontal="center" vertical="center" wrapText="1"/>
    </xf>
    <xf numFmtId="0" fontId="43" fillId="0" borderId="0" xfId="0" applyFont="1" applyAlignment="1">
      <alignment vertical="center" wrapText="1"/>
    </xf>
    <xf numFmtId="0" fontId="44" fillId="0" borderId="0" xfId="0" applyFont="1" applyAlignment="1">
      <alignment vertical="center" wrapText="1"/>
    </xf>
    <xf numFmtId="0" fontId="44" fillId="0" borderId="0" xfId="0" applyFont="1" applyBorder="1" applyAlignment="1">
      <alignment vertical="center" wrapText="1"/>
    </xf>
    <xf numFmtId="0" fontId="45" fillId="0" borderId="0" xfId="0" applyFont="1" applyBorder="1" applyAlignment="1">
      <alignment vertical="center" wrapText="1"/>
    </xf>
    <xf numFmtId="0" fontId="46" fillId="0" borderId="0" xfId="0" applyFont="1" applyBorder="1" applyAlignment="1">
      <alignment vertical="center" wrapText="1"/>
    </xf>
    <xf numFmtId="0" fontId="47" fillId="0" borderId="0" xfId="0" applyFont="1" applyBorder="1" applyAlignment="1">
      <alignment vertical="center" wrapText="1"/>
    </xf>
    <xf numFmtId="3" fontId="46" fillId="0" borderId="0" xfId="0" applyNumberFormat="1" applyFont="1" applyAlignment="1">
      <alignment horizontal="left" vertical="center" wrapText="1"/>
    </xf>
    <xf numFmtId="0" fontId="46" fillId="0" borderId="0" xfId="0" applyFont="1" applyAlignment="1">
      <alignment horizontal="left" vertical="center" wrapText="1"/>
    </xf>
    <xf numFmtId="2" fontId="46" fillId="0" borderId="0" xfId="0" applyNumberFormat="1" applyFont="1" applyAlignment="1">
      <alignment horizontal="left" vertical="center" wrapText="1"/>
    </xf>
    <xf numFmtId="2" fontId="39" fillId="0" borderId="0" xfId="0" applyNumberFormat="1" applyFont="1" applyAlignment="1">
      <alignment vertical="center" wrapText="1"/>
    </xf>
    <xf numFmtId="0" fontId="18" fillId="0" borderId="0" xfId="0" applyFont="1" applyBorder="1" applyAlignment="1">
      <alignment vertical="center" wrapText="1"/>
    </xf>
    <xf numFmtId="4" fontId="48" fillId="0" borderId="8" xfId="0" applyNumberFormat="1" applyFont="1" applyBorder="1" applyAlignment="1">
      <alignment horizontal="center" vertical="center" wrapText="1"/>
    </xf>
    <xf numFmtId="3" fontId="49" fillId="0" borderId="1" xfId="0" applyNumberFormat="1" applyFont="1" applyBorder="1" applyAlignment="1">
      <alignment horizontal="center" vertical="center" wrapText="1"/>
    </xf>
    <xf numFmtId="10" fontId="50" fillId="0" borderId="0" xfId="6" applyNumberFormat="1" applyFont="1" applyAlignment="1">
      <alignment vertical="center" wrapText="1"/>
    </xf>
    <xf numFmtId="4" fontId="51" fillId="0" borderId="8" xfId="0" applyNumberFormat="1" applyFont="1" applyBorder="1" applyAlignment="1">
      <alignment horizontal="center" vertical="center" wrapText="1"/>
    </xf>
    <xf numFmtId="0" fontId="52" fillId="0" borderId="0" xfId="0" applyFont="1" applyBorder="1" applyAlignment="1">
      <alignment vertical="center" wrapText="1"/>
    </xf>
    <xf numFmtId="0" fontId="52" fillId="0" borderId="2" xfId="0" applyFont="1" applyBorder="1" applyAlignment="1">
      <alignment horizontal="left" vertical="center" wrapText="1"/>
    </xf>
    <xf numFmtId="0" fontId="53" fillId="0" borderId="0" xfId="0" applyFont="1" applyBorder="1" applyAlignment="1">
      <alignment vertical="center" wrapText="1"/>
    </xf>
    <xf numFmtId="3" fontId="49" fillId="0" borderId="9" xfId="0" applyNumberFormat="1" applyFont="1" applyBorder="1" applyAlignment="1">
      <alignment horizontal="center" vertical="center" wrapText="1"/>
    </xf>
    <xf numFmtId="4" fontId="51" fillId="0" borderId="9" xfId="0" applyNumberFormat="1" applyFont="1" applyBorder="1" applyAlignment="1">
      <alignment horizontal="center" vertical="center" wrapText="1"/>
    </xf>
    <xf numFmtId="0" fontId="50" fillId="0" borderId="0" xfId="0" applyFont="1" applyAlignment="1">
      <alignment vertical="center" wrapText="1"/>
    </xf>
    <xf numFmtId="10" fontId="50" fillId="0" borderId="0" xfId="7" applyNumberFormat="1" applyFont="1" applyAlignment="1">
      <alignment vertical="center" wrapText="1"/>
    </xf>
    <xf numFmtId="4" fontId="54" fillId="0" borderId="10" xfId="0" applyNumberFormat="1" applyFont="1" applyBorder="1" applyAlignment="1">
      <alignment horizontal="center" vertical="center"/>
    </xf>
    <xf numFmtId="4" fontId="54" fillId="0" borderId="10" xfId="7" applyNumberFormat="1" applyFont="1" applyBorder="1" applyAlignment="1">
      <alignment horizontal="center" vertical="center"/>
    </xf>
    <xf numFmtId="3" fontId="50" fillId="0" borderId="11" xfId="7" applyNumberFormat="1" applyFont="1" applyBorder="1" applyAlignment="1" applyProtection="1">
      <alignment horizontal="center" vertical="center"/>
      <protection locked="0"/>
    </xf>
    <xf numFmtId="0" fontId="56" fillId="0" borderId="0" xfId="0" applyFont="1" applyBorder="1" applyAlignment="1">
      <alignment vertical="center" wrapText="1"/>
    </xf>
    <xf numFmtId="0" fontId="57" fillId="0" borderId="0" xfId="0" applyFont="1" applyBorder="1" applyAlignment="1">
      <alignment horizontal="center" vertical="center" wrapText="1"/>
    </xf>
    <xf numFmtId="0" fontId="58" fillId="0" borderId="0" xfId="0" applyFont="1" applyBorder="1" applyAlignment="1">
      <alignment horizontal="center" vertical="center" wrapText="1"/>
    </xf>
    <xf numFmtId="0" fontId="59" fillId="0" borderId="0" xfId="0" applyFont="1" applyBorder="1" applyAlignment="1">
      <alignment vertical="center" wrapText="1"/>
    </xf>
    <xf numFmtId="0" fontId="60" fillId="0" borderId="0" xfId="0" applyFont="1" applyBorder="1" applyAlignment="1">
      <alignment horizontal="center" vertical="center" wrapText="1"/>
    </xf>
    <xf numFmtId="0" fontId="52" fillId="0" borderId="0" xfId="0" applyFont="1" applyAlignment="1">
      <alignment vertical="center" wrapText="1"/>
    </xf>
    <xf numFmtId="0" fontId="52" fillId="0" borderId="12" xfId="0" applyFont="1" applyBorder="1" applyAlignment="1">
      <alignment horizontal="center" vertical="center" wrapText="1"/>
    </xf>
    <xf numFmtId="0" fontId="52" fillId="0" borderId="13" xfId="0" applyFont="1" applyBorder="1" applyAlignment="1">
      <alignment horizontal="center" vertical="center" wrapText="1"/>
    </xf>
    <xf numFmtId="0" fontId="44" fillId="0" borderId="0" xfId="0" applyFont="1" applyAlignment="1">
      <alignment horizontal="left" vertical="center"/>
    </xf>
    <xf numFmtId="3" fontId="7" fillId="0" borderId="0" xfId="0" applyNumberFormat="1" applyFont="1" applyAlignment="1">
      <alignment horizontal="left" vertical="center"/>
    </xf>
    <xf numFmtId="3" fontId="43" fillId="0" borderId="0" xfId="0" applyNumberFormat="1" applyFont="1" applyAlignment="1">
      <alignment horizontal="left" vertical="center"/>
    </xf>
    <xf numFmtId="3" fontId="6" fillId="0" borderId="0" xfId="0" applyNumberFormat="1" applyFont="1" applyAlignment="1">
      <alignment horizontal="left" vertical="center"/>
    </xf>
    <xf numFmtId="0" fontId="61" fillId="0" borderId="0" xfId="0" applyFont="1" applyAlignment="1">
      <alignment vertical="center"/>
    </xf>
    <xf numFmtId="0" fontId="7" fillId="2" borderId="0" xfId="5" applyFont="1" applyFill="1" applyAlignment="1">
      <alignment vertical="center"/>
    </xf>
    <xf numFmtId="0" fontId="6" fillId="0" borderId="0" xfId="0" applyFont="1" applyBorder="1" applyAlignment="1">
      <alignment horizontal="left" vertical="center"/>
    </xf>
    <xf numFmtId="0" fontId="9" fillId="0" borderId="0" xfId="0" applyFont="1" applyAlignment="1">
      <alignment horizontal="left" vertical="center"/>
    </xf>
    <xf numFmtId="0" fontId="7" fillId="0" borderId="0" xfId="0" applyFont="1" applyBorder="1" applyAlignment="1">
      <alignment horizontal="left" vertical="center"/>
    </xf>
    <xf numFmtId="0" fontId="22" fillId="0" borderId="0" xfId="0" applyFont="1" applyAlignment="1">
      <alignment horizontal="center" vertical="center" wrapText="1"/>
    </xf>
    <xf numFmtId="0" fontId="18" fillId="0" borderId="0" xfId="0" applyFont="1" applyBorder="1"/>
    <xf numFmtId="0" fontId="22" fillId="0" borderId="0" xfId="0" applyFont="1" applyAlignment="1">
      <alignment vertical="center" wrapText="1"/>
    </xf>
    <xf numFmtId="0" fontId="32" fillId="0" borderId="0" xfId="0" applyFont="1" applyAlignment="1">
      <alignment horizontal="center" vertical="center" wrapText="1"/>
    </xf>
    <xf numFmtId="9" fontId="32" fillId="0" borderId="6" xfId="0" applyNumberFormat="1" applyFont="1" applyBorder="1" applyAlignment="1">
      <alignment horizontal="center" vertical="center" wrapText="1"/>
    </xf>
    <xf numFmtId="9" fontId="32" fillId="0" borderId="0" xfId="0" applyNumberFormat="1" applyFont="1" applyBorder="1" applyAlignment="1">
      <alignment horizontal="center" vertical="center" wrapText="1"/>
    </xf>
    <xf numFmtId="0" fontId="66" fillId="0" borderId="0" xfId="0" applyFont="1" applyBorder="1" applyAlignment="1">
      <alignment horizontal="center" vertical="center" wrapText="1"/>
    </xf>
    <xf numFmtId="0" fontId="0" fillId="0" borderId="0" xfId="0" applyBorder="1"/>
    <xf numFmtId="0" fontId="27" fillId="0" borderId="0" xfId="0" applyFont="1" applyAlignment="1">
      <alignment horizontal="center" vertical="center" wrapText="1"/>
    </xf>
    <xf numFmtId="0" fontId="27" fillId="0" borderId="0" xfId="0" applyFont="1" applyAlignment="1">
      <alignment vertical="center" wrapText="1"/>
    </xf>
    <xf numFmtId="3" fontId="27" fillId="0" borderId="11" xfId="0" applyNumberFormat="1" applyFont="1" applyBorder="1" applyAlignment="1">
      <alignment horizontal="center" vertical="center"/>
    </xf>
    <xf numFmtId="0" fontId="27" fillId="0" borderId="0" xfId="0" applyFont="1" applyAlignment="1">
      <alignment horizontal="center" vertical="center"/>
    </xf>
    <xf numFmtId="4" fontId="27" fillId="0" borderId="0" xfId="0" applyNumberFormat="1" applyFont="1" applyBorder="1" applyAlignment="1">
      <alignment horizontal="center" vertical="center"/>
    </xf>
    <xf numFmtId="10" fontId="27" fillId="0" borderId="0" xfId="0" applyNumberFormat="1" applyFont="1" applyBorder="1" applyAlignment="1">
      <alignment horizontal="center" vertical="center"/>
    </xf>
    <xf numFmtId="2" fontId="27" fillId="0" borderId="0" xfId="0" applyNumberFormat="1" applyFont="1" applyBorder="1" applyAlignment="1" applyProtection="1">
      <alignment horizontal="center" vertical="center"/>
      <protection locked="0"/>
    </xf>
    <xf numFmtId="10" fontId="27" fillId="0" borderId="0" xfId="0" applyNumberFormat="1" applyFont="1" applyAlignment="1">
      <alignment vertical="center" wrapText="1"/>
    </xf>
    <xf numFmtId="3" fontId="27" fillId="0" borderId="15" xfId="0" applyNumberFormat="1" applyFont="1" applyBorder="1" applyAlignment="1">
      <alignment horizontal="center" vertical="center"/>
    </xf>
    <xf numFmtId="3" fontId="27" fillId="0" borderId="15" xfId="0" applyNumberFormat="1" applyFont="1" applyBorder="1" applyAlignment="1">
      <alignment horizontal="center" vertical="center" wrapText="1"/>
    </xf>
    <xf numFmtId="4" fontId="27" fillId="0" borderId="0" xfId="0" applyNumberFormat="1" applyFont="1" applyBorder="1" applyAlignment="1">
      <alignment horizontal="center" vertical="center" wrapText="1"/>
    </xf>
    <xf numFmtId="3" fontId="27" fillId="0" borderId="7" xfId="0" applyNumberFormat="1" applyFont="1" applyBorder="1" applyAlignment="1">
      <alignment horizontal="center" vertical="center" wrapText="1"/>
    </xf>
    <xf numFmtId="3" fontId="27" fillId="0" borderId="7" xfId="0" applyNumberFormat="1" applyFont="1" applyBorder="1" applyAlignment="1">
      <alignment horizontal="center" vertical="center"/>
    </xf>
    <xf numFmtId="0" fontId="67" fillId="0" borderId="0" xfId="0" applyFont="1"/>
    <xf numFmtId="3" fontId="67" fillId="0" borderId="0" xfId="0" applyNumberFormat="1" applyFont="1" applyBorder="1"/>
    <xf numFmtId="2" fontId="67" fillId="0" borderId="0" xfId="0" applyNumberFormat="1" applyFont="1" applyBorder="1"/>
    <xf numFmtId="2" fontId="68" fillId="0" borderId="0" xfId="0" applyNumberFormat="1" applyFont="1" applyBorder="1" applyAlignment="1">
      <alignment horizontal="center" vertical="center" wrapText="1"/>
    </xf>
    <xf numFmtId="0" fontId="22" fillId="0" borderId="0" xfId="0" applyFont="1" applyAlignment="1">
      <alignment horizontal="center" vertical="center"/>
    </xf>
    <xf numFmtId="3" fontId="22" fillId="0" borderId="1" xfId="0" quotePrefix="1" applyNumberFormat="1" applyFont="1" applyBorder="1" applyAlignment="1">
      <alignment horizontal="center" vertical="center" wrapText="1"/>
    </xf>
    <xf numFmtId="0" fontId="34" fillId="0" borderId="0" xfId="0" applyFont="1"/>
    <xf numFmtId="0" fontId="33" fillId="0" borderId="0" xfId="0" applyFont="1" applyBorder="1" applyAlignment="1">
      <alignment vertical="center" wrapText="1"/>
    </xf>
    <xf numFmtId="0" fontId="49" fillId="0" borderId="0" xfId="0" applyFont="1" applyAlignment="1">
      <alignment vertical="center" wrapText="1"/>
    </xf>
    <xf numFmtId="0" fontId="74" fillId="0" borderId="0" xfId="0" applyFont="1" applyAlignment="1">
      <alignment vertical="center" wrapText="1"/>
    </xf>
    <xf numFmtId="3" fontId="50" fillId="0" borderId="15" xfId="0" applyNumberFormat="1" applyFont="1" applyBorder="1" applyAlignment="1">
      <alignment horizontal="center" vertical="center" wrapText="1"/>
    </xf>
    <xf numFmtId="0" fontId="64" fillId="0" borderId="4" xfId="0" applyFont="1" applyBorder="1" applyAlignment="1">
      <alignment horizontal="left" vertical="center" wrapText="1"/>
    </xf>
    <xf numFmtId="0" fontId="76" fillId="0" borderId="0" xfId="0" applyFont="1" applyAlignment="1">
      <alignment vertical="center" wrapText="1"/>
    </xf>
    <xf numFmtId="0" fontId="40" fillId="0" borderId="0" xfId="0" applyFont="1" applyAlignment="1">
      <alignment vertical="center" wrapText="1"/>
    </xf>
    <xf numFmtId="0" fontId="52" fillId="0" borderId="0" xfId="0" applyFont="1" applyBorder="1" applyAlignment="1">
      <alignment horizontal="left" vertical="center" wrapText="1"/>
    </xf>
    <xf numFmtId="0" fontId="7" fillId="0" borderId="0" xfId="0" applyFont="1" applyAlignment="1">
      <alignment horizontal="center" vertical="center"/>
    </xf>
    <xf numFmtId="0" fontId="7" fillId="0" borderId="0" xfId="0" applyFont="1" applyBorder="1" applyAlignment="1">
      <alignment horizontal="center" vertical="center"/>
    </xf>
    <xf numFmtId="0" fontId="17" fillId="0" borderId="0" xfId="0" applyFont="1" applyBorder="1" applyAlignment="1">
      <alignment horizontal="center" vertical="center"/>
    </xf>
    <xf numFmtId="0" fontId="77" fillId="0" borderId="0" xfId="0" applyFont="1" applyBorder="1" applyAlignment="1">
      <alignment horizontal="center" vertical="center" wrapText="1"/>
    </xf>
    <xf numFmtId="0" fontId="79" fillId="0" borderId="0" xfId="0" applyFont="1" applyBorder="1" applyAlignment="1">
      <alignment vertical="center" wrapText="1"/>
    </xf>
    <xf numFmtId="0" fontId="6" fillId="0" borderId="0" xfId="0" applyFont="1" applyBorder="1" applyAlignment="1">
      <alignment vertical="center" wrapText="1"/>
    </xf>
    <xf numFmtId="3" fontId="0" fillId="3" borderId="11" xfId="0" applyNumberFormat="1" applyFill="1" applyBorder="1" applyAlignment="1" applyProtection="1">
      <alignment horizontal="center" vertical="center"/>
      <protection locked="0"/>
    </xf>
    <xf numFmtId="3" fontId="0" fillId="3" borderId="15" xfId="0" applyNumberFormat="1" applyFill="1" applyBorder="1" applyAlignment="1" applyProtection="1">
      <alignment horizontal="center" vertical="center"/>
      <protection locked="0"/>
    </xf>
    <xf numFmtId="3" fontId="0" fillId="3" borderId="7" xfId="0" applyNumberFormat="1" applyFill="1" applyBorder="1" applyAlignment="1" applyProtection="1">
      <alignment horizontal="center" vertical="center"/>
      <protection locked="0"/>
    </xf>
    <xf numFmtId="0" fontId="106" fillId="0" borderId="0" xfId="0" applyFont="1" applyAlignment="1">
      <alignment vertical="center"/>
    </xf>
    <xf numFmtId="0" fontId="17" fillId="0" borderId="0" xfId="0" applyFont="1" applyAlignment="1">
      <alignment horizontal="justify" vertical="center" wrapText="1"/>
    </xf>
    <xf numFmtId="0" fontId="107" fillId="4" borderId="0" xfId="0" applyFont="1" applyFill="1" applyAlignment="1">
      <alignment vertical="center" wrapText="1"/>
    </xf>
    <xf numFmtId="0" fontId="108" fillId="4" borderId="0" xfId="0" applyFont="1" applyFill="1" applyAlignment="1">
      <alignment vertical="center" wrapText="1"/>
    </xf>
    <xf numFmtId="0" fontId="81" fillId="0" borderId="0" xfId="0" applyFont="1" applyAlignment="1">
      <alignment vertical="center" wrapText="1"/>
    </xf>
    <xf numFmtId="0" fontId="80" fillId="0" borderId="0" xfId="0" applyFont="1" applyAlignment="1">
      <alignment vertical="center" wrapText="1"/>
    </xf>
    <xf numFmtId="0" fontId="82" fillId="0" borderId="0" xfId="0" applyFont="1" applyBorder="1" applyAlignment="1">
      <alignment vertical="center" wrapText="1"/>
    </xf>
    <xf numFmtId="0" fontId="82" fillId="0" borderId="0" xfId="0" applyFont="1" applyAlignment="1">
      <alignment vertical="center" wrapText="1"/>
    </xf>
    <xf numFmtId="3" fontId="80" fillId="0" borderId="0" xfId="0" applyNumberFormat="1" applyFont="1" applyAlignment="1">
      <alignment vertical="center" wrapText="1"/>
    </xf>
    <xf numFmtId="3" fontId="82" fillId="0" borderId="0" xfId="0" applyNumberFormat="1" applyFont="1" applyAlignment="1">
      <alignment vertical="center" wrapText="1"/>
    </xf>
    <xf numFmtId="0" fontId="0" fillId="0" borderId="0" xfId="0" applyBorder="1" applyAlignment="1">
      <alignment vertical="center"/>
    </xf>
    <xf numFmtId="0" fontId="77" fillId="0" borderId="9" xfId="0" applyFont="1" applyBorder="1" applyAlignment="1">
      <alignment horizontal="center" vertical="center" wrapText="1"/>
    </xf>
    <xf numFmtId="3" fontId="50" fillId="0" borderId="5" xfId="0" applyNumberFormat="1" applyFont="1" applyBorder="1" applyAlignment="1">
      <alignment horizontal="center" vertical="center" wrapText="1"/>
    </xf>
    <xf numFmtId="3" fontId="50" fillId="0" borderId="11" xfId="0" applyNumberFormat="1" applyFont="1" applyBorder="1" applyAlignment="1">
      <alignment horizontal="center" vertical="center"/>
    </xf>
    <xf numFmtId="4" fontId="50" fillId="0" borderId="0" xfId="0" applyNumberFormat="1" applyFont="1" applyBorder="1" applyAlignment="1">
      <alignment horizontal="center" vertical="center"/>
    </xf>
    <xf numFmtId="4" fontId="50" fillId="0" borderId="5" xfId="0" applyNumberFormat="1" applyFont="1" applyBorder="1" applyAlignment="1">
      <alignment horizontal="center" vertical="center"/>
    </xf>
    <xf numFmtId="3" fontId="50" fillId="0" borderId="4" xfId="0" applyNumberFormat="1" applyFont="1" applyBorder="1" applyAlignment="1">
      <alignment horizontal="center" vertical="center" wrapText="1"/>
    </xf>
    <xf numFmtId="3" fontId="50" fillId="0" borderId="15" xfId="0" applyNumberFormat="1" applyFont="1" applyBorder="1" applyAlignment="1">
      <alignment horizontal="center" vertical="center"/>
    </xf>
    <xf numFmtId="4" fontId="50" fillId="0" borderId="4" xfId="0" applyNumberFormat="1" applyFont="1" applyBorder="1" applyAlignment="1">
      <alignment horizontal="center" vertical="center"/>
    </xf>
    <xf numFmtId="3" fontId="75" fillId="0" borderId="4" xfId="0" applyNumberFormat="1" applyFont="1" applyBorder="1" applyAlignment="1">
      <alignment horizontal="center" vertical="center" wrapText="1"/>
    </xf>
    <xf numFmtId="0" fontId="14" fillId="0" borderId="0" xfId="0" applyFont="1" applyAlignment="1">
      <alignment vertical="center" wrapText="1"/>
    </xf>
    <xf numFmtId="3" fontId="75" fillId="0" borderId="15" xfId="0" applyNumberFormat="1" applyFont="1" applyBorder="1" applyAlignment="1">
      <alignment horizontal="center" vertical="center"/>
    </xf>
    <xf numFmtId="4" fontId="75" fillId="0" borderId="0" xfId="0" applyNumberFormat="1" applyFont="1" applyBorder="1" applyAlignment="1">
      <alignment horizontal="center" vertical="center"/>
    </xf>
    <xf numFmtId="0" fontId="83" fillId="0" borderId="3" xfId="0" applyFont="1" applyBorder="1" applyAlignment="1">
      <alignment horizontal="left" vertical="center" wrapText="1"/>
    </xf>
    <xf numFmtId="0" fontId="50" fillId="0" borderId="3" xfId="0" applyFont="1" applyBorder="1" applyAlignment="1">
      <alignment horizontal="center" vertical="center" wrapText="1"/>
    </xf>
    <xf numFmtId="3" fontId="50" fillId="0" borderId="7" xfId="0" applyNumberFormat="1" applyFont="1" applyBorder="1" applyAlignment="1">
      <alignment horizontal="center" vertical="center" wrapText="1"/>
    </xf>
    <xf numFmtId="4" fontId="50" fillId="0" borderId="6" xfId="0" applyNumberFormat="1" applyFont="1" applyBorder="1" applyAlignment="1">
      <alignment horizontal="center" vertical="center" wrapText="1"/>
    </xf>
    <xf numFmtId="4" fontId="50" fillId="0" borderId="6" xfId="0" applyNumberFormat="1" applyFont="1" applyBorder="1" applyAlignment="1">
      <alignment horizontal="center" vertical="center"/>
    </xf>
    <xf numFmtId="3" fontId="50" fillId="0" borderId="7" xfId="0" applyNumberFormat="1" applyFont="1" applyBorder="1" applyAlignment="1">
      <alignment horizontal="center" vertical="center"/>
    </xf>
    <xf numFmtId="4" fontId="50" fillId="0" borderId="3" xfId="0" applyNumberFormat="1" applyFont="1" applyBorder="1" applyAlignment="1">
      <alignment horizontal="center" vertical="center" wrapText="1"/>
    </xf>
    <xf numFmtId="3" fontId="84" fillId="0" borderId="0" xfId="0" applyNumberFormat="1" applyFont="1" applyBorder="1" applyAlignment="1">
      <alignment vertical="center" wrapText="1"/>
    </xf>
    <xf numFmtId="0" fontId="85" fillId="0" borderId="0" xfId="0" applyFont="1" applyBorder="1" applyAlignment="1">
      <alignment horizontal="center" vertical="center" wrapText="1"/>
    </xf>
    <xf numFmtId="3" fontId="85" fillId="0" borderId="0" xfId="0" applyNumberFormat="1" applyFont="1" applyBorder="1" applyAlignment="1">
      <alignment horizontal="center" vertical="center" wrapText="1"/>
    </xf>
    <xf numFmtId="3" fontId="49" fillId="0" borderId="2" xfId="0" applyNumberFormat="1" applyFont="1" applyBorder="1" applyAlignment="1">
      <alignment horizontal="center" vertical="center" wrapText="1"/>
    </xf>
    <xf numFmtId="4" fontId="49" fillId="0" borderId="0" xfId="0" applyNumberFormat="1" applyFont="1" applyBorder="1" applyAlignment="1">
      <alignment horizontal="center" vertical="center" wrapText="1"/>
    </xf>
    <xf numFmtId="4" fontId="49" fillId="0" borderId="2" xfId="0" applyNumberFormat="1" applyFont="1" applyBorder="1" applyAlignment="1">
      <alignment horizontal="center" vertical="center" wrapText="1"/>
    </xf>
    <xf numFmtId="3" fontId="49" fillId="0" borderId="0" xfId="0" applyNumberFormat="1" applyFont="1" applyBorder="1" applyAlignment="1">
      <alignment horizontal="center" vertical="center" wrapText="1"/>
    </xf>
    <xf numFmtId="0" fontId="86" fillId="0" borderId="0" xfId="0" applyFont="1" applyAlignment="1">
      <alignment vertical="center" wrapText="1"/>
    </xf>
    <xf numFmtId="0" fontId="109" fillId="0" borderId="0" xfId="0" applyFont="1" applyAlignment="1">
      <alignment vertical="center"/>
    </xf>
    <xf numFmtId="2" fontId="110" fillId="0" borderId="0" xfId="0" applyNumberFormat="1" applyFont="1" applyAlignment="1">
      <alignment vertical="center" wrapText="1"/>
    </xf>
    <xf numFmtId="0" fontId="111" fillId="0" borderId="0" xfId="0" applyFont="1"/>
    <xf numFmtId="4" fontId="54" fillId="0" borderId="14" xfId="0" applyNumberFormat="1" applyFont="1" applyBorder="1" applyAlignment="1">
      <alignment horizontal="center" vertical="center"/>
    </xf>
    <xf numFmtId="4" fontId="78" fillId="0" borderId="14" xfId="0" applyNumberFormat="1" applyFont="1" applyBorder="1" applyAlignment="1">
      <alignment horizontal="center" vertical="center"/>
    </xf>
    <xf numFmtId="4" fontId="54" fillId="0" borderId="14" xfId="0" applyNumberFormat="1" applyFont="1" applyBorder="1" applyAlignment="1">
      <alignment horizontal="center" vertical="center" wrapText="1"/>
    </xf>
    <xf numFmtId="0" fontId="109" fillId="0" borderId="0" xfId="0" applyFont="1"/>
    <xf numFmtId="4" fontId="92" fillId="0" borderId="10" xfId="0" applyNumberFormat="1" applyFont="1" applyBorder="1" applyAlignment="1">
      <alignment horizontal="center" vertical="center"/>
    </xf>
    <xf numFmtId="4" fontId="92" fillId="0" borderId="14" xfId="0" applyNumberFormat="1" applyFont="1" applyBorder="1" applyAlignment="1">
      <alignment horizontal="center" vertical="center"/>
    </xf>
    <xf numFmtId="4" fontId="92" fillId="0" borderId="14" xfId="0" applyNumberFormat="1" applyFont="1" applyBorder="1" applyAlignment="1">
      <alignment horizontal="center" vertical="center" wrapText="1"/>
    </xf>
    <xf numFmtId="4" fontId="92" fillId="0" borderId="6" xfId="0" applyNumberFormat="1" applyFont="1" applyBorder="1" applyAlignment="1">
      <alignment horizontal="center" vertical="center" wrapText="1"/>
    </xf>
    <xf numFmtId="0" fontId="93" fillId="0" borderId="0" xfId="0" applyFont="1" applyBorder="1" applyAlignment="1">
      <alignment horizontal="center" vertical="center" wrapText="1"/>
    </xf>
    <xf numFmtId="4" fontId="94" fillId="0" borderId="8" xfId="0" applyNumberFormat="1" applyFont="1" applyBorder="1" applyAlignment="1">
      <alignment horizontal="center" vertical="center" wrapText="1"/>
    </xf>
    <xf numFmtId="2" fontId="95" fillId="0" borderId="0" xfId="0" applyNumberFormat="1" applyFont="1" applyBorder="1" applyAlignment="1">
      <alignment horizontal="center" vertical="center" wrapText="1"/>
    </xf>
    <xf numFmtId="4" fontId="92" fillId="0" borderId="6" xfId="0" applyNumberFormat="1" applyFont="1" applyBorder="1" applyAlignment="1">
      <alignment horizontal="center" vertical="center"/>
    </xf>
    <xf numFmtId="0" fontId="96" fillId="0" borderId="0" xfId="0" applyFont="1" applyBorder="1" applyAlignment="1">
      <alignment horizontal="center" vertical="center" wrapText="1"/>
    </xf>
    <xf numFmtId="0" fontId="49" fillId="0" borderId="0" xfId="0" applyFont="1" applyBorder="1" applyAlignment="1">
      <alignment vertical="center" wrapText="1"/>
    </xf>
    <xf numFmtId="0" fontId="41" fillId="0" borderId="5"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7"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7" xfId="0" applyFont="1" applyBorder="1" applyAlignment="1">
      <alignment horizontal="center" vertical="center" wrapText="1"/>
    </xf>
    <xf numFmtId="0" fontId="103" fillId="0" borderId="0" xfId="2" applyAlignment="1">
      <alignment vertical="center"/>
    </xf>
    <xf numFmtId="0" fontId="14" fillId="0" borderId="0" xfId="2" applyFont="1" applyAlignment="1">
      <alignment vertical="center"/>
    </xf>
    <xf numFmtId="0" fontId="35" fillId="0" borderId="0" xfId="2" applyFont="1" applyAlignment="1">
      <alignment horizontal="right" vertical="center"/>
    </xf>
    <xf numFmtId="0" fontId="42" fillId="0" borderId="0" xfId="2" applyFont="1" applyAlignment="1">
      <alignment vertical="center"/>
    </xf>
    <xf numFmtId="0" fontId="6" fillId="0" borderId="0" xfId="2" applyFont="1" applyAlignment="1">
      <alignment horizontal="left" vertical="center"/>
    </xf>
    <xf numFmtId="0" fontId="34" fillId="0" borderId="0" xfId="2" applyFont="1" applyAlignment="1">
      <alignment horizontal="center"/>
    </xf>
    <xf numFmtId="0" fontId="36" fillId="0" borderId="0" xfId="2" applyFont="1" applyAlignment="1">
      <alignment horizontal="left" vertical="center"/>
    </xf>
    <xf numFmtId="0" fontId="7" fillId="0" borderId="0" xfId="2" applyFont="1" applyAlignment="1">
      <alignment horizontal="left" vertical="center"/>
    </xf>
    <xf numFmtId="0" fontId="33" fillId="0" borderId="0" xfId="2" applyFont="1" applyAlignment="1">
      <alignment horizontal="center" vertical="center" wrapText="1"/>
    </xf>
    <xf numFmtId="0" fontId="22" fillId="0" borderId="5" xfId="2" applyFont="1" applyBorder="1" applyAlignment="1">
      <alignment horizontal="center" vertical="center" wrapText="1"/>
    </xf>
    <xf numFmtId="0" fontId="22" fillId="0" borderId="0" xfId="2" applyFont="1" applyAlignment="1">
      <alignment vertical="center" wrapText="1"/>
    </xf>
    <xf numFmtId="0" fontId="22" fillId="0" borderId="0" xfId="2" applyFont="1" applyAlignment="1">
      <alignment horizontal="center" vertical="center" wrapText="1"/>
    </xf>
    <xf numFmtId="0" fontId="33" fillId="0" borderId="0" xfId="2" applyFont="1" applyAlignment="1">
      <alignment vertical="center" wrapText="1"/>
    </xf>
    <xf numFmtId="0" fontId="31" fillId="0" borderId="0" xfId="2" applyFont="1" applyAlignment="1">
      <alignment horizontal="center" vertical="center" wrapText="1"/>
    </xf>
    <xf numFmtId="0" fontId="22" fillId="0" borderId="3" xfId="2" applyFont="1" applyBorder="1" applyAlignment="1">
      <alignment horizontal="center" vertical="center" wrapText="1"/>
    </xf>
    <xf numFmtId="0" fontId="32" fillId="0" borderId="0" xfId="2" applyFont="1" applyAlignment="1">
      <alignment vertical="center" wrapText="1"/>
    </xf>
    <xf numFmtId="0" fontId="32" fillId="0" borderId="7" xfId="2" applyFont="1" applyBorder="1" applyAlignment="1">
      <alignment horizontal="center" vertical="center" wrapText="1"/>
    </xf>
    <xf numFmtId="0" fontId="32" fillId="0" borderId="6" xfId="2" applyFont="1" applyBorder="1" applyAlignment="1">
      <alignment horizontal="center" vertical="center" wrapText="1"/>
    </xf>
    <xf numFmtId="0" fontId="31" fillId="0" borderId="0" xfId="2" applyFont="1" applyAlignment="1">
      <alignment vertical="center" wrapText="1"/>
    </xf>
    <xf numFmtId="0" fontId="23" fillId="0" borderId="0" xfId="2" applyFont="1" applyAlignment="1">
      <alignment horizontal="center" vertical="center" wrapText="1"/>
    </xf>
    <xf numFmtId="0" fontId="24" fillId="0" borderId="0" xfId="2" applyFont="1" applyAlignment="1">
      <alignment horizontal="center" vertical="center" wrapText="1"/>
    </xf>
    <xf numFmtId="0" fontId="25" fillId="0" borderId="0" xfId="2" applyFont="1" applyAlignment="1">
      <alignment vertical="center" wrapText="1"/>
    </xf>
    <xf numFmtId="0" fontId="23" fillId="0" borderId="0" xfId="2" applyFont="1" applyAlignment="1">
      <alignment vertical="center" wrapText="1"/>
    </xf>
    <xf numFmtId="0" fontId="26" fillId="0" borderId="0" xfId="2" applyFont="1" applyAlignment="1">
      <alignment horizontal="center" vertical="center" wrapText="1"/>
    </xf>
    <xf numFmtId="0" fontId="28" fillId="0" borderId="5" xfId="2" applyFont="1" applyBorder="1" applyAlignment="1">
      <alignment horizontal="left" vertical="center" wrapText="1"/>
    </xf>
    <xf numFmtId="3" fontId="27" fillId="0" borderId="0" xfId="2" applyNumberFormat="1" applyFont="1" applyAlignment="1">
      <alignment vertical="center" wrapText="1"/>
    </xf>
    <xf numFmtId="3" fontId="27" fillId="0" borderId="11" xfId="2" applyNumberFormat="1" applyFont="1" applyBorder="1" applyAlignment="1" applyProtection="1">
      <alignment horizontal="center" vertical="center"/>
      <protection locked="0"/>
    </xf>
    <xf numFmtId="4" fontId="92" fillId="0" borderId="10" xfId="2" applyNumberFormat="1" applyFont="1" applyBorder="1" applyAlignment="1">
      <alignment horizontal="center" vertical="center"/>
    </xf>
    <xf numFmtId="3" fontId="27" fillId="3" borderId="11" xfId="2" applyNumberFormat="1" applyFont="1" applyFill="1" applyBorder="1" applyAlignment="1" applyProtection="1">
      <alignment horizontal="center" vertical="center"/>
      <protection locked="0"/>
    </xf>
    <xf numFmtId="165" fontId="92" fillId="0" borderId="10" xfId="1" applyNumberFormat="1" applyFont="1" applyBorder="1" applyAlignment="1">
      <alignment horizontal="center" vertical="center"/>
    </xf>
    <xf numFmtId="0" fontId="82" fillId="0" borderId="0" xfId="2" applyFont="1" applyAlignment="1">
      <alignment vertical="center" wrapText="1"/>
    </xf>
    <xf numFmtId="0" fontId="26" fillId="0" borderId="0" xfId="2" applyFont="1" applyAlignment="1">
      <alignment vertical="center" wrapText="1"/>
    </xf>
    <xf numFmtId="0" fontId="28" fillId="0" borderId="4" xfId="2" applyFont="1" applyBorder="1" applyAlignment="1">
      <alignment horizontal="left" vertical="center" wrapText="1"/>
    </xf>
    <xf numFmtId="3" fontId="27" fillId="0" borderId="15" xfId="2" applyNumberFormat="1" applyFont="1" applyBorder="1" applyAlignment="1" applyProtection="1">
      <alignment horizontal="center" vertical="center"/>
      <protection locked="0"/>
    </xf>
    <xf numFmtId="4" fontId="92" fillId="0" borderId="14" xfId="2" applyNumberFormat="1" applyFont="1" applyBorder="1" applyAlignment="1">
      <alignment horizontal="center" vertical="center"/>
    </xf>
    <xf numFmtId="3" fontId="27" fillId="3" borderId="15" xfId="2" applyNumberFormat="1" applyFont="1" applyFill="1" applyBorder="1" applyAlignment="1" applyProtection="1">
      <alignment horizontal="center" vertical="center"/>
      <protection locked="0"/>
    </xf>
    <xf numFmtId="165" fontId="92" fillId="0" borderId="14" xfId="1" applyNumberFormat="1" applyFont="1" applyBorder="1" applyAlignment="1">
      <alignment horizontal="center" vertical="center"/>
    </xf>
    <xf numFmtId="3" fontId="27" fillId="0" borderId="15" xfId="2" applyNumberFormat="1" applyFont="1" applyBorder="1" applyAlignment="1" applyProtection="1">
      <alignment horizontal="center" vertical="center" wrapText="1"/>
      <protection locked="0"/>
    </xf>
    <xf numFmtId="0" fontId="29" fillId="0" borderId="0" xfId="2" applyFont="1" applyAlignment="1">
      <alignment horizontal="center" vertical="center" wrapText="1"/>
    </xf>
    <xf numFmtId="0" fontId="29" fillId="0" borderId="0" xfId="2" applyFont="1" applyAlignment="1">
      <alignment vertical="center" wrapText="1"/>
    </xf>
    <xf numFmtId="3" fontId="27" fillId="3" borderId="15" xfId="2" applyNumberFormat="1" applyFont="1" applyFill="1" applyBorder="1" applyAlignment="1" applyProtection="1">
      <alignment horizontal="center" vertical="center" wrapText="1"/>
      <protection locked="0"/>
    </xf>
    <xf numFmtId="4" fontId="92" fillId="0" borderId="14" xfId="2" applyNumberFormat="1" applyFont="1" applyBorder="1" applyAlignment="1">
      <alignment horizontal="center" vertical="center" wrapText="1"/>
    </xf>
    <xf numFmtId="165" fontId="92" fillId="0" borderId="14" xfId="1" applyNumberFormat="1" applyFont="1" applyBorder="1" applyAlignment="1">
      <alignment horizontal="center" vertical="center" wrapText="1"/>
    </xf>
    <xf numFmtId="0" fontId="28" fillId="0" borderId="3" xfId="2" applyFont="1" applyBorder="1" applyAlignment="1">
      <alignment horizontal="left" vertical="center" wrapText="1"/>
    </xf>
    <xf numFmtId="3" fontId="27" fillId="0" borderId="7" xfId="2" applyNumberFormat="1" applyFont="1" applyBorder="1" applyAlignment="1" applyProtection="1">
      <alignment horizontal="center" vertical="center" wrapText="1"/>
      <protection locked="0"/>
    </xf>
    <xf numFmtId="4" fontId="92" fillId="0" borderId="6" xfId="2" applyNumberFormat="1" applyFont="1" applyBorder="1" applyAlignment="1">
      <alignment horizontal="center" vertical="center" wrapText="1"/>
    </xf>
    <xf numFmtId="3" fontId="27" fillId="3" borderId="7" xfId="2" applyNumberFormat="1" applyFont="1" applyFill="1" applyBorder="1" applyAlignment="1" applyProtection="1">
      <alignment horizontal="center" vertical="center" wrapText="1"/>
      <protection locked="0"/>
    </xf>
    <xf numFmtId="165" fontId="92" fillId="0" borderId="6" xfId="1" applyNumberFormat="1" applyFont="1" applyBorder="1" applyAlignment="1">
      <alignment horizontal="center" vertical="center" wrapText="1"/>
    </xf>
    <xf numFmtId="0" fontId="96" fillId="0" borderId="0" xfId="2" applyFont="1" applyAlignment="1">
      <alignment horizontal="center" vertical="center" wrapText="1"/>
    </xf>
    <xf numFmtId="165" fontId="96" fillId="0" borderId="0" xfId="1" applyNumberFormat="1" applyFont="1" applyBorder="1" applyAlignment="1">
      <alignment horizontal="center" vertical="center" wrapText="1"/>
    </xf>
    <xf numFmtId="0" fontId="7" fillId="0" borderId="0" xfId="2" applyFont="1" applyAlignment="1">
      <alignment vertical="center" wrapText="1"/>
    </xf>
    <xf numFmtId="0" fontId="22" fillId="0" borderId="2" xfId="2" applyFont="1" applyBorder="1" applyAlignment="1">
      <alignment horizontal="left" vertical="center" wrapText="1"/>
    </xf>
    <xf numFmtId="3" fontId="22" fillId="0" borderId="1" xfId="2" applyNumberFormat="1" applyFont="1" applyBorder="1" applyAlignment="1">
      <alignment horizontal="center" vertical="center" wrapText="1"/>
    </xf>
    <xf numFmtId="4" fontId="94" fillId="0" borderId="8" xfId="2" applyNumberFormat="1" applyFont="1" applyBorder="1" applyAlignment="1">
      <alignment horizontal="center" vertical="center" wrapText="1"/>
    </xf>
    <xf numFmtId="165" fontId="94" fillId="0" borderId="8" xfId="1" applyNumberFormat="1" applyFont="1" applyBorder="1" applyAlignment="1">
      <alignment horizontal="center" vertical="center" wrapText="1"/>
    </xf>
    <xf numFmtId="0" fontId="20" fillId="0" borderId="0" xfId="2" applyFont="1" applyAlignment="1">
      <alignment vertical="center" wrapText="1"/>
    </xf>
    <xf numFmtId="0" fontId="109" fillId="0" borderId="0" xfId="2" applyFont="1" applyAlignment="1">
      <alignment vertical="center" wrapText="1"/>
    </xf>
    <xf numFmtId="2" fontId="39" fillId="0" borderId="0" xfId="2" applyNumberFormat="1" applyFont="1" applyAlignment="1">
      <alignment vertical="center" wrapText="1"/>
    </xf>
    <xf numFmtId="0" fontId="36" fillId="0" borderId="0" xfId="2" applyFont="1" applyAlignment="1">
      <alignment vertical="center" wrapText="1"/>
    </xf>
    <xf numFmtId="2" fontId="38" fillId="0" borderId="0" xfId="2" applyNumberFormat="1" applyFont="1" applyAlignment="1">
      <alignment vertical="center" wrapText="1"/>
    </xf>
    <xf numFmtId="0" fontId="6" fillId="0" borderId="0" xfId="2" applyFont="1" applyAlignment="1">
      <alignment vertical="center" wrapText="1"/>
    </xf>
    <xf numFmtId="0" fontId="37" fillId="0" borderId="0" xfId="2" applyFont="1" applyAlignment="1">
      <alignment vertical="center" wrapText="1"/>
    </xf>
    <xf numFmtId="10" fontId="6" fillId="0" borderId="0" xfId="2" applyNumberFormat="1" applyFont="1" applyAlignment="1">
      <alignment vertical="center" wrapText="1"/>
    </xf>
    <xf numFmtId="0" fontId="103" fillId="0" borderId="0" xfId="2"/>
    <xf numFmtId="0" fontId="34" fillId="0" borderId="0" xfId="2" applyFont="1"/>
    <xf numFmtId="0" fontId="72" fillId="0" borderId="0" xfId="2" applyFont="1" applyAlignment="1">
      <alignment vertical="center" wrapText="1"/>
    </xf>
    <xf numFmtId="0" fontId="15" fillId="3" borderId="0" xfId="2" applyFont="1" applyFill="1" applyAlignment="1">
      <alignment horizontal="left" vertical="center"/>
    </xf>
    <xf numFmtId="0" fontId="69" fillId="3" borderId="0" xfId="2" applyFont="1" applyFill="1" applyAlignment="1">
      <alignment vertical="center" wrapText="1"/>
    </xf>
    <xf numFmtId="0" fontId="70" fillId="3" borderId="0" xfId="2" applyFont="1" applyFill="1" applyAlignment="1">
      <alignment vertical="center" wrapText="1"/>
    </xf>
    <xf numFmtId="0" fontId="49" fillId="0" borderId="0" xfId="2" applyFont="1" applyAlignment="1">
      <alignment vertical="center" wrapText="1"/>
    </xf>
    <xf numFmtId="0" fontId="41" fillId="0" borderId="6" xfId="2" applyFont="1" applyBorder="1" applyAlignment="1">
      <alignment horizontal="center" vertical="center" wrapText="1"/>
    </xf>
    <xf numFmtId="0" fontId="71" fillId="3" borderId="0" xfId="2" applyFont="1" applyFill="1" applyAlignment="1">
      <alignment vertical="center" wrapText="1"/>
    </xf>
    <xf numFmtId="0" fontId="90" fillId="0" borderId="0" xfId="2" applyFont="1" applyAlignment="1">
      <alignment horizontal="left" vertical="center" wrapText="1"/>
    </xf>
    <xf numFmtId="2" fontId="91" fillId="3" borderId="0" xfId="2" applyNumberFormat="1" applyFont="1" applyFill="1" applyAlignment="1">
      <alignment vertical="center" wrapText="1"/>
    </xf>
    <xf numFmtId="0" fontId="27" fillId="0" borderId="0" xfId="2" applyFont="1" applyAlignment="1">
      <alignment vertical="center" wrapText="1"/>
    </xf>
    <xf numFmtId="3" fontId="73" fillId="0" borderId="0" xfId="2" applyNumberFormat="1" applyFont="1" applyAlignment="1">
      <alignment vertical="center" wrapText="1"/>
    </xf>
    <xf numFmtId="3" fontId="27" fillId="0" borderId="11" xfId="2" applyNumberFormat="1" applyFont="1" applyBorder="1" applyAlignment="1">
      <alignment horizontal="center" vertical="center" wrapText="1"/>
    </xf>
    <xf numFmtId="0" fontId="114" fillId="0" borderId="0" xfId="2" applyFont="1" applyAlignment="1">
      <alignment vertical="center" wrapText="1"/>
    </xf>
    <xf numFmtId="0" fontId="114" fillId="0" borderId="0" xfId="2" applyFont="1" applyAlignment="1">
      <alignment horizontal="left" vertical="center" wrapText="1"/>
    </xf>
    <xf numFmtId="4" fontId="114" fillId="0" borderId="0" xfId="2" applyNumberFormat="1" applyFont="1" applyAlignment="1">
      <alignment horizontal="center" vertical="center"/>
    </xf>
    <xf numFmtId="0" fontId="74" fillId="0" borderId="0" xfId="2" applyFont="1" applyAlignment="1">
      <alignment vertical="center" wrapText="1"/>
    </xf>
    <xf numFmtId="3" fontId="27" fillId="0" borderId="15" xfId="2" applyNumberFormat="1" applyFont="1" applyBorder="1" applyAlignment="1">
      <alignment horizontal="center" vertical="center" wrapText="1"/>
    </xf>
    <xf numFmtId="4" fontId="114" fillId="0" borderId="0" xfId="2" applyNumberFormat="1" applyFont="1" applyAlignment="1">
      <alignment horizontal="center" vertical="center" wrapText="1"/>
    </xf>
    <xf numFmtId="0" fontId="76" fillId="0" borderId="0" xfId="2" applyFont="1" applyAlignment="1">
      <alignment vertical="center" wrapText="1"/>
    </xf>
    <xf numFmtId="0" fontId="64" fillId="0" borderId="4" xfId="2" applyFont="1" applyBorder="1" applyAlignment="1">
      <alignment horizontal="left" vertical="center" wrapText="1"/>
    </xf>
    <xf numFmtId="3" fontId="5" fillId="0" borderId="15" xfId="2" applyNumberFormat="1" applyFont="1" applyBorder="1" applyAlignment="1" applyProtection="1">
      <alignment horizontal="center" vertical="center"/>
      <protection locked="0"/>
    </xf>
    <xf numFmtId="4" fontId="97" fillId="0" borderId="14" xfId="2" applyNumberFormat="1" applyFont="1" applyBorder="1" applyAlignment="1">
      <alignment horizontal="center" vertical="center"/>
    </xf>
    <xf numFmtId="3" fontId="5" fillId="0" borderId="15" xfId="2" applyNumberFormat="1" applyFont="1" applyBorder="1" applyAlignment="1">
      <alignment horizontal="center" vertical="center" wrapText="1"/>
    </xf>
    <xf numFmtId="0" fontId="42" fillId="0" borderId="0" xfId="2" applyFont="1" applyAlignment="1">
      <alignment vertical="center" wrapText="1"/>
    </xf>
    <xf numFmtId="0" fontId="26" fillId="0" borderId="3" xfId="2" applyFont="1" applyBorder="1" applyAlignment="1">
      <alignment vertical="center" wrapText="1"/>
    </xf>
    <xf numFmtId="0" fontId="62" fillId="0" borderId="7" xfId="2" applyFont="1" applyBorder="1" applyAlignment="1">
      <alignment vertical="center" wrapText="1"/>
    </xf>
    <xf numFmtId="0" fontId="98" fillId="0" borderId="6" xfId="2" applyFont="1" applyBorder="1" applyAlignment="1">
      <alignment vertical="center" wrapText="1"/>
    </xf>
    <xf numFmtId="2" fontId="39" fillId="0" borderId="0" xfId="2" applyNumberFormat="1" applyFont="1" applyAlignment="1">
      <alignment horizontal="left" vertical="center" wrapText="1"/>
    </xf>
    <xf numFmtId="2" fontId="99" fillId="0" borderId="0" xfId="2" applyNumberFormat="1" applyFont="1" applyAlignment="1">
      <alignment horizontal="left" vertical="center" wrapText="1"/>
    </xf>
    <xf numFmtId="0" fontId="100" fillId="0" borderId="0" xfId="2" applyFont="1" applyAlignment="1">
      <alignment vertical="center" wrapText="1"/>
    </xf>
    <xf numFmtId="0" fontId="108" fillId="3" borderId="0" xfId="2" applyFont="1" applyFill="1" applyAlignment="1">
      <alignment vertical="center" wrapText="1"/>
    </xf>
    <xf numFmtId="0" fontId="108" fillId="0" borderId="0" xfId="2" applyFont="1" applyAlignment="1">
      <alignment vertical="center" wrapText="1"/>
    </xf>
    <xf numFmtId="0" fontId="52" fillId="0" borderId="2" xfId="2" applyFont="1" applyBorder="1" applyAlignment="1">
      <alignment horizontal="left" vertical="center" wrapText="1"/>
    </xf>
    <xf numFmtId="0" fontId="63" fillId="0" borderId="0" xfId="2" applyFont="1" applyAlignment="1">
      <alignment vertical="center" wrapText="1"/>
    </xf>
    <xf numFmtId="0" fontId="52" fillId="0" borderId="0" xfId="2" applyFont="1" applyAlignment="1">
      <alignment horizontal="left" vertical="center" wrapText="1"/>
    </xf>
    <xf numFmtId="3" fontId="22" fillId="0" borderId="0" xfId="2" applyNumberFormat="1" applyFont="1" applyAlignment="1">
      <alignment horizontal="center" vertical="center" wrapText="1"/>
    </xf>
    <xf numFmtId="4" fontId="22" fillId="0" borderId="0" xfId="2" applyNumberFormat="1" applyFont="1" applyAlignment="1">
      <alignment horizontal="center" vertical="center" wrapText="1"/>
    </xf>
    <xf numFmtId="0" fontId="15" fillId="0" borderId="0" xfId="2" applyFont="1" applyAlignment="1">
      <alignment vertical="center" wrapText="1"/>
    </xf>
    <xf numFmtId="1" fontId="5" fillId="0" borderId="0" xfId="1" applyNumberFormat="1" applyFont="1" applyBorder="1" applyAlignment="1">
      <alignment horizontal="center" vertical="center"/>
    </xf>
    <xf numFmtId="0" fontId="88" fillId="0" borderId="0" xfId="2" applyFont="1"/>
    <xf numFmtId="0" fontId="88" fillId="0" borderId="0" xfId="2" applyFont="1" applyAlignment="1">
      <alignment horizontal="left" vertical="center" wrapText="1"/>
    </xf>
    <xf numFmtId="165" fontId="88" fillId="0" borderId="0" xfId="1" applyNumberFormat="1" applyFont="1" applyBorder="1" applyAlignment="1">
      <alignment horizontal="center" vertical="center"/>
    </xf>
    <xf numFmtId="165" fontId="88" fillId="0" borderId="0" xfId="1" applyNumberFormat="1" applyFont="1" applyBorder="1" applyAlignment="1">
      <alignment horizontal="center" vertical="center" wrapText="1"/>
    </xf>
    <xf numFmtId="0" fontId="88" fillId="0" borderId="0" xfId="2" applyFont="1" applyAlignment="1">
      <alignment vertical="center" wrapText="1"/>
    </xf>
    <xf numFmtId="0" fontId="115" fillId="0" borderId="0" xfId="2" applyFont="1" applyAlignment="1">
      <alignment vertical="center" wrapText="1"/>
    </xf>
    <xf numFmtId="0" fontId="116" fillId="0" borderId="0" xfId="2" applyFont="1" applyAlignment="1">
      <alignment vertical="center" wrapText="1"/>
    </xf>
    <xf numFmtId="0" fontId="117" fillId="0" borderId="0" xfId="2" applyFont="1" applyAlignment="1">
      <alignment horizontal="center" vertical="center" wrapText="1"/>
    </xf>
    <xf numFmtId="0" fontId="118" fillId="0" borderId="0" xfId="2" applyFont="1" applyAlignment="1">
      <alignment vertical="center" wrapText="1"/>
    </xf>
    <xf numFmtId="0" fontId="119" fillId="0" borderId="0" xfId="2" applyFont="1" applyAlignment="1">
      <alignment vertical="center"/>
    </xf>
    <xf numFmtId="0" fontId="9" fillId="0" borderId="0" xfId="2" applyFont="1" applyAlignment="1">
      <alignment horizontal="left" vertical="center"/>
    </xf>
    <xf numFmtId="0" fontId="120" fillId="2" borderId="0" xfId="5" applyFont="1" applyFill="1" applyAlignment="1">
      <alignment vertical="center"/>
    </xf>
    <xf numFmtId="0" fontId="32" fillId="0" borderId="0" xfId="2" applyFont="1" applyAlignment="1">
      <alignment horizontal="center" vertical="center" wrapText="1"/>
    </xf>
    <xf numFmtId="0" fontId="27" fillId="0" borderId="0" xfId="2" applyFont="1" applyAlignment="1">
      <alignment horizontal="center" vertical="center" wrapText="1"/>
    </xf>
    <xf numFmtId="3" fontId="103" fillId="0" borderId="0" xfId="2" applyNumberFormat="1"/>
    <xf numFmtId="3" fontId="104" fillId="4" borderId="0" xfId="3" applyNumberFormat="1" applyFont="1" applyFill="1" applyAlignment="1">
      <alignment horizontal="center" vertical="center" wrapText="1"/>
    </xf>
    <xf numFmtId="3" fontId="124" fillId="4" borderId="0" xfId="3" applyNumberFormat="1" applyFont="1" applyFill="1" applyAlignment="1">
      <alignment horizontal="center" vertical="center" wrapText="1"/>
    </xf>
    <xf numFmtId="3" fontId="124" fillId="4" borderId="27" xfId="3" applyNumberFormat="1" applyFont="1" applyFill="1" applyBorder="1" applyAlignment="1">
      <alignment horizontal="center" vertical="center" wrapText="1"/>
    </xf>
    <xf numFmtId="3" fontId="124" fillId="4" borderId="28" xfId="3" applyNumberFormat="1" applyFont="1" applyFill="1" applyBorder="1" applyAlignment="1">
      <alignment horizontal="center" vertical="center" wrapText="1"/>
    </xf>
    <xf numFmtId="3" fontId="124" fillId="4" borderId="29" xfId="3" applyNumberFormat="1" applyFont="1" applyFill="1" applyBorder="1" applyAlignment="1">
      <alignment horizontal="center" vertical="center" wrapText="1"/>
    </xf>
    <xf numFmtId="3" fontId="125" fillId="4" borderId="30" xfId="3" applyNumberFormat="1" applyFont="1" applyFill="1" applyBorder="1" applyAlignment="1">
      <alignment horizontal="center" vertical="center" wrapText="1"/>
    </xf>
    <xf numFmtId="3" fontId="124" fillId="4" borderId="21" xfId="3" applyNumberFormat="1" applyFont="1" applyFill="1" applyBorder="1" applyAlignment="1">
      <alignment horizontal="center" vertical="center" wrapText="1"/>
    </xf>
    <xf numFmtId="0" fontId="104" fillId="4" borderId="25" xfId="2" applyFont="1" applyFill="1" applyBorder="1" applyAlignment="1">
      <alignment vertical="center" wrapText="1"/>
    </xf>
    <xf numFmtId="0" fontId="104" fillId="4" borderId="19" xfId="2" applyFont="1" applyFill="1" applyBorder="1" applyAlignment="1">
      <alignment vertical="center" wrapText="1"/>
    </xf>
    <xf numFmtId="0" fontId="104" fillId="4" borderId="0" xfId="2" applyFont="1" applyFill="1" applyAlignment="1">
      <alignment horizontal="center" vertical="center" wrapText="1"/>
    </xf>
    <xf numFmtId="0" fontId="64" fillId="4" borderId="32" xfId="3" applyFont="1" applyFill="1" applyBorder="1" applyAlignment="1">
      <alignment horizontal="left" vertical="center" indent="1"/>
    </xf>
    <xf numFmtId="0" fontId="64" fillId="4" borderId="30" xfId="3" applyFont="1" applyFill="1" applyBorder="1" applyAlignment="1">
      <alignment horizontal="left" vertical="center" indent="1"/>
    </xf>
    <xf numFmtId="3" fontId="125" fillId="4" borderId="33" xfId="3" applyNumberFormat="1" applyFont="1" applyFill="1" applyBorder="1" applyAlignment="1">
      <alignment horizontal="left" vertical="center" wrapText="1" indent="1"/>
    </xf>
    <xf numFmtId="3" fontId="126" fillId="4" borderId="34" xfId="2" applyNumberFormat="1" applyFont="1" applyFill="1" applyBorder="1" applyAlignment="1" applyProtection="1">
      <alignment horizontal="center" vertical="center"/>
      <protection locked="0"/>
    </xf>
    <xf numFmtId="4" fontId="127" fillId="4" borderId="35" xfId="2" applyNumberFormat="1" applyFont="1" applyFill="1" applyBorder="1" applyAlignment="1">
      <alignment horizontal="center" vertical="center"/>
    </xf>
    <xf numFmtId="3" fontId="5" fillId="4" borderId="18" xfId="2" applyNumberFormat="1" applyFont="1" applyFill="1" applyBorder="1" applyAlignment="1" applyProtection="1">
      <alignment horizontal="center" vertical="center"/>
      <protection locked="0"/>
    </xf>
    <xf numFmtId="0" fontId="64" fillId="4" borderId="33" xfId="3" applyFont="1" applyFill="1" applyBorder="1" applyAlignment="1">
      <alignment horizontal="left" vertical="center" indent="1"/>
    </xf>
    <xf numFmtId="3" fontId="5" fillId="4" borderId="32" xfId="2" applyNumberFormat="1" applyFont="1" applyFill="1" applyBorder="1" applyAlignment="1" applyProtection="1">
      <alignment horizontal="center" vertical="center"/>
      <protection locked="0"/>
    </xf>
    <xf numFmtId="3" fontId="5" fillId="4" borderId="30" xfId="2" applyNumberFormat="1" applyFont="1" applyFill="1" applyBorder="1" applyAlignment="1" applyProtection="1">
      <alignment horizontal="center" vertical="center"/>
      <protection locked="0"/>
    </xf>
    <xf numFmtId="3" fontId="126" fillId="4" borderId="36" xfId="2" applyNumberFormat="1" applyFont="1" applyFill="1" applyBorder="1" applyAlignment="1" applyProtection="1">
      <alignment horizontal="center" vertical="center"/>
      <protection locked="0"/>
    </xf>
    <xf numFmtId="4" fontId="97" fillId="4" borderId="19" xfId="2" applyNumberFormat="1" applyFont="1" applyFill="1" applyBorder="1" applyAlignment="1">
      <alignment horizontal="center" vertical="center"/>
    </xf>
    <xf numFmtId="3" fontId="5" fillId="4" borderId="26" xfId="2" applyNumberFormat="1" applyFont="1" applyFill="1" applyBorder="1" applyAlignment="1" applyProtection="1">
      <alignment horizontal="center" vertical="center"/>
      <protection locked="0"/>
    </xf>
    <xf numFmtId="4" fontId="97" fillId="4" borderId="31" xfId="2" applyNumberFormat="1" applyFont="1" applyFill="1" applyBorder="1" applyAlignment="1">
      <alignment horizontal="center" vertical="center"/>
    </xf>
    <xf numFmtId="3" fontId="5" fillId="4" borderId="20" xfId="2" applyNumberFormat="1" applyFont="1" applyFill="1" applyBorder="1" applyAlignment="1" applyProtection="1">
      <alignment horizontal="center" vertical="center"/>
      <protection locked="0"/>
    </xf>
    <xf numFmtId="4" fontId="97" fillId="4" borderId="21" xfId="2" applyNumberFormat="1" applyFont="1" applyFill="1" applyBorder="1" applyAlignment="1">
      <alignment horizontal="center" vertical="center"/>
    </xf>
    <xf numFmtId="3" fontId="124" fillId="4" borderId="20" xfId="3" applyNumberFormat="1" applyFont="1" applyFill="1" applyBorder="1" applyAlignment="1">
      <alignment horizontal="center" vertical="center" wrapText="1"/>
    </xf>
    <xf numFmtId="3" fontId="124" fillId="4" borderId="37" xfId="3" applyNumberFormat="1" applyFont="1" applyFill="1" applyBorder="1" applyAlignment="1">
      <alignment horizontal="center" vertical="center" wrapText="1"/>
    </xf>
    <xf numFmtId="3" fontId="104" fillId="4" borderId="30" xfId="3" applyNumberFormat="1" applyFont="1" applyFill="1" applyBorder="1" applyAlignment="1">
      <alignment horizontal="center" vertical="center" wrapText="1"/>
    </xf>
    <xf numFmtId="3" fontId="124" fillId="4" borderId="30" xfId="3" applyNumberFormat="1" applyFont="1" applyFill="1" applyBorder="1" applyAlignment="1">
      <alignment horizontal="center" vertical="center" wrapText="1"/>
    </xf>
    <xf numFmtId="3" fontId="126" fillId="4" borderId="30" xfId="2" applyNumberFormat="1" applyFont="1" applyFill="1" applyBorder="1" applyAlignment="1" applyProtection="1">
      <alignment horizontal="center" vertical="center"/>
      <protection locked="0"/>
    </xf>
    <xf numFmtId="0" fontId="104" fillId="4" borderId="18" xfId="2" applyFont="1" applyFill="1" applyBorder="1" applyAlignment="1">
      <alignment vertical="center" wrapText="1"/>
    </xf>
    <xf numFmtId="0" fontId="104" fillId="4" borderId="0" xfId="2" applyFont="1" applyFill="1" applyAlignment="1">
      <alignment vertical="center" wrapText="1"/>
    </xf>
    <xf numFmtId="3" fontId="126" fillId="4" borderId="26" xfId="2" applyNumberFormat="1" applyFont="1" applyFill="1" applyBorder="1" applyAlignment="1" applyProtection="1">
      <alignment horizontal="center" vertical="center"/>
      <protection locked="0"/>
    </xf>
    <xf numFmtId="4" fontId="127" fillId="4" borderId="38" xfId="2" applyNumberFormat="1" applyFont="1" applyFill="1" applyBorder="1" applyAlignment="1">
      <alignment horizontal="center" vertical="center"/>
    </xf>
    <xf numFmtId="0" fontId="112" fillId="4" borderId="0" xfId="0" applyFont="1" applyFill="1"/>
    <xf numFmtId="0" fontId="122" fillId="4" borderId="0" xfId="0" applyFont="1" applyFill="1" applyBorder="1"/>
    <xf numFmtId="0" fontId="0" fillId="4" borderId="0" xfId="0" applyFill="1" applyBorder="1"/>
    <xf numFmtId="0" fontId="126" fillId="6" borderId="34" xfId="0" applyFont="1" applyFill="1" applyBorder="1" applyAlignment="1">
      <alignment horizontal="center" vertical="center"/>
    </xf>
    <xf numFmtId="0" fontId="126" fillId="6" borderId="35" xfId="0" applyFont="1" applyFill="1" applyBorder="1" applyAlignment="1">
      <alignment horizontal="center" vertical="center" wrapText="1"/>
    </xf>
    <xf numFmtId="0" fontId="126" fillId="6" borderId="38" xfId="0" applyFont="1" applyFill="1" applyBorder="1" applyAlignment="1">
      <alignment horizontal="center" vertical="center"/>
    </xf>
    <xf numFmtId="0" fontId="126" fillId="4" borderId="34" xfId="0" applyFont="1" applyFill="1" applyBorder="1"/>
    <xf numFmtId="0" fontId="112" fillId="0" borderId="0" xfId="0" applyFont="1"/>
    <xf numFmtId="0" fontId="119" fillId="0" borderId="0" xfId="0" applyFont="1" applyAlignment="1">
      <alignment vertical="center"/>
    </xf>
    <xf numFmtId="0" fontId="120" fillId="0" borderId="0" xfId="0" applyFont="1" applyAlignment="1" applyProtection="1">
      <alignment vertical="center" wrapText="1"/>
      <protection locked="0"/>
    </xf>
    <xf numFmtId="0" fontId="123" fillId="0" borderId="0" xfId="0" applyFont="1" applyAlignment="1">
      <alignment horizontal="left" vertical="center"/>
    </xf>
    <xf numFmtId="0" fontId="122" fillId="0" borderId="0" xfId="0" applyFont="1"/>
    <xf numFmtId="0" fontId="122" fillId="0" borderId="0" xfId="0" applyFont="1" applyBorder="1"/>
    <xf numFmtId="0" fontId="128" fillId="0" borderId="32" xfId="0" applyFont="1" applyBorder="1"/>
    <xf numFmtId="0" fontId="128" fillId="0" borderId="30" xfId="0" applyFont="1" applyBorder="1"/>
    <xf numFmtId="0" fontId="126" fillId="0" borderId="36" xfId="0" applyFont="1" applyBorder="1" applyAlignment="1">
      <alignment wrapText="1"/>
    </xf>
    <xf numFmtId="2" fontId="129" fillId="0" borderId="0" xfId="0" applyNumberFormat="1" applyFont="1" applyBorder="1" applyAlignment="1">
      <alignment horizontal="center"/>
    </xf>
    <xf numFmtId="2" fontId="127" fillId="0" borderId="35" xfId="0" applyNumberFormat="1" applyFont="1" applyBorder="1" applyAlignment="1">
      <alignment horizontal="center" wrapText="1"/>
    </xf>
    <xf numFmtId="2" fontId="129" fillId="0" borderId="19" xfId="0" applyNumberFormat="1" applyFont="1" applyBorder="1" applyAlignment="1">
      <alignment horizontal="center"/>
    </xf>
    <xf numFmtId="2" fontId="129" fillId="0" borderId="31" xfId="0" applyNumberFormat="1" applyFont="1" applyBorder="1" applyAlignment="1">
      <alignment horizontal="center"/>
    </xf>
    <xf numFmtId="2" fontId="127" fillId="0" borderId="38" xfId="0" applyNumberFormat="1" applyFont="1" applyBorder="1" applyAlignment="1">
      <alignment horizontal="center" wrapText="1"/>
    </xf>
    <xf numFmtId="168" fontId="115" fillId="0" borderId="0" xfId="0" applyNumberFormat="1" applyFont="1" applyBorder="1" applyAlignment="1">
      <alignment horizontal="center"/>
    </xf>
    <xf numFmtId="168" fontId="115" fillId="0" borderId="18" xfId="0" applyNumberFormat="1" applyFont="1" applyBorder="1" applyAlignment="1">
      <alignment horizontal="center"/>
    </xf>
    <xf numFmtId="168" fontId="115" fillId="0" borderId="26" xfId="0" applyNumberFormat="1" applyFont="1" applyBorder="1" applyAlignment="1">
      <alignment horizontal="center"/>
    </xf>
    <xf numFmtId="168" fontId="126" fillId="0" borderId="34" xfId="0" applyNumberFormat="1" applyFont="1" applyBorder="1" applyAlignment="1">
      <alignment horizontal="center" wrapText="1"/>
    </xf>
    <xf numFmtId="167" fontId="0" fillId="5" borderId="25" xfId="0" applyNumberFormat="1" applyFill="1" applyBorder="1" applyAlignment="1">
      <alignment horizontal="center"/>
    </xf>
    <xf numFmtId="167" fontId="0" fillId="5" borderId="19" xfId="0" applyNumberFormat="1" applyFill="1" applyBorder="1" applyAlignment="1">
      <alignment horizontal="center"/>
    </xf>
    <xf numFmtId="167" fontId="0" fillId="4" borderId="0" xfId="0" applyNumberFormat="1" applyFill="1" applyBorder="1" applyAlignment="1">
      <alignment horizontal="center"/>
    </xf>
    <xf numFmtId="167" fontId="0" fillId="4" borderId="31" xfId="0" applyNumberFormat="1" applyFill="1" applyBorder="1" applyAlignment="1">
      <alignment horizontal="center"/>
    </xf>
    <xf numFmtId="167" fontId="0" fillId="5" borderId="0" xfId="0" applyNumberFormat="1" applyFill="1" applyBorder="1" applyAlignment="1">
      <alignment horizontal="center"/>
    </xf>
    <xf numFmtId="167" fontId="0" fillId="5" borderId="31" xfId="0" applyNumberFormat="1" applyFill="1" applyBorder="1" applyAlignment="1">
      <alignment horizontal="center"/>
    </xf>
    <xf numFmtId="167" fontId="0" fillId="4" borderId="39" xfId="0" applyNumberFormat="1" applyFill="1" applyBorder="1" applyAlignment="1">
      <alignment horizontal="center"/>
    </xf>
    <xf numFmtId="167" fontId="0" fillId="4" borderId="21" xfId="0" applyNumberFormat="1" applyFill="1" applyBorder="1" applyAlignment="1">
      <alignment horizontal="center"/>
    </xf>
    <xf numFmtId="9" fontId="126" fillId="4" borderId="35" xfId="0" applyNumberFormat="1" applyFont="1" applyFill="1" applyBorder="1" applyAlignment="1">
      <alignment horizontal="center"/>
    </xf>
    <xf numFmtId="167" fontId="126" fillId="4" borderId="38" xfId="0" applyNumberFormat="1" applyFont="1" applyFill="1" applyBorder="1" applyAlignment="1">
      <alignment horizontal="center"/>
    </xf>
    <xf numFmtId="0" fontId="121" fillId="0" borderId="0" xfId="0" applyFont="1" applyAlignment="1">
      <alignment vertical="center"/>
    </xf>
    <xf numFmtId="0" fontId="112" fillId="4" borderId="0" xfId="0" applyFont="1" applyFill="1" applyBorder="1"/>
    <xf numFmtId="0" fontId="101" fillId="4" borderId="0" xfId="0" applyFont="1" applyFill="1" applyBorder="1"/>
    <xf numFmtId="3" fontId="112" fillId="4" borderId="0" xfId="0" applyNumberFormat="1" applyFont="1" applyFill="1" applyBorder="1"/>
    <xf numFmtId="10" fontId="112" fillId="4" borderId="0" xfId="0" applyNumberFormat="1" applyFont="1" applyFill="1" applyBorder="1"/>
    <xf numFmtId="0" fontId="102" fillId="4" borderId="0" xfId="0" applyFont="1" applyFill="1" applyBorder="1"/>
    <xf numFmtId="3" fontId="102" fillId="4" borderId="0" xfId="0" applyNumberFormat="1" applyFont="1" applyFill="1" applyBorder="1"/>
    <xf numFmtId="10" fontId="102" fillId="4" borderId="0" xfId="0" applyNumberFormat="1" applyFont="1" applyFill="1" applyBorder="1"/>
    <xf numFmtId="0" fontId="64" fillId="5" borderId="18" xfId="0" applyFont="1" applyFill="1" applyBorder="1"/>
    <xf numFmtId="0" fontId="64" fillId="4" borderId="26" xfId="0" applyFont="1" applyFill="1" applyBorder="1"/>
    <xf numFmtId="0" fontId="64" fillId="5" borderId="26" xfId="0" applyFont="1" applyFill="1" applyBorder="1"/>
    <xf numFmtId="0" fontId="64" fillId="4" borderId="20" xfId="0" applyFont="1" applyFill="1" applyBorder="1"/>
    <xf numFmtId="0" fontId="123" fillId="0" borderId="0" xfId="0" applyFont="1" applyAlignment="1" applyProtection="1">
      <alignment vertical="center" wrapText="1"/>
      <protection locked="0"/>
    </xf>
    <xf numFmtId="0" fontId="7" fillId="2" borderId="0" xfId="5" applyFont="1" applyFill="1" applyAlignment="1">
      <alignment horizontal="center" vertical="center"/>
    </xf>
    <xf numFmtId="0" fontId="21" fillId="0" borderId="0" xfId="0" applyFont="1" applyBorder="1" applyAlignment="1">
      <alignment horizontal="left" vertical="center" wrapText="1"/>
    </xf>
    <xf numFmtId="3" fontId="27" fillId="0" borderId="11" xfId="0" applyNumberFormat="1" applyFont="1" applyBorder="1" applyAlignment="1" applyProtection="1">
      <alignment horizontal="center" vertical="center"/>
      <protection locked="0"/>
    </xf>
    <xf numFmtId="3" fontId="27" fillId="0" borderId="15" xfId="0" applyNumberFormat="1" applyFont="1" applyBorder="1" applyAlignment="1" applyProtection="1">
      <alignment horizontal="center" vertical="center"/>
      <protection locked="0"/>
    </xf>
    <xf numFmtId="3" fontId="27" fillId="0" borderId="15" xfId="0" applyNumberFormat="1" applyFont="1" applyBorder="1" applyAlignment="1" applyProtection="1">
      <alignment horizontal="center" vertical="center" wrapText="1"/>
      <protection locked="0"/>
    </xf>
    <xf numFmtId="3" fontId="27" fillId="0" borderId="7" xfId="0" applyNumberFormat="1" applyFont="1" applyBorder="1" applyAlignment="1" applyProtection="1">
      <alignment horizontal="center" vertical="center" wrapText="1"/>
      <protection locked="0"/>
    </xf>
    <xf numFmtId="0" fontId="32" fillId="0" borderId="17" xfId="2" applyFont="1" applyBorder="1" applyAlignment="1">
      <alignment horizontal="center" vertical="center" wrapText="1"/>
    </xf>
    <xf numFmtId="4" fontId="94" fillId="0" borderId="9" xfId="2" applyNumberFormat="1" applyFont="1" applyBorder="1" applyAlignment="1">
      <alignment horizontal="center" vertical="center" wrapText="1"/>
    </xf>
    <xf numFmtId="49" fontId="21" fillId="0" borderId="0" xfId="2" applyNumberFormat="1" applyFont="1" applyAlignment="1">
      <alignment vertical="center" wrapText="1"/>
    </xf>
    <xf numFmtId="0" fontId="62" fillId="0" borderId="17" xfId="2" applyFont="1" applyBorder="1" applyAlignment="1">
      <alignment vertical="center" wrapText="1"/>
    </xf>
    <xf numFmtId="4" fontId="92" fillId="0" borderId="16" xfId="2" applyNumberFormat="1" applyFont="1" applyBorder="1" applyAlignment="1">
      <alignment horizontal="center" vertical="center" wrapText="1"/>
    </xf>
    <xf numFmtId="4" fontId="92" fillId="0" borderId="0" xfId="2" applyNumberFormat="1" applyFont="1" applyAlignment="1">
      <alignment horizontal="center" vertical="center" wrapText="1"/>
    </xf>
    <xf numFmtId="4" fontId="97" fillId="0" borderId="0" xfId="2" applyNumberFormat="1" applyFont="1" applyAlignment="1">
      <alignment horizontal="center" vertical="center" wrapText="1"/>
    </xf>
    <xf numFmtId="3" fontId="50" fillId="0" borderId="15" xfId="7" applyNumberFormat="1" applyFont="1" applyBorder="1" applyAlignment="1" applyProtection="1">
      <alignment horizontal="center" vertical="center"/>
      <protection locked="0"/>
    </xf>
    <xf numFmtId="4" fontId="54" fillId="0" borderId="14" xfId="7" applyNumberFormat="1" applyFont="1" applyBorder="1" applyAlignment="1">
      <alignment horizontal="center" vertical="center"/>
    </xf>
    <xf numFmtId="10" fontId="50" fillId="0" borderId="5" xfId="7" applyNumberFormat="1" applyFont="1" applyBorder="1" applyAlignment="1">
      <alignment vertical="center" wrapText="1"/>
    </xf>
    <xf numFmtId="10" fontId="50" fillId="0" borderId="4" xfId="7" applyNumberFormat="1" applyFont="1" applyBorder="1" applyAlignment="1">
      <alignment vertical="center" wrapText="1"/>
    </xf>
    <xf numFmtId="3" fontId="50" fillId="0" borderId="1" xfId="7" applyNumberFormat="1" applyFont="1" applyBorder="1" applyAlignment="1" applyProtection="1">
      <alignment horizontal="center" vertical="center"/>
      <protection locked="0"/>
    </xf>
    <xf numFmtId="4" fontId="54" fillId="0" borderId="8" xfId="7" applyNumberFormat="1" applyFont="1" applyBorder="1" applyAlignment="1">
      <alignment horizontal="center" vertical="center"/>
    </xf>
    <xf numFmtId="10" fontId="55" fillId="0" borderId="2" xfId="7" applyNumberFormat="1" applyFont="1" applyBorder="1" applyAlignment="1">
      <alignment vertical="center" wrapText="1"/>
    </xf>
    <xf numFmtId="3" fontId="55" fillId="0" borderId="1" xfId="7" applyNumberFormat="1" applyFont="1" applyBorder="1" applyAlignment="1" applyProtection="1">
      <alignment horizontal="center" vertical="center"/>
      <protection locked="0"/>
    </xf>
    <xf numFmtId="0" fontId="52" fillId="0" borderId="16" xfId="0" applyFont="1" applyBorder="1" applyAlignment="1">
      <alignment horizontal="left" vertical="center" wrapText="1"/>
    </xf>
    <xf numFmtId="4" fontId="133" fillId="0" borderId="8" xfId="0" applyNumberFormat="1" applyFont="1" applyBorder="1" applyAlignment="1">
      <alignment horizontal="center" vertical="center"/>
    </xf>
    <xf numFmtId="9" fontId="50" fillId="0" borderId="0" xfId="8" applyFont="1" applyAlignment="1">
      <alignment vertical="center" wrapText="1"/>
    </xf>
    <xf numFmtId="0" fontId="79" fillId="0" borderId="0" xfId="0" applyFont="1" applyAlignment="1">
      <alignment horizontal="left" vertical="center"/>
    </xf>
    <xf numFmtId="0" fontId="135" fillId="4" borderId="0" xfId="0" applyFont="1" applyFill="1" applyBorder="1"/>
    <xf numFmtId="3" fontId="0" fillId="4" borderId="0" xfId="0" applyNumberFormat="1" applyFill="1" applyBorder="1"/>
    <xf numFmtId="10" fontId="0" fillId="4" borderId="0" xfId="0" applyNumberFormat="1" applyFill="1" applyBorder="1"/>
    <xf numFmtId="0" fontId="130" fillId="0" borderId="0" xfId="2" applyFont="1" applyAlignment="1">
      <alignment horizontal="center" vertical="center" wrapText="1"/>
    </xf>
    <xf numFmtId="0" fontId="81" fillId="0" borderId="0" xfId="2" applyFont="1" applyAlignment="1">
      <alignment vertical="center" wrapText="1"/>
    </xf>
    <xf numFmtId="3" fontId="81" fillId="0" borderId="0" xfId="2" applyNumberFormat="1" applyFont="1" applyAlignment="1">
      <alignment vertical="center" wrapText="1"/>
    </xf>
    <xf numFmtId="0" fontId="136" fillId="0" borderId="0" xfId="2" applyFont="1" applyAlignment="1">
      <alignment horizontal="center" vertical="center" wrapText="1"/>
    </xf>
    <xf numFmtId="0" fontId="88" fillId="0" borderId="0" xfId="2" applyFont="1" applyAlignment="1">
      <alignment horizontal="center" vertical="center" wrapText="1"/>
    </xf>
    <xf numFmtId="0" fontId="80" fillId="0" borderId="0" xfId="2" applyFont="1" applyAlignment="1">
      <alignment vertical="center" wrapText="1"/>
    </xf>
    <xf numFmtId="2" fontId="88" fillId="0" borderId="0" xfId="1" applyNumberFormat="1" applyFont="1" applyBorder="1" applyAlignment="1">
      <alignment horizontal="center" vertical="center"/>
    </xf>
    <xf numFmtId="2" fontId="88" fillId="0" borderId="0" xfId="1" applyNumberFormat="1" applyFont="1" applyBorder="1" applyAlignment="1">
      <alignment horizontal="center" vertical="center" wrapText="1"/>
    </xf>
    <xf numFmtId="2" fontId="88" fillId="0" borderId="0" xfId="2" applyNumberFormat="1" applyFont="1" applyAlignment="1">
      <alignment vertical="center" wrapText="1"/>
    </xf>
    <xf numFmtId="0" fontId="79" fillId="0" borderId="0" xfId="2" applyFont="1" applyAlignment="1">
      <alignment vertical="center" wrapText="1"/>
    </xf>
    <xf numFmtId="166" fontId="115" fillId="0" borderId="26" xfId="0" applyNumberFormat="1" applyFont="1" applyBorder="1" applyAlignment="1">
      <alignment horizontal="center"/>
    </xf>
    <xf numFmtId="3" fontId="104" fillId="4" borderId="18" xfId="3" applyNumberFormat="1" applyFont="1" applyFill="1" applyBorder="1" applyAlignment="1">
      <alignment horizontal="center" vertical="center" wrapText="1"/>
    </xf>
    <xf numFmtId="0" fontId="126" fillId="0" borderId="20" xfId="0" applyFont="1" applyBorder="1" applyAlignment="1">
      <alignment horizontal="center" vertical="center" wrapText="1"/>
    </xf>
    <xf numFmtId="0" fontId="126" fillId="0" borderId="39" xfId="0" applyFont="1" applyBorder="1" applyAlignment="1">
      <alignment horizontal="center" vertical="center" wrapText="1"/>
    </xf>
    <xf numFmtId="0" fontId="126" fillId="0" borderId="21" xfId="0" applyFont="1" applyBorder="1" applyAlignment="1">
      <alignment horizontal="center" vertical="center" wrapText="1"/>
    </xf>
    <xf numFmtId="0" fontId="112" fillId="0" borderId="0" xfId="3" applyFont="1"/>
    <xf numFmtId="0" fontId="123" fillId="0" borderId="0" xfId="3" applyFont="1" applyAlignment="1">
      <alignment horizontal="left" vertical="center"/>
    </xf>
    <xf numFmtId="0" fontId="121" fillId="0" borderId="0" xfId="3" applyFont="1" applyAlignment="1">
      <alignment vertical="center"/>
    </xf>
    <xf numFmtId="0" fontId="119" fillId="0" borderId="0" xfId="3" applyFont="1" applyAlignment="1">
      <alignment vertical="center"/>
    </xf>
    <xf numFmtId="0" fontId="7" fillId="0" borderId="0" xfId="3" applyFont="1" applyAlignment="1">
      <alignment horizontal="left" vertical="center"/>
    </xf>
    <xf numFmtId="0" fontId="123" fillId="0" borderId="0" xfId="3" applyFont="1" applyAlignment="1" applyProtection="1">
      <alignment vertical="center" wrapText="1"/>
      <protection locked="0"/>
    </xf>
    <xf numFmtId="0" fontId="120" fillId="0" borderId="0" xfId="3" applyFont="1" applyAlignment="1" applyProtection="1">
      <alignment vertical="center" wrapText="1"/>
      <protection locked="0"/>
    </xf>
    <xf numFmtId="0" fontId="5" fillId="0" borderId="0" xfId="3"/>
    <xf numFmtId="0" fontId="126" fillId="0" borderId="0" xfId="3" applyFont="1" applyAlignment="1">
      <alignment vertical="center" wrapText="1"/>
    </xf>
    <xf numFmtId="0" fontId="5" fillId="0" borderId="25" xfId="3" applyBorder="1"/>
    <xf numFmtId="0" fontId="5" fillId="0" borderId="19" xfId="3" applyBorder="1"/>
    <xf numFmtId="0" fontId="126" fillId="0" borderId="36" xfId="3" applyFont="1" applyBorder="1" applyAlignment="1">
      <alignment wrapText="1"/>
    </xf>
    <xf numFmtId="0" fontId="5" fillId="4" borderId="0" xfId="16" applyFill="1" applyAlignment="1">
      <alignment vertical="center"/>
    </xf>
    <xf numFmtId="0" fontId="14" fillId="4" borderId="0" xfId="16" applyFont="1" applyFill="1" applyAlignment="1">
      <alignment vertical="center"/>
    </xf>
    <xf numFmtId="0" fontId="35" fillId="4" borderId="0" xfId="16" applyFont="1" applyFill="1" applyAlignment="1">
      <alignment horizontal="right" vertical="center"/>
    </xf>
    <xf numFmtId="0" fontId="6" fillId="4" borderId="0" xfId="16" applyFont="1" applyFill="1" applyAlignment="1">
      <alignment horizontal="left" vertical="center"/>
    </xf>
    <xf numFmtId="0" fontId="34" fillId="4" borderId="0" xfId="16" applyFont="1" applyFill="1" applyAlignment="1">
      <alignment horizontal="center"/>
    </xf>
    <xf numFmtId="3" fontId="6" fillId="4" borderId="0" xfId="16" applyNumberFormat="1" applyFont="1" applyFill="1" applyAlignment="1">
      <alignment horizontal="left" vertical="center"/>
    </xf>
    <xf numFmtId="0" fontId="118" fillId="4" borderId="0" xfId="16" applyFont="1" applyFill="1" applyAlignment="1">
      <alignment horizontal="left" vertical="center"/>
    </xf>
    <xf numFmtId="0" fontId="7" fillId="4" borderId="0" xfId="16" applyFont="1" applyFill="1" applyAlignment="1">
      <alignment horizontal="left" vertical="center"/>
    </xf>
    <xf numFmtId="0" fontId="16" fillId="4" borderId="0" xfId="16" applyFont="1" applyFill="1" applyAlignment="1">
      <alignment vertical="center"/>
    </xf>
    <xf numFmtId="0" fontId="138" fillId="4" borderId="0" xfId="16" applyFont="1" applyFill="1" applyAlignment="1">
      <alignment vertical="center"/>
    </xf>
    <xf numFmtId="0" fontId="108" fillId="4" borderId="0" xfId="16" applyFont="1" applyFill="1" applyAlignment="1">
      <alignment horizontal="left" vertical="center"/>
    </xf>
    <xf numFmtId="0" fontId="16" fillId="4" borderId="0" xfId="16" applyFont="1" applyFill="1" applyAlignment="1">
      <alignment vertical="center" wrapText="1"/>
    </xf>
    <xf numFmtId="0" fontId="108" fillId="0" borderId="0" xfId="5" applyFont="1" applyAlignment="1">
      <alignment vertical="center"/>
    </xf>
    <xf numFmtId="0" fontId="108" fillId="0" borderId="0" xfId="16" applyFont="1" applyAlignment="1">
      <alignment horizontal="left" vertical="center"/>
    </xf>
    <xf numFmtId="0" fontId="101" fillId="4" borderId="0" xfId="16" applyFont="1" applyFill="1" applyBorder="1"/>
    <xf numFmtId="0" fontId="3" fillId="0" borderId="0" xfId="16" applyFont="1" applyBorder="1"/>
    <xf numFmtId="0" fontId="135" fillId="0" borderId="0" xfId="16" applyFont="1" applyBorder="1"/>
    <xf numFmtId="0" fontId="101" fillId="0" borderId="0" xfId="16" applyFont="1" applyBorder="1"/>
    <xf numFmtId="0" fontId="3" fillId="4" borderId="0" xfId="16" applyFont="1" applyFill="1" applyBorder="1"/>
    <xf numFmtId="4" fontId="75" fillId="0" borderId="0" xfId="16" applyNumberFormat="1" applyFont="1" applyBorder="1" applyAlignment="1">
      <alignment horizontal="center" vertical="center"/>
    </xf>
    <xf numFmtId="167" fontId="75" fillId="0" borderId="0" xfId="16" applyNumberFormat="1" applyFont="1" applyBorder="1" applyAlignment="1">
      <alignment horizontal="center" vertical="center"/>
    </xf>
    <xf numFmtId="0" fontId="5" fillId="0" borderId="0" xfId="16"/>
    <xf numFmtId="167" fontId="112" fillId="4" borderId="0" xfId="0" applyNumberFormat="1" applyFont="1" applyFill="1" applyBorder="1"/>
    <xf numFmtId="167" fontId="101" fillId="4" borderId="0" xfId="0" applyNumberFormat="1" applyFont="1" applyFill="1" applyBorder="1"/>
    <xf numFmtId="167" fontId="141" fillId="4" borderId="0" xfId="0" applyNumberFormat="1" applyFont="1" applyFill="1" applyBorder="1"/>
    <xf numFmtId="0" fontId="104" fillId="4" borderId="32" xfId="2" applyFont="1" applyFill="1" applyBorder="1" applyAlignment="1">
      <alignment horizontal="center" vertical="center" wrapText="1"/>
    </xf>
    <xf numFmtId="3" fontId="124" fillId="4" borderId="33" xfId="3" applyNumberFormat="1" applyFont="1" applyFill="1" applyBorder="1" applyAlignment="1">
      <alignment horizontal="center" vertical="center" wrapText="1"/>
    </xf>
    <xf numFmtId="166" fontId="97" fillId="4" borderId="18" xfId="2" applyNumberFormat="1" applyFont="1" applyFill="1" applyBorder="1" applyAlignment="1" applyProtection="1">
      <alignment horizontal="center" vertical="center"/>
      <protection locked="0"/>
    </xf>
    <xf numFmtId="166" fontId="97" fillId="4" borderId="26" xfId="2" applyNumberFormat="1" applyFont="1" applyFill="1" applyBorder="1" applyAlignment="1" applyProtection="1">
      <alignment horizontal="center" vertical="center"/>
      <protection locked="0"/>
    </xf>
    <xf numFmtId="166" fontId="127" fillId="4" borderId="34" xfId="2" applyNumberFormat="1" applyFont="1" applyFill="1" applyBorder="1" applyAlignment="1" applyProtection="1">
      <alignment horizontal="center" vertical="center"/>
      <protection locked="0"/>
    </xf>
    <xf numFmtId="166" fontId="97" fillId="4" borderId="32" xfId="2" applyNumberFormat="1" applyFont="1" applyFill="1" applyBorder="1" applyAlignment="1" applyProtection="1">
      <alignment horizontal="center" vertical="center"/>
      <protection locked="0"/>
    </xf>
    <xf numFmtId="166" fontId="97" fillId="4" borderId="30" xfId="2" applyNumberFormat="1" applyFont="1" applyFill="1" applyBorder="1" applyAlignment="1" applyProtection="1">
      <alignment horizontal="center" vertical="center"/>
      <protection locked="0"/>
    </xf>
    <xf numFmtId="166" fontId="127" fillId="4" borderId="36" xfId="2" applyNumberFormat="1" applyFont="1" applyFill="1" applyBorder="1" applyAlignment="1" applyProtection="1">
      <alignment horizontal="center" vertical="center"/>
      <protection locked="0"/>
    </xf>
    <xf numFmtId="167" fontId="112" fillId="5" borderId="0" xfId="0" applyNumberFormat="1" applyFont="1" applyFill="1" applyBorder="1" applyAlignment="1">
      <alignment horizontal="center"/>
    </xf>
    <xf numFmtId="167" fontId="112" fillId="4" borderId="0" xfId="0" applyNumberFormat="1" applyFont="1" applyFill="1" applyBorder="1" applyAlignment="1">
      <alignment horizontal="center"/>
    </xf>
    <xf numFmtId="0" fontId="112" fillId="0" borderId="0" xfId="0" applyFont="1" applyBorder="1"/>
    <xf numFmtId="0" fontId="141" fillId="6" borderId="0" xfId="0" applyFont="1" applyFill="1" applyBorder="1" applyAlignment="1">
      <alignment horizontal="center" vertical="center"/>
    </xf>
    <xf numFmtId="0" fontId="141" fillId="6" borderId="0" xfId="0" applyFont="1" applyFill="1" applyBorder="1" applyAlignment="1">
      <alignment horizontal="center" vertical="center" wrapText="1"/>
    </xf>
    <xf numFmtId="0" fontId="141" fillId="5" borderId="0" xfId="0" applyFont="1" applyFill="1" applyBorder="1"/>
    <xf numFmtId="0" fontId="141" fillId="4" borderId="0" xfId="0" applyFont="1" applyFill="1" applyBorder="1"/>
    <xf numFmtId="9" fontId="141" fillId="4" borderId="0" xfId="0" applyNumberFormat="1" applyFont="1" applyFill="1" applyBorder="1" applyAlignment="1">
      <alignment horizontal="center"/>
    </xf>
    <xf numFmtId="167" fontId="141" fillId="4" borderId="0" xfId="0" applyNumberFormat="1" applyFont="1" applyFill="1" applyBorder="1" applyAlignment="1">
      <alignment horizontal="center"/>
    </xf>
    <xf numFmtId="0" fontId="52" fillId="0" borderId="11" xfId="2" applyFont="1" applyBorder="1" applyAlignment="1">
      <alignment vertical="center" wrapText="1"/>
    </xf>
    <xf numFmtId="0" fontId="52" fillId="0" borderId="16" xfId="2" applyFont="1" applyBorder="1" applyAlignment="1">
      <alignment vertical="center" wrapText="1"/>
    </xf>
    <xf numFmtId="0" fontId="22" fillId="0" borderId="4" xfId="2" applyFont="1" applyBorder="1" applyAlignment="1">
      <alignment vertical="center" wrapText="1"/>
    </xf>
    <xf numFmtId="0" fontId="28" fillId="0" borderId="3" xfId="2" applyFont="1" applyBorder="1" applyAlignment="1">
      <alignment vertical="center" wrapText="1"/>
    </xf>
    <xf numFmtId="0" fontId="27" fillId="0" borderId="7" xfId="2" applyFont="1" applyBorder="1" applyAlignment="1">
      <alignment horizontal="center" vertical="center" wrapText="1"/>
    </xf>
    <xf numFmtId="3" fontId="94" fillId="0" borderId="8" xfId="2" applyNumberFormat="1" applyFont="1" applyBorder="1" applyAlignment="1">
      <alignment horizontal="center" vertical="center" wrapText="1"/>
    </xf>
    <xf numFmtId="0" fontId="80" fillId="3" borderId="0" xfId="2" applyFont="1" applyFill="1" applyAlignment="1">
      <alignment vertical="center" wrapText="1"/>
    </xf>
    <xf numFmtId="0" fontId="90" fillId="0" borderId="0" xfId="2" applyFont="1" applyAlignment="1">
      <alignment vertical="center" wrapText="1"/>
    </xf>
    <xf numFmtId="0" fontId="79" fillId="0" borderId="0" xfId="2" applyFont="1" applyAlignment="1">
      <alignment horizontal="left" vertical="center"/>
    </xf>
    <xf numFmtId="0" fontId="82" fillId="3" borderId="0" xfId="2" applyFont="1" applyFill="1" applyAlignment="1">
      <alignment vertical="center" wrapText="1"/>
    </xf>
    <xf numFmtId="0" fontId="143" fillId="0" borderId="0" xfId="2" applyFont="1" applyAlignment="1">
      <alignment vertical="center" wrapText="1"/>
    </xf>
    <xf numFmtId="0" fontId="5" fillId="0" borderId="0" xfId="2" applyFont="1" applyAlignment="1">
      <alignment vertical="center" wrapText="1"/>
    </xf>
    <xf numFmtId="0" fontId="91" fillId="0" borderId="0" xfId="2" applyFont="1" applyAlignment="1">
      <alignment vertical="center" wrapText="1"/>
    </xf>
    <xf numFmtId="0" fontId="91" fillId="0" borderId="0" xfId="2" applyFont="1" applyAlignment="1">
      <alignment horizontal="left" vertical="center" wrapText="1"/>
    </xf>
    <xf numFmtId="0" fontId="14" fillId="0" borderId="0" xfId="2" applyFont="1" applyAlignment="1">
      <alignment vertical="center" wrapText="1"/>
    </xf>
    <xf numFmtId="0" fontId="79" fillId="3" borderId="0" xfId="2" applyFont="1" applyFill="1" applyAlignment="1">
      <alignment vertical="center" wrapText="1"/>
    </xf>
    <xf numFmtId="3" fontId="91" fillId="0" borderId="0" xfId="2" applyNumberFormat="1" applyFont="1" applyAlignment="1">
      <alignment horizontal="center" vertical="center"/>
    </xf>
    <xf numFmtId="3" fontId="91" fillId="0" borderId="0" xfId="2" applyNumberFormat="1" applyFont="1" applyAlignment="1">
      <alignment horizontal="center" vertical="center" wrapText="1"/>
    </xf>
    <xf numFmtId="0" fontId="79" fillId="0" borderId="0" xfId="0" applyFont="1" applyBorder="1" applyAlignment="1">
      <alignment horizontal="left" vertical="center"/>
    </xf>
    <xf numFmtId="0" fontId="108" fillId="0" borderId="0" xfId="0" applyFont="1" applyBorder="1" applyAlignment="1">
      <alignment horizontal="left" vertical="center"/>
    </xf>
    <xf numFmtId="0" fontId="141" fillId="0" borderId="0" xfId="0" applyFont="1" applyBorder="1" applyAlignment="1">
      <alignment vertical="center" wrapText="1"/>
    </xf>
    <xf numFmtId="0" fontId="146" fillId="0" borderId="0" xfId="0" applyFont="1" applyBorder="1" applyAlignment="1">
      <alignment horizontal="center" vertical="center" wrapText="1"/>
    </xf>
    <xf numFmtId="0" fontId="134" fillId="0" borderId="0" xfId="0" applyFont="1" applyBorder="1" applyAlignment="1">
      <alignment vertical="center" wrapText="1"/>
    </xf>
    <xf numFmtId="0" fontId="147" fillId="0" borderId="0" xfId="0" applyFont="1" applyBorder="1" applyAlignment="1">
      <alignment horizontal="center" vertical="center" wrapText="1"/>
    </xf>
    <xf numFmtId="0" fontId="148" fillId="0" borderId="0" xfId="0" applyFont="1" applyBorder="1" applyAlignment="1">
      <alignment horizontal="center" vertical="center" wrapText="1"/>
    </xf>
    <xf numFmtId="0" fontId="149" fillId="0" borderId="0" xfId="0" applyFont="1" applyBorder="1" applyAlignment="1">
      <alignment vertical="center" wrapText="1"/>
    </xf>
    <xf numFmtId="0" fontId="139" fillId="0" borderId="0" xfId="0" applyFont="1" applyBorder="1" applyAlignment="1">
      <alignment vertical="center" wrapText="1"/>
    </xf>
    <xf numFmtId="10" fontId="139" fillId="0" borderId="0" xfId="7" applyNumberFormat="1" applyFont="1" applyBorder="1" applyAlignment="1">
      <alignment vertical="center" wrapText="1"/>
    </xf>
    <xf numFmtId="3" fontId="139" fillId="0" borderId="0" xfId="7" applyNumberFormat="1" applyFont="1" applyBorder="1" applyAlignment="1" applyProtection="1">
      <alignment horizontal="center" vertical="center"/>
      <protection locked="0"/>
    </xf>
    <xf numFmtId="10" fontId="139" fillId="0" borderId="0" xfId="6" applyNumberFormat="1" applyFont="1" applyBorder="1" applyAlignment="1">
      <alignment vertical="center" wrapText="1"/>
    </xf>
    <xf numFmtId="9" fontId="139" fillId="0" borderId="0" xfId="8" applyFont="1" applyBorder="1" applyAlignment="1">
      <alignment vertical="center" wrapText="1"/>
    </xf>
    <xf numFmtId="10" fontId="150" fillId="0" borderId="0" xfId="7" applyNumberFormat="1" applyFont="1" applyBorder="1" applyAlignment="1">
      <alignment vertical="center" wrapText="1"/>
    </xf>
    <xf numFmtId="0" fontId="141" fillId="0" borderId="0" xfId="0" applyFont="1" applyBorder="1" applyAlignment="1">
      <alignment horizontal="left" vertical="center" wrapText="1"/>
    </xf>
    <xf numFmtId="3" fontId="150" fillId="0" borderId="0" xfId="0" applyNumberFormat="1" applyFont="1" applyBorder="1" applyAlignment="1">
      <alignment horizontal="center" vertical="center" wrapText="1"/>
    </xf>
    <xf numFmtId="0" fontId="112" fillId="0" borderId="0" xfId="0" applyFont="1" applyBorder="1" applyAlignment="1">
      <alignment vertical="center" wrapText="1"/>
    </xf>
    <xf numFmtId="2" fontId="148" fillId="0" borderId="0" xfId="0" applyNumberFormat="1" applyFont="1" applyBorder="1" applyAlignment="1">
      <alignment vertical="center" wrapText="1"/>
    </xf>
    <xf numFmtId="2" fontId="148" fillId="0" borderId="0" xfId="0" applyNumberFormat="1" applyFont="1" applyBorder="1" applyAlignment="1">
      <alignment horizontal="left" vertical="center" wrapText="1"/>
    </xf>
    <xf numFmtId="0" fontId="108" fillId="0" borderId="0" xfId="0" applyFont="1" applyBorder="1" applyAlignment="1">
      <alignment vertical="center" wrapText="1"/>
    </xf>
    <xf numFmtId="2" fontId="80" fillId="0" borderId="0" xfId="0" applyNumberFormat="1" applyFont="1" applyAlignment="1">
      <alignment horizontal="left" vertical="center" wrapText="1"/>
    </xf>
    <xf numFmtId="2" fontId="148" fillId="0" borderId="0" xfId="0" applyNumberFormat="1" applyFont="1" applyAlignment="1">
      <alignment horizontal="left" vertical="center" wrapText="1"/>
    </xf>
    <xf numFmtId="2" fontId="149" fillId="0" borderId="0" xfId="0" applyNumberFormat="1" applyFont="1" applyAlignment="1">
      <alignment horizontal="left" vertical="center" wrapText="1"/>
    </xf>
    <xf numFmtId="2" fontId="110" fillId="0" borderId="0" xfId="0" applyNumberFormat="1" applyFont="1" applyBorder="1" applyAlignment="1">
      <alignment vertical="center" wrapText="1"/>
    </xf>
    <xf numFmtId="0" fontId="151" fillId="0" borderId="0" xfId="0" applyFont="1" applyBorder="1" applyAlignment="1">
      <alignment horizontal="center" vertical="center"/>
    </xf>
    <xf numFmtId="0" fontId="150" fillId="0" borderId="0" xfId="0" applyFont="1" applyBorder="1" applyAlignment="1">
      <alignment vertical="center" wrapText="1"/>
    </xf>
    <xf numFmtId="0" fontId="152" fillId="0" borderId="0" xfId="0" applyFont="1" applyBorder="1" applyAlignment="1">
      <alignment horizontal="center" vertical="center" wrapText="1"/>
    </xf>
    <xf numFmtId="0" fontId="146" fillId="0" borderId="0" xfId="0" applyFont="1" applyBorder="1" applyAlignment="1">
      <alignment vertical="center" wrapText="1"/>
    </xf>
    <xf numFmtId="0" fontId="153" fillId="0" borderId="0" xfId="0" applyFont="1" applyBorder="1" applyAlignment="1">
      <alignment horizontal="center" vertical="center" wrapText="1"/>
    </xf>
    <xf numFmtId="0" fontId="154" fillId="0" borderId="0" xfId="0" applyFont="1" applyBorder="1" applyAlignment="1">
      <alignment vertical="center" wrapText="1"/>
    </xf>
    <xf numFmtId="0" fontId="148" fillId="0" borderId="0" xfId="0" applyFont="1" applyBorder="1" applyAlignment="1">
      <alignment vertical="center" wrapText="1"/>
    </xf>
    <xf numFmtId="0" fontId="155" fillId="0" borderId="0" xfId="0" applyFont="1" applyBorder="1" applyAlignment="1">
      <alignment horizontal="center" vertical="center" wrapText="1"/>
    </xf>
    <xf numFmtId="0" fontId="156" fillId="0" borderId="0" xfId="0" applyFont="1" applyBorder="1" applyAlignment="1">
      <alignment vertical="center" wrapText="1"/>
    </xf>
    <xf numFmtId="3" fontId="139" fillId="0" borderId="0" xfId="0" applyNumberFormat="1" applyFont="1" applyBorder="1" applyAlignment="1">
      <alignment horizontal="center" vertical="center" wrapText="1"/>
    </xf>
    <xf numFmtId="3" fontId="139" fillId="0" borderId="0" xfId="0" applyNumberFormat="1" applyFont="1" applyBorder="1" applyAlignment="1">
      <alignment horizontal="center" vertical="center"/>
    </xf>
    <xf numFmtId="4" fontId="157" fillId="0" borderId="0" xfId="0" applyNumberFormat="1" applyFont="1" applyBorder="1" applyAlignment="1">
      <alignment horizontal="center" vertical="center"/>
    </xf>
    <xf numFmtId="4" fontId="139" fillId="0" borderId="0" xfId="0" applyNumberFormat="1" applyFont="1" applyBorder="1" applyAlignment="1">
      <alignment horizontal="center" vertical="center"/>
    </xf>
    <xf numFmtId="4" fontId="157" fillId="0" borderId="0" xfId="0" applyNumberFormat="1" applyFont="1" applyBorder="1" applyAlignment="1">
      <alignment horizontal="center" vertical="center" wrapText="1"/>
    </xf>
    <xf numFmtId="0" fontId="158" fillId="0" borderId="0" xfId="0" applyFont="1" applyBorder="1" applyAlignment="1">
      <alignment horizontal="left" vertical="center" wrapText="1"/>
    </xf>
    <xf numFmtId="0" fontId="139" fillId="0" borderId="0" xfId="0" applyFont="1" applyBorder="1" applyAlignment="1">
      <alignment horizontal="center" vertical="center" wrapText="1"/>
    </xf>
    <xf numFmtId="4" fontId="139" fillId="0" borderId="0" xfId="0" applyNumberFormat="1" applyFont="1" applyBorder="1" applyAlignment="1">
      <alignment horizontal="center" vertical="center" wrapText="1"/>
    </xf>
    <xf numFmtId="3" fontId="139" fillId="0" borderId="0" xfId="0" applyNumberFormat="1" applyFont="1" applyBorder="1" applyAlignment="1">
      <alignment vertical="center" wrapText="1"/>
    </xf>
    <xf numFmtId="0" fontId="150" fillId="0" borderId="0" xfId="0" applyFont="1" applyBorder="1" applyAlignment="1">
      <alignment horizontal="center" vertical="center" wrapText="1"/>
    </xf>
    <xf numFmtId="0" fontId="153" fillId="0" borderId="0" xfId="0" applyFont="1" applyBorder="1" applyAlignment="1">
      <alignment vertical="center" wrapText="1"/>
    </xf>
    <xf numFmtId="0" fontId="142" fillId="0" borderId="0" xfId="0" applyFont="1" applyBorder="1" applyAlignment="1">
      <alignment vertical="center" wrapText="1"/>
    </xf>
    <xf numFmtId="4" fontId="159" fillId="0" borderId="0" xfId="0" applyNumberFormat="1" applyFont="1" applyBorder="1" applyAlignment="1">
      <alignment horizontal="center" vertical="center" wrapText="1"/>
    </xf>
    <xf numFmtId="4" fontId="150" fillId="0" borderId="0" xfId="0" applyNumberFormat="1" applyFont="1" applyBorder="1" applyAlignment="1">
      <alignment horizontal="center" vertical="center" wrapText="1"/>
    </xf>
    <xf numFmtId="2" fontId="149" fillId="0" borderId="0" xfId="0" applyNumberFormat="1" applyFont="1" applyBorder="1" applyAlignment="1">
      <alignment vertical="center" wrapText="1"/>
    </xf>
    <xf numFmtId="0" fontId="108" fillId="0" borderId="0" xfId="0" applyFont="1" applyAlignment="1">
      <alignment horizontal="left" vertical="center"/>
    </xf>
    <xf numFmtId="0" fontId="108" fillId="0" borderId="0" xfId="0" applyFont="1" applyAlignment="1">
      <alignment horizontal="center" vertical="center"/>
    </xf>
    <xf numFmtId="0" fontId="108" fillId="0" borderId="0" xfId="0" applyFont="1" applyBorder="1" applyAlignment="1">
      <alignment horizontal="center" vertical="center"/>
    </xf>
    <xf numFmtId="0" fontId="22" fillId="0" borderId="16" xfId="2" applyFont="1" applyBorder="1" applyAlignment="1">
      <alignment vertical="center" wrapText="1"/>
    </xf>
    <xf numFmtId="166" fontId="92" fillId="0" borderId="10" xfId="2" applyNumberFormat="1" applyFont="1" applyBorder="1" applyAlignment="1">
      <alignment horizontal="center" vertical="center"/>
    </xf>
    <xf numFmtId="166" fontId="92" fillId="0" borderId="14" xfId="2" applyNumberFormat="1" applyFont="1" applyBorder="1" applyAlignment="1">
      <alignment horizontal="center" vertical="center"/>
    </xf>
    <xf numFmtId="166" fontId="92" fillId="0" borderId="14" xfId="2" applyNumberFormat="1" applyFont="1" applyBorder="1" applyAlignment="1">
      <alignment horizontal="center" vertical="center" wrapText="1"/>
    </xf>
    <xf numFmtId="166" fontId="92" fillId="0" borderId="6" xfId="2" applyNumberFormat="1" applyFont="1" applyBorder="1" applyAlignment="1">
      <alignment horizontal="center" vertical="center" wrapText="1"/>
    </xf>
    <xf numFmtId="166" fontId="96" fillId="0" borderId="0" xfId="2" applyNumberFormat="1" applyFont="1" applyAlignment="1">
      <alignment horizontal="center" vertical="center" wrapText="1"/>
    </xf>
    <xf numFmtId="4" fontId="96" fillId="0" borderId="0" xfId="2" applyNumberFormat="1" applyFont="1" applyAlignment="1">
      <alignment horizontal="center" vertical="center" wrapText="1"/>
    </xf>
    <xf numFmtId="9" fontId="5" fillId="0" borderId="0" xfId="8" applyFont="1" applyBorder="1" applyAlignment="1">
      <alignment horizontal="center" vertical="center"/>
    </xf>
    <xf numFmtId="4" fontId="92" fillId="3" borderId="16" xfId="2" applyNumberFormat="1" applyFont="1" applyFill="1" applyBorder="1" applyAlignment="1" applyProtection="1">
      <alignment horizontal="center" vertical="center"/>
      <protection locked="0"/>
    </xf>
    <xf numFmtId="4" fontId="92" fillId="3" borderId="0" xfId="2" applyNumberFormat="1" applyFont="1" applyFill="1" applyAlignment="1" applyProtection="1">
      <alignment horizontal="center" vertical="center"/>
      <protection locked="0"/>
    </xf>
    <xf numFmtId="4" fontId="92" fillId="0" borderId="0" xfId="2" applyNumberFormat="1" applyFont="1" applyAlignment="1" applyProtection="1">
      <alignment horizontal="center" vertical="center" wrapText="1"/>
      <protection locked="0"/>
    </xf>
    <xf numFmtId="4" fontId="92" fillId="3" borderId="0" xfId="2" applyNumberFormat="1" applyFont="1" applyFill="1" applyAlignment="1" applyProtection="1">
      <alignment horizontal="center" vertical="center" wrapText="1"/>
      <protection locked="0"/>
    </xf>
    <xf numFmtId="4" fontId="92" fillId="3" borderId="17" xfId="2" applyNumberFormat="1" applyFont="1" applyFill="1" applyBorder="1" applyAlignment="1" applyProtection="1">
      <alignment horizontal="center" vertical="center" wrapText="1"/>
      <protection locked="0"/>
    </xf>
    <xf numFmtId="2" fontId="31" fillId="0" borderId="0" xfId="2" applyNumberFormat="1" applyFont="1" applyAlignment="1">
      <alignment vertical="center" wrapText="1"/>
    </xf>
    <xf numFmtId="0" fontId="142" fillId="0" borderId="0" xfId="2" applyFont="1" applyAlignment="1">
      <alignment vertical="center" wrapText="1"/>
    </xf>
    <xf numFmtId="0" fontId="152" fillId="0" borderId="0" xfId="2" applyFont="1" applyAlignment="1">
      <alignment horizontal="center" vertical="center" wrapText="1"/>
    </xf>
    <xf numFmtId="0" fontId="161" fillId="0" borderId="0" xfId="2" applyFont="1" applyAlignment="1">
      <alignment horizontal="center" vertical="center" wrapText="1"/>
    </xf>
    <xf numFmtId="0" fontId="161" fillId="0" borderId="0" xfId="2" applyFont="1" applyAlignment="1">
      <alignment vertical="center" wrapText="1"/>
    </xf>
    <xf numFmtId="0" fontId="156" fillId="0" borderId="0" xfId="2" applyFont="1" applyAlignment="1">
      <alignment vertical="center" wrapText="1"/>
    </xf>
    <xf numFmtId="0" fontId="154" fillId="0" borderId="0" xfId="2" applyFont="1" applyAlignment="1">
      <alignment vertical="center" wrapText="1"/>
    </xf>
    <xf numFmtId="9" fontId="112" fillId="0" borderId="0" xfId="8" applyFont="1" applyBorder="1" applyAlignment="1">
      <alignment horizontal="center" vertical="center"/>
    </xf>
    <xf numFmtId="0" fontId="161" fillId="0" borderId="0" xfId="2" applyFont="1"/>
    <xf numFmtId="0" fontId="161" fillId="0" borderId="0" xfId="2" applyFont="1" applyAlignment="1">
      <alignment horizontal="left" vertical="center" wrapText="1"/>
    </xf>
    <xf numFmtId="2" fontId="161" fillId="0" borderId="0" xfId="1" applyNumberFormat="1" applyFont="1" applyBorder="1" applyAlignment="1">
      <alignment horizontal="center" vertical="center"/>
    </xf>
    <xf numFmtId="2" fontId="161" fillId="0" borderId="0" xfId="1" applyNumberFormat="1" applyFont="1" applyBorder="1" applyAlignment="1">
      <alignment horizontal="center" vertical="center" wrapText="1"/>
    </xf>
    <xf numFmtId="166" fontId="163" fillId="0" borderId="0" xfId="2" applyNumberFormat="1" applyFont="1" applyAlignment="1">
      <alignment horizontal="center" vertical="center" wrapText="1"/>
    </xf>
    <xf numFmtId="4" fontId="163" fillId="0" borderId="0" xfId="2" applyNumberFormat="1" applyFont="1" applyAlignment="1">
      <alignment horizontal="center" vertical="center" wrapText="1"/>
    </xf>
    <xf numFmtId="2" fontId="161" fillId="0" borderId="0" xfId="2" applyNumberFormat="1" applyFont="1" applyAlignment="1">
      <alignment vertical="center" wrapText="1"/>
    </xf>
    <xf numFmtId="0" fontId="153" fillId="0" borderId="0" xfId="2" applyFont="1" applyAlignment="1">
      <alignment vertical="center" wrapText="1"/>
    </xf>
    <xf numFmtId="3" fontId="153" fillId="0" borderId="0" xfId="2" applyNumberFormat="1" applyFont="1" applyAlignment="1">
      <alignment vertical="center" wrapText="1"/>
    </xf>
    <xf numFmtId="0" fontId="146" fillId="0" borderId="0" xfId="2" applyFont="1" applyAlignment="1">
      <alignment vertical="center" wrapText="1"/>
    </xf>
    <xf numFmtId="0" fontId="146" fillId="0" borderId="0" xfId="2" applyFont="1" applyAlignment="1">
      <alignment horizontal="center" vertical="center" wrapText="1"/>
    </xf>
    <xf numFmtId="0" fontId="148" fillId="0" borderId="0" xfId="2" applyFont="1" applyAlignment="1">
      <alignment vertical="center" wrapText="1"/>
    </xf>
    <xf numFmtId="0" fontId="141" fillId="0" borderId="0" xfId="2" applyFont="1" applyAlignment="1">
      <alignment horizontal="left" vertical="center" wrapText="1"/>
    </xf>
    <xf numFmtId="3" fontId="112" fillId="0" borderId="0" xfId="2" applyNumberFormat="1" applyFont="1" applyAlignment="1">
      <alignment vertical="center" wrapText="1"/>
    </xf>
    <xf numFmtId="3" fontId="112" fillId="0" borderId="0" xfId="0" applyNumberFormat="1" applyFont="1" applyBorder="1" applyAlignment="1" applyProtection="1">
      <alignment horizontal="center" vertical="center"/>
      <protection locked="0"/>
    </xf>
    <xf numFmtId="4" fontId="162" fillId="0" borderId="0" xfId="0" applyNumberFormat="1" applyFont="1" applyBorder="1" applyAlignment="1">
      <alignment horizontal="center" vertical="center"/>
    </xf>
    <xf numFmtId="3" fontId="112" fillId="0" borderId="0" xfId="2" applyNumberFormat="1" applyFont="1" applyAlignment="1" applyProtection="1">
      <alignment horizontal="center" vertical="center"/>
      <protection locked="0"/>
    </xf>
    <xf numFmtId="166" fontId="162" fillId="0" borderId="0" xfId="2" applyNumberFormat="1" applyFont="1" applyAlignment="1">
      <alignment horizontal="center" vertical="center"/>
    </xf>
    <xf numFmtId="3" fontId="112" fillId="3" borderId="0" xfId="2" applyNumberFormat="1" applyFont="1" applyFill="1" applyAlignment="1" applyProtection="1">
      <alignment horizontal="center" vertical="center"/>
      <protection locked="0"/>
    </xf>
    <xf numFmtId="165" fontId="162" fillId="0" borderId="0" xfId="1" applyNumberFormat="1" applyFont="1" applyBorder="1" applyAlignment="1">
      <alignment horizontal="center" vertical="center"/>
    </xf>
    <xf numFmtId="4" fontId="162" fillId="0" borderId="0" xfId="2" applyNumberFormat="1" applyFont="1" applyAlignment="1">
      <alignment horizontal="center" vertical="center"/>
    </xf>
    <xf numFmtId="3" fontId="112" fillId="0" borderId="0" xfId="0" applyNumberFormat="1" applyFont="1" applyBorder="1" applyAlignment="1" applyProtection="1">
      <alignment horizontal="center" vertical="center" wrapText="1"/>
      <protection locked="0"/>
    </xf>
    <xf numFmtId="3" fontId="112" fillId="0" borderId="0" xfId="2" applyNumberFormat="1" applyFont="1" applyAlignment="1" applyProtection="1">
      <alignment horizontal="center" vertical="center" wrapText="1"/>
      <protection locked="0"/>
    </xf>
    <xf numFmtId="4" fontId="162" fillId="0" borderId="0" xfId="2" applyNumberFormat="1" applyFont="1" applyAlignment="1">
      <alignment horizontal="center" vertical="center" wrapText="1"/>
    </xf>
    <xf numFmtId="2" fontId="148" fillId="0" borderId="0" xfId="2" applyNumberFormat="1" applyFont="1" applyAlignment="1">
      <alignment vertical="center" wrapText="1"/>
    </xf>
    <xf numFmtId="0" fontId="149" fillId="0" borderId="0" xfId="2" applyFont="1" applyAlignment="1">
      <alignment vertical="center" wrapText="1"/>
    </xf>
    <xf numFmtId="10" fontId="108" fillId="0" borderId="0" xfId="2" applyNumberFormat="1" applyFont="1" applyAlignment="1">
      <alignment vertical="center" wrapText="1"/>
    </xf>
    <xf numFmtId="0" fontId="154" fillId="0" borderId="0" xfId="2" applyFont="1" applyAlignment="1">
      <alignment horizontal="center" vertical="center" wrapText="1"/>
    </xf>
    <xf numFmtId="0" fontId="108" fillId="0" borderId="0" xfId="2" applyFont="1" applyAlignment="1">
      <alignment horizontal="left" vertical="center"/>
    </xf>
    <xf numFmtId="0" fontId="128" fillId="4" borderId="32" xfId="3" applyFont="1" applyFill="1" applyBorder="1"/>
    <xf numFmtId="0" fontId="128" fillId="4" borderId="30" xfId="3" applyFont="1" applyFill="1" applyBorder="1"/>
    <xf numFmtId="0" fontId="125" fillId="0" borderId="26" xfId="3" applyFont="1" applyBorder="1" applyAlignment="1">
      <alignment horizontal="center" vertical="center" wrapText="1"/>
    </xf>
    <xf numFmtId="0" fontId="125" fillId="0" borderId="30" xfId="3" applyFont="1" applyBorder="1" applyAlignment="1">
      <alignment horizontal="center" vertical="center" wrapText="1"/>
    </xf>
    <xf numFmtId="0" fontId="125" fillId="0" borderId="36" xfId="3" applyFont="1" applyBorder="1" applyAlignment="1">
      <alignment horizontal="center" vertical="center" wrapText="1"/>
    </xf>
    <xf numFmtId="168" fontId="97" fillId="4" borderId="19" xfId="15" applyNumberFormat="1" applyFont="1" applyFill="1" applyBorder="1" applyAlignment="1" applyProtection="1">
      <alignment horizontal="center" vertical="center"/>
      <protection locked="0"/>
    </xf>
    <xf numFmtId="168" fontId="97" fillId="4" borderId="31" xfId="15" applyNumberFormat="1" applyFont="1" applyFill="1" applyBorder="1" applyAlignment="1" applyProtection="1">
      <alignment horizontal="center" vertical="center"/>
      <protection locked="0"/>
    </xf>
    <xf numFmtId="168" fontId="127" fillId="4" borderId="38" xfId="15" applyNumberFormat="1" applyFont="1" applyFill="1" applyBorder="1" applyAlignment="1" applyProtection="1">
      <alignment horizontal="center" vertical="center"/>
      <protection locked="0"/>
    </xf>
    <xf numFmtId="49" fontId="21" fillId="0" borderId="0" xfId="0" applyNumberFormat="1" applyFont="1" applyAlignment="1">
      <alignment vertical="center" wrapText="1"/>
    </xf>
    <xf numFmtId="0" fontId="143" fillId="0" borderId="0" xfId="0" applyFont="1" applyBorder="1" applyAlignment="1">
      <alignment vertical="center" wrapText="1"/>
    </xf>
    <xf numFmtId="0" fontId="90" fillId="0" borderId="0" xfId="0" applyFont="1" applyBorder="1" applyAlignment="1">
      <alignment vertical="center" wrapText="1"/>
    </xf>
    <xf numFmtId="0" fontId="14" fillId="0" borderId="0" xfId="0" applyFont="1" applyBorder="1" applyAlignment="1">
      <alignment vertical="center" wrapText="1"/>
    </xf>
    <xf numFmtId="0" fontId="5" fillId="0" borderId="0" xfId="16" applyAlignment="1">
      <alignment vertical="center"/>
    </xf>
    <xf numFmtId="0" fontId="14" fillId="0" borderId="0" xfId="16" applyFont="1" applyAlignment="1">
      <alignment vertical="center"/>
    </xf>
    <xf numFmtId="0" fontId="112" fillId="0" borderId="0" xfId="16" applyFont="1" applyAlignment="1">
      <alignment vertical="center"/>
    </xf>
    <xf numFmtId="0" fontId="6" fillId="0" borderId="0" xfId="16" applyFont="1" applyAlignment="1">
      <alignment horizontal="left" vertical="center"/>
    </xf>
    <xf numFmtId="0" fontId="34" fillId="0" borderId="0" xfId="16" applyFont="1"/>
    <xf numFmtId="0" fontId="7" fillId="0" borderId="0" xfId="16" applyFont="1" applyAlignment="1">
      <alignment horizontal="left" vertical="center"/>
    </xf>
    <xf numFmtId="0" fontId="165" fillId="0" borderId="0" xfId="16" applyFont="1" applyAlignment="1">
      <alignment horizontal="left" vertical="center"/>
    </xf>
    <xf numFmtId="0" fontId="108" fillId="0" borderId="0" xfId="16" applyFont="1" applyAlignment="1">
      <alignment horizontal="center" vertical="center"/>
    </xf>
    <xf numFmtId="0" fontId="140" fillId="0" borderId="0" xfId="16" applyFont="1" applyAlignment="1">
      <alignment horizontal="left" vertical="center"/>
    </xf>
    <xf numFmtId="0" fontId="140" fillId="0" borderId="0" xfId="16" applyFont="1" applyAlignment="1">
      <alignment vertical="center"/>
    </xf>
    <xf numFmtId="0" fontId="49" fillId="0" borderId="0" xfId="16" applyFont="1" applyAlignment="1">
      <alignment vertical="center" wrapText="1"/>
    </xf>
    <xf numFmtId="0" fontId="32" fillId="0" borderId="0" xfId="16" applyFont="1" applyAlignment="1">
      <alignment vertical="center"/>
    </xf>
    <xf numFmtId="0" fontId="25" fillId="0" borderId="0" xfId="16" applyFont="1" applyBorder="1" applyAlignment="1">
      <alignment vertical="center" wrapText="1"/>
    </xf>
    <xf numFmtId="0" fontId="166" fillId="0" borderId="0" xfId="16" applyFont="1" applyBorder="1" applyAlignment="1">
      <alignment vertical="center"/>
    </xf>
    <xf numFmtId="0" fontId="74" fillId="0" borderId="0" xfId="16" applyFont="1" applyAlignment="1">
      <alignment vertical="center" wrapText="1"/>
    </xf>
    <xf numFmtId="0" fontId="89" fillId="0" borderId="0" xfId="16" applyFont="1" applyAlignment="1">
      <alignment vertical="center"/>
    </xf>
    <xf numFmtId="0" fontId="76" fillId="0" borderId="0" xfId="16" applyFont="1" applyAlignment="1">
      <alignment vertical="center" wrapText="1"/>
    </xf>
    <xf numFmtId="3" fontId="49" fillId="0" borderId="0" xfId="16" applyNumberFormat="1" applyFont="1" applyBorder="1" applyAlignment="1">
      <alignment horizontal="center" vertical="center" wrapText="1"/>
    </xf>
    <xf numFmtId="4" fontId="49" fillId="0" borderId="0" xfId="16" applyNumberFormat="1" applyFont="1" applyBorder="1" applyAlignment="1">
      <alignment horizontal="center" vertical="center" wrapText="1"/>
    </xf>
    <xf numFmtId="2" fontId="21" fillId="0" borderId="0" xfId="16" applyNumberFormat="1" applyFont="1" applyAlignment="1">
      <alignment vertical="center" wrapText="1"/>
    </xf>
    <xf numFmtId="0" fontId="7" fillId="0" borderId="0" xfId="16" applyFont="1" applyBorder="1" applyAlignment="1">
      <alignment vertical="center" wrapText="1"/>
    </xf>
    <xf numFmtId="0" fontId="6" fillId="0" borderId="0" xfId="16" applyFont="1" applyAlignment="1">
      <alignment vertical="center" wrapText="1"/>
    </xf>
    <xf numFmtId="0" fontId="86" fillId="0" borderId="0" xfId="16" applyFont="1" applyAlignment="1">
      <alignment vertical="center" wrapText="1"/>
    </xf>
    <xf numFmtId="0" fontId="167" fillId="0" borderId="0" xfId="16" applyFont="1" applyAlignment="1">
      <alignment vertical="center"/>
    </xf>
    <xf numFmtId="0" fontId="37" fillId="0" borderId="0" xfId="16" applyFont="1" applyAlignment="1">
      <alignment vertical="center" wrapText="1"/>
    </xf>
    <xf numFmtId="0" fontId="168" fillId="4" borderId="0" xfId="16" applyFont="1" applyFill="1" applyBorder="1" applyAlignment="1">
      <alignment horizontal="left" vertical="center"/>
    </xf>
    <xf numFmtId="3" fontId="75" fillId="4" borderId="0" xfId="0" applyNumberFormat="1" applyFont="1" applyFill="1" applyBorder="1" applyAlignment="1" applyProtection="1">
      <alignment horizontal="center" vertical="center"/>
      <protection locked="0"/>
    </xf>
    <xf numFmtId="4" fontId="78" fillId="4" borderId="0" xfId="0" applyNumberFormat="1" applyFont="1" applyFill="1" applyBorder="1" applyAlignment="1">
      <alignment horizontal="center" vertical="center"/>
    </xf>
    <xf numFmtId="3" fontId="124" fillId="4" borderId="30" xfId="16" applyNumberFormat="1" applyFont="1" applyFill="1" applyBorder="1" applyAlignment="1">
      <alignment horizontal="center" vertical="center" wrapText="1"/>
    </xf>
    <xf numFmtId="3" fontId="75" fillId="4" borderId="25" xfId="0" applyNumberFormat="1" applyFont="1" applyFill="1" applyBorder="1" applyAlignment="1" applyProtection="1">
      <alignment horizontal="center" vertical="center"/>
      <protection locked="0"/>
    </xf>
    <xf numFmtId="4" fontId="78" fillId="4" borderId="25" xfId="0" applyNumberFormat="1" applyFont="1" applyFill="1" applyBorder="1" applyAlignment="1">
      <alignment horizontal="center" vertical="center"/>
    </xf>
    <xf numFmtId="4" fontId="78" fillId="4" borderId="19" xfId="0" applyNumberFormat="1" applyFont="1" applyFill="1" applyBorder="1" applyAlignment="1">
      <alignment horizontal="center" vertical="center"/>
    </xf>
    <xf numFmtId="4" fontId="78" fillId="4" borderId="31" xfId="0" applyNumberFormat="1" applyFont="1" applyFill="1" applyBorder="1" applyAlignment="1">
      <alignment horizontal="center" vertical="center"/>
    </xf>
    <xf numFmtId="3" fontId="170" fillId="4" borderId="36" xfId="16" applyNumberFormat="1" applyFont="1" applyFill="1" applyBorder="1" applyAlignment="1">
      <alignment horizontal="left" vertical="center" wrapText="1" indent="1"/>
    </xf>
    <xf numFmtId="3" fontId="169" fillId="4" borderId="35" xfId="0" applyNumberFormat="1" applyFont="1" applyFill="1" applyBorder="1" applyAlignment="1" applyProtection="1">
      <alignment horizontal="center" vertical="center"/>
      <protection locked="0"/>
    </xf>
    <xf numFmtId="2" fontId="171" fillId="4" borderId="35" xfId="8" applyNumberFormat="1" applyFont="1" applyFill="1" applyBorder="1" applyAlignment="1" applyProtection="1">
      <alignment horizontal="center" vertical="center"/>
      <protection locked="0"/>
    </xf>
    <xf numFmtId="2" fontId="171" fillId="4" borderId="38" xfId="8" applyNumberFormat="1" applyFont="1" applyFill="1" applyBorder="1" applyAlignment="1" applyProtection="1">
      <alignment horizontal="center" vertical="center"/>
      <protection locked="0"/>
    </xf>
    <xf numFmtId="3" fontId="75" fillId="4" borderId="18" xfId="0" applyNumberFormat="1" applyFont="1" applyFill="1" applyBorder="1" applyAlignment="1" applyProtection="1">
      <alignment horizontal="center" vertical="center"/>
      <protection locked="0"/>
    </xf>
    <xf numFmtId="3" fontId="75" fillId="4" borderId="26" xfId="0" applyNumberFormat="1" applyFont="1" applyFill="1" applyBorder="1" applyAlignment="1" applyProtection="1">
      <alignment horizontal="center" vertical="center"/>
      <protection locked="0"/>
    </xf>
    <xf numFmtId="3" fontId="169" fillId="4" borderId="34" xfId="0" applyNumberFormat="1" applyFont="1" applyFill="1" applyBorder="1" applyAlignment="1" applyProtection="1">
      <alignment horizontal="center" vertical="center"/>
      <protection locked="0"/>
    </xf>
    <xf numFmtId="0" fontId="64" fillId="4" borderId="32" xfId="16" applyFont="1" applyFill="1" applyBorder="1" applyAlignment="1">
      <alignment horizontal="left" vertical="center" indent="1"/>
    </xf>
    <xf numFmtId="0" fontId="64" fillId="4" borderId="30" xfId="16" applyFont="1" applyFill="1" applyBorder="1" applyAlignment="1">
      <alignment horizontal="left" vertical="center" indent="1"/>
    </xf>
    <xf numFmtId="0" fontId="142" fillId="0" borderId="0" xfId="2" applyFont="1" applyAlignment="1">
      <alignment horizontal="center" vertical="center" wrapText="1"/>
    </xf>
    <xf numFmtId="0" fontId="164" fillId="0" borderId="0" xfId="0" applyFont="1" applyBorder="1" applyAlignment="1">
      <alignment horizontal="center" vertical="center"/>
    </xf>
    <xf numFmtId="0" fontId="130" fillId="0" borderId="0" xfId="2" applyFont="1" applyAlignment="1">
      <alignment vertical="center" wrapText="1"/>
    </xf>
    <xf numFmtId="0" fontId="90" fillId="0" borderId="0" xfId="2" applyFont="1" applyAlignment="1">
      <alignment horizontal="center" vertical="center" wrapText="1"/>
    </xf>
    <xf numFmtId="0" fontId="82" fillId="0" borderId="0" xfId="2" applyFont="1" applyAlignment="1">
      <alignment horizontal="center" vertical="center" wrapText="1"/>
    </xf>
    <xf numFmtId="0" fontId="64" fillId="0" borderId="0" xfId="2" applyFont="1" applyAlignment="1">
      <alignment horizontal="left" vertical="center" wrapText="1"/>
    </xf>
    <xf numFmtId="3" fontId="5" fillId="0" borderId="0" xfId="2" applyNumberFormat="1" applyFont="1" applyAlignment="1">
      <alignment vertical="center" wrapText="1"/>
    </xf>
    <xf numFmtId="3" fontId="5" fillId="0" borderId="0" xfId="0" applyNumberFormat="1" applyFont="1" applyBorder="1" applyAlignment="1" applyProtection="1">
      <alignment horizontal="center" vertical="center"/>
      <protection locked="0"/>
    </xf>
    <xf numFmtId="4" fontId="97" fillId="0" borderId="0" xfId="0" applyNumberFormat="1" applyFont="1" applyBorder="1" applyAlignment="1">
      <alignment horizontal="center" vertical="center"/>
    </xf>
    <xf numFmtId="3" fontId="5" fillId="0" borderId="0" xfId="2" applyNumberFormat="1" applyFont="1" applyAlignment="1" applyProtection="1">
      <alignment horizontal="center" vertical="center"/>
      <protection locked="0"/>
    </xf>
    <xf numFmtId="166" fontId="97" fillId="0" borderId="0" xfId="2" applyNumberFormat="1" applyFont="1" applyAlignment="1">
      <alignment horizontal="center" vertical="center"/>
    </xf>
    <xf numFmtId="3" fontId="5" fillId="3" borderId="0" xfId="2" applyNumberFormat="1" applyFont="1" applyFill="1" applyAlignment="1" applyProtection="1">
      <alignment horizontal="center" vertical="center"/>
      <protection locked="0"/>
    </xf>
    <xf numFmtId="165" fontId="97" fillId="0" borderId="0" xfId="1" applyNumberFormat="1" applyFont="1" applyBorder="1" applyAlignment="1">
      <alignment horizontal="center" vertical="center"/>
    </xf>
    <xf numFmtId="4" fontId="97" fillId="0" borderId="0" xfId="2" applyNumberFormat="1" applyFont="1" applyAlignment="1">
      <alignment horizontal="center" vertical="center"/>
    </xf>
    <xf numFmtId="3" fontId="5" fillId="0" borderId="0" xfId="0" applyNumberFormat="1" applyFont="1" applyBorder="1" applyAlignment="1" applyProtection="1">
      <alignment horizontal="center" vertical="center" wrapText="1"/>
      <protection locked="0"/>
    </xf>
    <xf numFmtId="3" fontId="5" fillId="0" borderId="0" xfId="2" applyNumberFormat="1" applyFont="1" applyAlignment="1" applyProtection="1">
      <alignment horizontal="center" vertical="center" wrapText="1"/>
      <protection locked="0"/>
    </xf>
    <xf numFmtId="3" fontId="5" fillId="3" borderId="0" xfId="2" applyNumberFormat="1" applyFont="1" applyFill="1" applyAlignment="1" applyProtection="1">
      <alignment horizontal="center" vertical="center" wrapText="1"/>
      <protection locked="0"/>
    </xf>
    <xf numFmtId="4" fontId="97" fillId="0" borderId="0" xfId="0" applyNumberFormat="1" applyFont="1" applyBorder="1" applyAlignment="1">
      <alignment horizontal="center" vertical="center" wrapText="1"/>
    </xf>
    <xf numFmtId="166" fontId="97" fillId="0" borderId="0" xfId="2" applyNumberFormat="1" applyFont="1" applyAlignment="1">
      <alignment horizontal="center" vertical="center" wrapText="1"/>
    </xf>
    <xf numFmtId="165" fontId="97" fillId="0" borderId="0" xfId="1" applyNumberFormat="1" applyFont="1" applyBorder="1" applyAlignment="1">
      <alignment horizontal="center" vertical="center" wrapText="1"/>
    </xf>
    <xf numFmtId="0" fontId="173" fillId="0" borderId="0" xfId="2" applyFont="1" applyAlignment="1">
      <alignment horizontal="center" vertical="center" wrapText="1"/>
    </xf>
    <xf numFmtId="166" fontId="173" fillId="0" borderId="0" xfId="2" applyNumberFormat="1" applyFont="1" applyAlignment="1">
      <alignment horizontal="center" vertical="center" wrapText="1"/>
    </xf>
    <xf numFmtId="165" fontId="173" fillId="0" borderId="0" xfId="1" applyNumberFormat="1" applyFont="1" applyBorder="1" applyAlignment="1">
      <alignment horizontal="center" vertical="center" wrapText="1"/>
    </xf>
    <xf numFmtId="4" fontId="173" fillId="0" borderId="0" xfId="2" applyNumberFormat="1" applyFont="1" applyAlignment="1">
      <alignment horizontal="center" vertical="center" wrapText="1"/>
    </xf>
    <xf numFmtId="0" fontId="130" fillId="0" borderId="0" xfId="2" applyFont="1" applyAlignment="1">
      <alignment horizontal="left" vertical="center" wrapText="1"/>
    </xf>
    <xf numFmtId="3" fontId="130" fillId="0" borderId="0" xfId="2" applyNumberFormat="1" applyFont="1" applyAlignment="1">
      <alignment horizontal="center" vertical="center" wrapText="1"/>
    </xf>
    <xf numFmtId="3" fontId="173" fillId="0" borderId="0" xfId="2" applyNumberFormat="1" applyFont="1" applyAlignment="1">
      <alignment horizontal="center" vertical="center" wrapText="1"/>
    </xf>
    <xf numFmtId="0" fontId="174" fillId="0" borderId="0" xfId="2" applyFont="1" applyAlignment="1">
      <alignment vertical="center" wrapText="1"/>
    </xf>
    <xf numFmtId="10" fontId="79" fillId="0" borderId="0" xfId="2" applyNumberFormat="1" applyFont="1" applyAlignment="1">
      <alignment vertical="center" wrapText="1"/>
    </xf>
    <xf numFmtId="0" fontId="153" fillId="0" borderId="0" xfId="2" applyFont="1" applyAlignment="1">
      <alignment horizontal="center" vertical="center" wrapText="1"/>
    </xf>
    <xf numFmtId="0" fontId="148" fillId="0" borderId="0" xfId="2" applyFont="1" applyAlignment="1">
      <alignment horizontal="center" vertical="center" wrapText="1"/>
    </xf>
    <xf numFmtId="0" fontId="52" fillId="0" borderId="14" xfId="0" applyFont="1" applyBorder="1" applyAlignment="1">
      <alignment vertical="center" wrapText="1"/>
    </xf>
    <xf numFmtId="0" fontId="32" fillId="0" borderId="0" xfId="0" applyFont="1" applyBorder="1" applyAlignment="1">
      <alignment horizontal="center" vertical="center" wrapText="1"/>
    </xf>
    <xf numFmtId="0" fontId="55" fillId="0" borderId="5" xfId="0" applyFont="1" applyBorder="1" applyAlignment="1">
      <alignment horizontal="left" vertical="center" wrapText="1"/>
    </xf>
    <xf numFmtId="3" fontId="55" fillId="0" borderId="11" xfId="0" applyNumberFormat="1" applyFont="1" applyBorder="1" applyAlignment="1">
      <alignment horizontal="center" vertical="center"/>
    </xf>
    <xf numFmtId="0" fontId="55" fillId="0" borderId="3" xfId="0" applyFont="1" applyBorder="1" applyAlignment="1">
      <alignment horizontal="left" vertical="center" wrapText="1"/>
    </xf>
    <xf numFmtId="3" fontId="50" fillId="0" borderId="7" xfId="7" applyNumberFormat="1" applyFont="1" applyBorder="1" applyAlignment="1" applyProtection="1">
      <alignment horizontal="center" vertical="center"/>
      <protection locked="0"/>
    </xf>
    <xf numFmtId="4" fontId="54" fillId="0" borderId="6" xfId="7" applyNumberFormat="1" applyFont="1" applyBorder="1" applyAlignment="1">
      <alignment horizontal="center" vertical="center"/>
    </xf>
    <xf numFmtId="3" fontId="55" fillId="0" borderId="7" xfId="0" applyNumberFormat="1" applyFont="1" applyBorder="1" applyAlignment="1">
      <alignment horizontal="center" vertical="center"/>
    </xf>
    <xf numFmtId="4" fontId="54" fillId="0" borderId="6" xfId="0" applyNumberFormat="1" applyFont="1" applyBorder="1" applyAlignment="1">
      <alignment horizontal="center" vertical="center"/>
    </xf>
    <xf numFmtId="0" fontId="52" fillId="0" borderId="9" xfId="0" applyFont="1" applyBorder="1" applyAlignment="1">
      <alignment horizontal="left" vertical="center" wrapText="1"/>
    </xf>
    <xf numFmtId="0" fontId="112" fillId="0" borderId="0" xfId="2" applyFont="1" applyAlignment="1">
      <alignment vertical="center"/>
    </xf>
    <xf numFmtId="0" fontId="81" fillId="0" borderId="0" xfId="2" applyFont="1" applyAlignment="1">
      <alignment horizontal="center" vertical="center" wrapText="1"/>
    </xf>
    <xf numFmtId="0" fontId="80" fillId="0" borderId="0" xfId="2" applyFont="1" applyAlignment="1">
      <alignment horizontal="center" vertical="center" wrapText="1"/>
    </xf>
    <xf numFmtId="0" fontId="174" fillId="0" borderId="0" xfId="0" applyFont="1" applyBorder="1" applyAlignment="1">
      <alignment vertical="center" wrapText="1"/>
    </xf>
    <xf numFmtId="2" fontId="80" fillId="0" borderId="0" xfId="0" applyNumberFormat="1" applyFont="1" applyBorder="1" applyAlignment="1">
      <alignment vertical="center" wrapText="1"/>
    </xf>
    <xf numFmtId="2" fontId="80" fillId="0" borderId="0" xfId="0" applyNumberFormat="1" applyFont="1" applyBorder="1" applyAlignment="1">
      <alignment horizontal="left" vertical="center" wrapText="1"/>
    </xf>
    <xf numFmtId="2" fontId="174" fillId="0" borderId="0" xfId="0" applyNumberFormat="1" applyFont="1" applyAlignment="1">
      <alignment horizontal="left" vertical="center" wrapText="1"/>
    </xf>
    <xf numFmtId="0" fontId="174" fillId="0" borderId="0" xfId="0" applyFont="1" applyAlignment="1">
      <alignment horizontal="left" vertical="center" wrapText="1"/>
    </xf>
    <xf numFmtId="3" fontId="174" fillId="0" borderId="0" xfId="0" applyNumberFormat="1" applyFont="1" applyAlignment="1">
      <alignment horizontal="left" vertical="center" wrapText="1"/>
    </xf>
    <xf numFmtId="0" fontId="135" fillId="0" borderId="0" xfId="16" applyFont="1" applyBorder="1" applyAlignment="1">
      <alignment horizontal="center"/>
    </xf>
    <xf numFmtId="0" fontId="135" fillId="4" borderId="0" xfId="16" applyFont="1" applyFill="1" applyBorder="1"/>
    <xf numFmtId="0" fontId="175" fillId="0" borderId="0" xfId="16" applyFont="1" applyBorder="1" applyAlignment="1">
      <alignment horizontal="center"/>
    </xf>
    <xf numFmtId="0" fontId="175" fillId="4" borderId="0" xfId="16" applyFont="1" applyFill="1" applyBorder="1"/>
    <xf numFmtId="0" fontId="135" fillId="4" borderId="0" xfId="16" applyFont="1" applyFill="1" applyBorder="1" applyAlignment="1">
      <alignment horizontal="center"/>
    </xf>
    <xf numFmtId="3" fontId="75" fillId="0" borderId="0" xfId="16" applyNumberFormat="1" applyFont="1" applyBorder="1" applyAlignment="1">
      <alignment horizontal="center" vertical="center"/>
    </xf>
    <xf numFmtId="0" fontId="167" fillId="0" borderId="0" xfId="16" applyFont="1" applyBorder="1" applyAlignment="1">
      <alignment horizontal="center" vertical="center" wrapText="1"/>
    </xf>
    <xf numFmtId="0" fontId="167" fillId="4" borderId="0" xfId="16" applyFont="1" applyFill="1" applyBorder="1" applyAlignment="1">
      <alignment horizontal="center" vertical="center" wrapText="1"/>
    </xf>
    <xf numFmtId="3" fontId="75" fillId="4" borderId="0" xfId="16" applyNumberFormat="1" applyFont="1" applyFill="1" applyBorder="1" applyAlignment="1">
      <alignment horizontal="center" vertical="center"/>
    </xf>
    <xf numFmtId="4" fontId="75" fillId="4" borderId="0" xfId="16" applyNumberFormat="1" applyFont="1" applyFill="1" applyBorder="1" applyAlignment="1">
      <alignment horizontal="center" vertical="center"/>
    </xf>
    <xf numFmtId="3" fontId="135" fillId="0" borderId="0" xfId="17" applyNumberFormat="1" applyFont="1"/>
    <xf numFmtId="9" fontId="135" fillId="0" borderId="0" xfId="15" applyFont="1" applyFill="1" applyBorder="1"/>
    <xf numFmtId="0" fontId="135" fillId="0" borderId="0" xfId="16" applyFont="1" applyBorder="1" applyAlignment="1">
      <alignment vertical="center"/>
    </xf>
    <xf numFmtId="3" fontId="126" fillId="4" borderId="33" xfId="3" applyNumberFormat="1" applyFont="1" applyFill="1" applyBorder="1" applyAlignment="1">
      <alignment horizontal="left" vertical="center" wrapText="1" indent="1"/>
    </xf>
    <xf numFmtId="49" fontId="21" fillId="0" borderId="0" xfId="2" applyNumberFormat="1" applyFont="1" applyAlignment="1">
      <alignment horizontal="left" vertical="center" wrapText="1"/>
    </xf>
    <xf numFmtId="2" fontId="31" fillId="0" borderId="0" xfId="2" applyNumberFormat="1" applyFont="1" applyAlignment="1">
      <alignment horizontal="left" vertical="center" wrapText="1"/>
    </xf>
    <xf numFmtId="3" fontId="27" fillId="3" borderId="16" xfId="2" applyNumberFormat="1" applyFont="1" applyFill="1" applyBorder="1" applyAlignment="1" applyProtection="1">
      <alignment horizontal="center" vertical="center"/>
      <protection locked="0"/>
    </xf>
    <xf numFmtId="3" fontId="27" fillId="3" borderId="0" xfId="2" applyNumberFormat="1" applyFont="1" applyFill="1" applyAlignment="1" applyProtection="1">
      <alignment horizontal="center" vertical="center"/>
      <protection locked="0"/>
    </xf>
    <xf numFmtId="3" fontId="27" fillId="0" borderId="0" xfId="2" applyNumberFormat="1" applyFont="1" applyAlignment="1" applyProtection="1">
      <alignment horizontal="center" vertical="center" wrapText="1"/>
      <protection locked="0"/>
    </xf>
    <xf numFmtId="3" fontId="27" fillId="3" borderId="0" xfId="2" applyNumberFormat="1" applyFont="1" applyFill="1" applyAlignment="1" applyProtection="1">
      <alignment horizontal="center" vertical="center" wrapText="1"/>
      <protection locked="0"/>
    </xf>
    <xf numFmtId="3" fontId="27" fillId="3" borderId="17" xfId="2" applyNumberFormat="1" applyFont="1" applyFill="1" applyBorder="1" applyAlignment="1" applyProtection="1">
      <alignment horizontal="center" vertical="center" wrapText="1"/>
      <protection locked="0"/>
    </xf>
    <xf numFmtId="3" fontId="22" fillId="0" borderId="9" xfId="2" applyNumberFormat="1" applyFont="1" applyBorder="1" applyAlignment="1">
      <alignment horizontal="center" vertical="center" wrapText="1"/>
    </xf>
    <xf numFmtId="3" fontId="27" fillId="0" borderId="16" xfId="2" applyNumberFormat="1" applyFont="1" applyBorder="1" applyAlignment="1" applyProtection="1">
      <alignment horizontal="center" vertical="center"/>
      <protection locked="0"/>
    </xf>
    <xf numFmtId="3" fontId="27" fillId="0" borderId="0" xfId="2" applyNumberFormat="1" applyFont="1" applyAlignment="1" applyProtection="1">
      <alignment horizontal="center" vertical="center"/>
      <protection locked="0"/>
    </xf>
    <xf numFmtId="3" fontId="27" fillId="0" borderId="17" xfId="2" applyNumberFormat="1" applyFont="1" applyBorder="1" applyAlignment="1" applyProtection="1">
      <alignment horizontal="center" vertical="center" wrapText="1"/>
      <protection locked="0"/>
    </xf>
    <xf numFmtId="4" fontId="92" fillId="0" borderId="16" xfId="2" applyNumberFormat="1" applyFont="1" applyBorder="1" applyAlignment="1" applyProtection="1">
      <alignment horizontal="center" vertical="center"/>
      <protection locked="0"/>
    </xf>
    <xf numFmtId="4" fontId="92" fillId="0" borderId="0" xfId="2" applyNumberFormat="1" applyFont="1" applyAlignment="1" applyProtection="1">
      <alignment horizontal="center" vertical="center"/>
      <protection locked="0"/>
    </xf>
    <xf numFmtId="4" fontId="92" fillId="0" borderId="17" xfId="2" applyNumberFormat="1" applyFont="1" applyBorder="1" applyAlignment="1" applyProtection="1">
      <alignment horizontal="center" vertical="center" wrapText="1"/>
      <protection locked="0"/>
    </xf>
    <xf numFmtId="4" fontId="92" fillId="0" borderId="43" xfId="2" applyNumberFormat="1" applyFont="1" applyBorder="1" applyAlignment="1" applyProtection="1">
      <alignment horizontal="center" vertical="center"/>
      <protection locked="0"/>
    </xf>
    <xf numFmtId="4" fontId="92" fillId="0" borderId="41" xfId="2" applyNumberFormat="1" applyFont="1" applyBorder="1" applyAlignment="1" applyProtection="1">
      <alignment horizontal="center" vertical="center"/>
      <protection locked="0"/>
    </xf>
    <xf numFmtId="4" fontId="92" fillId="0" borderId="41" xfId="2" applyNumberFormat="1" applyFont="1" applyBorder="1" applyAlignment="1" applyProtection="1">
      <alignment horizontal="center" vertical="center" wrapText="1"/>
      <protection locked="0"/>
    </xf>
    <xf numFmtId="4" fontId="92" fillId="0" borderId="40" xfId="2" applyNumberFormat="1" applyFont="1" applyBorder="1" applyAlignment="1" applyProtection="1">
      <alignment horizontal="center" vertical="center" wrapText="1"/>
      <protection locked="0"/>
    </xf>
    <xf numFmtId="4" fontId="94" fillId="0" borderId="42" xfId="2" applyNumberFormat="1" applyFont="1" applyBorder="1" applyAlignment="1">
      <alignment horizontal="center" vertical="center" wrapText="1"/>
    </xf>
    <xf numFmtId="3" fontId="27" fillId="3" borderId="46" xfId="2" applyNumberFormat="1" applyFont="1" applyFill="1" applyBorder="1" applyAlignment="1" applyProtection="1">
      <alignment horizontal="center" vertical="center"/>
      <protection locked="0"/>
    </xf>
    <xf numFmtId="3" fontId="27" fillId="3" borderId="45" xfId="2" applyNumberFormat="1" applyFont="1" applyFill="1" applyBorder="1" applyAlignment="1" applyProtection="1">
      <alignment horizontal="center" vertical="center"/>
      <protection locked="0"/>
    </xf>
    <xf numFmtId="3" fontId="27" fillId="0" borderId="45" xfId="2" applyNumberFormat="1" applyFont="1" applyBorder="1" applyAlignment="1" applyProtection="1">
      <alignment horizontal="center" vertical="center" wrapText="1"/>
      <protection locked="0"/>
    </xf>
    <xf numFmtId="3" fontId="27" fillId="3" borderId="45" xfId="2" applyNumberFormat="1" applyFont="1" applyFill="1" applyBorder="1" applyAlignment="1" applyProtection="1">
      <alignment horizontal="center" vertical="center" wrapText="1"/>
      <protection locked="0"/>
    </xf>
    <xf numFmtId="3" fontId="27" fillId="3" borderId="44" xfId="2" applyNumberFormat="1" applyFont="1" applyFill="1" applyBorder="1" applyAlignment="1" applyProtection="1">
      <alignment horizontal="center" vertical="center" wrapText="1"/>
      <protection locked="0"/>
    </xf>
    <xf numFmtId="3" fontId="22" fillId="0" borderId="47" xfId="2" applyNumberFormat="1" applyFont="1" applyBorder="1" applyAlignment="1">
      <alignment horizontal="center" vertical="center" wrapText="1"/>
    </xf>
    <xf numFmtId="4" fontId="92" fillId="0" borderId="54" xfId="2" applyNumberFormat="1" applyFont="1" applyBorder="1" applyAlignment="1" applyProtection="1">
      <alignment horizontal="center" vertical="center"/>
      <protection locked="0"/>
    </xf>
    <xf numFmtId="4" fontId="92" fillId="3" borderId="52" xfId="2" applyNumberFormat="1" applyFont="1" applyFill="1" applyBorder="1" applyAlignment="1" applyProtection="1">
      <alignment horizontal="center" vertical="center"/>
      <protection locked="0"/>
    </xf>
    <xf numFmtId="4" fontId="92" fillId="0" borderId="52" xfId="2" applyNumberFormat="1" applyFont="1" applyBorder="1" applyAlignment="1" applyProtection="1">
      <alignment horizontal="center" vertical="center" wrapText="1"/>
      <protection locked="0"/>
    </xf>
    <xf numFmtId="4" fontId="92" fillId="3" borderId="52" xfId="2" applyNumberFormat="1" applyFont="1" applyFill="1" applyBorder="1" applyAlignment="1" applyProtection="1">
      <alignment horizontal="center" vertical="center" wrapText="1"/>
      <protection locked="0"/>
    </xf>
    <xf numFmtId="4" fontId="92" fillId="3" borderId="51" xfId="2" applyNumberFormat="1" applyFont="1" applyFill="1" applyBorder="1" applyAlignment="1" applyProtection="1">
      <alignment horizontal="center" vertical="center" wrapText="1"/>
      <protection locked="0"/>
    </xf>
    <xf numFmtId="4" fontId="94" fillId="0" borderId="53" xfId="2" applyNumberFormat="1" applyFont="1" applyBorder="1" applyAlignment="1">
      <alignment horizontal="center" vertical="center" wrapText="1"/>
    </xf>
    <xf numFmtId="4" fontId="92" fillId="0" borderId="10" xfId="2" applyNumberFormat="1" applyFont="1" applyBorder="1" applyAlignment="1" applyProtection="1">
      <alignment horizontal="center" vertical="center"/>
      <protection locked="0"/>
    </xf>
    <xf numFmtId="4" fontId="92" fillId="0" borderId="14" xfId="2" applyNumberFormat="1" applyFont="1" applyBorder="1" applyAlignment="1" applyProtection="1">
      <alignment horizontal="center" vertical="center"/>
      <protection locked="0"/>
    </xf>
    <xf numFmtId="4" fontId="92" fillId="0" borderId="14" xfId="2" applyNumberFormat="1" applyFont="1" applyBorder="1" applyAlignment="1" applyProtection="1">
      <alignment horizontal="center" vertical="center" wrapText="1"/>
      <protection locked="0"/>
    </xf>
    <xf numFmtId="4" fontId="92" fillId="0" borderId="6" xfId="2" applyNumberFormat="1" applyFont="1" applyBorder="1" applyAlignment="1" applyProtection="1">
      <alignment horizontal="center" vertical="center" wrapText="1"/>
      <protection locked="0"/>
    </xf>
    <xf numFmtId="0" fontId="142" fillId="0" borderId="2" xfId="0" applyFont="1" applyBorder="1" applyAlignment="1">
      <alignment horizontal="left" vertical="center" wrapText="1"/>
    </xf>
    <xf numFmtId="0" fontId="118" fillId="0" borderId="0" xfId="0" applyFont="1" applyBorder="1" applyAlignment="1">
      <alignment horizontal="left" vertical="center"/>
    </xf>
    <xf numFmtId="0" fontId="178" fillId="0" borderId="0" xfId="0" applyFont="1" applyBorder="1" applyAlignment="1">
      <alignment vertical="center" wrapText="1"/>
    </xf>
    <xf numFmtId="2" fontId="177" fillId="0" borderId="0" xfId="0" applyNumberFormat="1" applyFont="1" applyBorder="1" applyAlignment="1">
      <alignment vertical="center" wrapText="1"/>
    </xf>
    <xf numFmtId="2" fontId="177" fillId="0" borderId="0" xfId="0" applyNumberFormat="1" applyFont="1" applyBorder="1" applyAlignment="1">
      <alignment horizontal="left" vertical="center" wrapText="1"/>
    </xf>
    <xf numFmtId="0" fontId="118" fillId="0" borderId="0" xfId="0" applyFont="1" applyBorder="1" applyAlignment="1">
      <alignment vertical="center" wrapText="1"/>
    </xf>
    <xf numFmtId="2" fontId="177" fillId="0" borderId="0" xfId="0" applyNumberFormat="1" applyFont="1" applyAlignment="1">
      <alignment horizontal="left" vertical="center" wrapText="1"/>
    </xf>
    <xf numFmtId="2" fontId="149" fillId="4" borderId="0" xfId="0" applyNumberFormat="1" applyFont="1" applyFill="1" applyAlignment="1">
      <alignment horizontal="left" vertical="center" wrapText="1"/>
    </xf>
    <xf numFmtId="0" fontId="149" fillId="4" borderId="0" xfId="0" applyFont="1" applyFill="1" applyBorder="1" applyAlignment="1">
      <alignment vertical="center" wrapText="1"/>
    </xf>
    <xf numFmtId="0" fontId="149" fillId="4" borderId="0" xfId="0" applyFont="1" applyFill="1" applyAlignment="1">
      <alignment horizontal="left" vertical="center" wrapText="1"/>
    </xf>
    <xf numFmtId="3" fontId="149" fillId="4" borderId="0" xfId="0" applyNumberFormat="1" applyFont="1" applyFill="1" applyAlignment="1">
      <alignment horizontal="left" vertical="center" wrapText="1"/>
    </xf>
    <xf numFmtId="2" fontId="148" fillId="4" borderId="0" xfId="0" applyNumberFormat="1" applyFont="1" applyFill="1" applyAlignment="1">
      <alignment horizontal="left" vertical="center" wrapText="1"/>
    </xf>
    <xf numFmtId="0" fontId="108" fillId="4" borderId="0" xfId="0" applyFont="1" applyFill="1" applyBorder="1" applyAlignment="1">
      <alignment vertical="center" wrapText="1"/>
    </xf>
    <xf numFmtId="0" fontId="179" fillId="0" borderId="0" xfId="2" applyFont="1" applyAlignment="1">
      <alignment vertical="center" wrapText="1"/>
    </xf>
    <xf numFmtId="2" fontId="80" fillId="0" borderId="0" xfId="2" applyNumberFormat="1" applyFont="1" applyAlignment="1">
      <alignment vertical="center" wrapText="1"/>
    </xf>
    <xf numFmtId="2" fontId="180" fillId="0" borderId="0" xfId="2" applyNumberFormat="1" applyFont="1" applyAlignment="1">
      <alignment vertical="center" wrapText="1"/>
    </xf>
    <xf numFmtId="0" fontId="123" fillId="0" borderId="0" xfId="0" applyFont="1" applyAlignment="1">
      <alignment vertical="center" wrapText="1"/>
    </xf>
    <xf numFmtId="0" fontId="113" fillId="0" borderId="0" xfId="0" applyFont="1" applyAlignment="1">
      <alignment vertical="center"/>
    </xf>
    <xf numFmtId="0" fontId="142" fillId="0" borderId="0" xfId="0" applyFont="1" applyBorder="1" applyAlignment="1">
      <alignment horizontal="left" vertical="center" wrapText="1"/>
    </xf>
    <xf numFmtId="0" fontId="111" fillId="0" borderId="0" xfId="0" applyFont="1" applyBorder="1"/>
    <xf numFmtId="3" fontId="142" fillId="0" borderId="0" xfId="2" applyNumberFormat="1" applyFont="1" applyAlignment="1">
      <alignment horizontal="center" vertical="center" wrapText="1"/>
    </xf>
    <xf numFmtId="0" fontId="104" fillId="0" borderId="30" xfId="3" applyFont="1" applyBorder="1" applyAlignment="1">
      <alignment horizontal="center" vertical="center" wrapText="1"/>
    </xf>
    <xf numFmtId="0" fontId="126" fillId="0" borderId="20" xfId="3" applyFont="1" applyBorder="1" applyAlignment="1">
      <alignment horizontal="center" vertical="center" wrapText="1"/>
    </xf>
    <xf numFmtId="0" fontId="126" fillId="0" borderId="34" xfId="3" applyFont="1" applyBorder="1" applyAlignment="1">
      <alignment horizontal="center" vertical="center" wrapText="1"/>
    </xf>
    <xf numFmtId="0" fontId="126" fillId="0" borderId="38" xfId="3" applyFont="1" applyBorder="1" applyAlignment="1">
      <alignment horizontal="center" vertical="center" wrapText="1"/>
    </xf>
    <xf numFmtId="0" fontId="125" fillId="4" borderId="0" xfId="2" applyFont="1" applyFill="1" applyAlignment="1">
      <alignment horizontal="center" vertical="center" wrapText="1"/>
    </xf>
    <xf numFmtId="3" fontId="125" fillId="4" borderId="26" xfId="3" applyNumberFormat="1" applyFont="1" applyFill="1" applyBorder="1" applyAlignment="1">
      <alignment horizontal="center" vertical="center" wrapText="1"/>
    </xf>
    <xf numFmtId="0" fontId="22" fillId="0" borderId="14" xfId="2" applyFont="1" applyBorder="1" applyAlignment="1">
      <alignment vertical="center" wrapText="1"/>
    </xf>
    <xf numFmtId="0" fontId="32" fillId="0" borderId="3" xfId="2" applyFont="1" applyBorder="1" applyAlignment="1">
      <alignment horizontal="center" vertical="center" wrapText="1"/>
    </xf>
    <xf numFmtId="3" fontId="27" fillId="3" borderId="5" xfId="2" applyNumberFormat="1" applyFont="1" applyFill="1" applyBorder="1" applyAlignment="1" applyProtection="1">
      <alignment horizontal="center" vertical="center"/>
      <protection locked="0"/>
    </xf>
    <xf numFmtId="3" fontId="27" fillId="3" borderId="4" xfId="2" applyNumberFormat="1" applyFont="1" applyFill="1" applyBorder="1" applyAlignment="1" applyProtection="1">
      <alignment horizontal="center" vertical="center"/>
      <protection locked="0"/>
    </xf>
    <xf numFmtId="3" fontId="27" fillId="0" borderId="4" xfId="2" applyNumberFormat="1" applyFont="1" applyBorder="1" applyAlignment="1" applyProtection="1">
      <alignment horizontal="center" vertical="center" wrapText="1"/>
      <protection locked="0"/>
    </xf>
    <xf numFmtId="3" fontId="27" fillId="3" borderId="4" xfId="2" applyNumberFormat="1" applyFont="1" applyFill="1" applyBorder="1" applyAlignment="1" applyProtection="1">
      <alignment horizontal="center" vertical="center" wrapText="1"/>
      <protection locked="0"/>
    </xf>
    <xf numFmtId="3" fontId="27" fillId="3" borderId="3" xfId="2" applyNumberFormat="1" applyFont="1" applyFill="1" applyBorder="1" applyAlignment="1" applyProtection="1">
      <alignment horizontal="center" vertical="center" wrapText="1"/>
      <protection locked="0"/>
    </xf>
    <xf numFmtId="3" fontId="22" fillId="0" borderId="2" xfId="2" applyNumberFormat="1" applyFont="1" applyBorder="1" applyAlignment="1">
      <alignment horizontal="center" vertical="center" wrapText="1"/>
    </xf>
    <xf numFmtId="0" fontId="41" fillId="0" borderId="17" xfId="2" applyFont="1" applyBorder="1" applyAlignment="1">
      <alignment horizontal="center" vertical="center" wrapText="1"/>
    </xf>
    <xf numFmtId="0" fontId="6" fillId="0" borderId="0" xfId="16" applyFont="1" applyBorder="1" applyAlignment="1">
      <alignment horizontal="center" vertical="center"/>
    </xf>
    <xf numFmtId="0" fontId="6" fillId="0" borderId="0" xfId="16" applyFont="1" applyBorder="1" applyAlignment="1">
      <alignment horizontal="left" vertical="center"/>
    </xf>
    <xf numFmtId="0" fontId="34" fillId="0" borderId="0" xfId="16" applyFont="1" applyAlignment="1">
      <alignment horizontal="center"/>
    </xf>
    <xf numFmtId="0" fontId="9" fillId="0" borderId="0" xfId="16" applyFont="1" applyAlignment="1">
      <alignment horizontal="left" vertical="center"/>
    </xf>
    <xf numFmtId="0" fontId="7" fillId="0" borderId="0" xfId="16" applyFont="1" applyBorder="1" applyAlignment="1">
      <alignment horizontal="left" vertical="center"/>
    </xf>
    <xf numFmtId="0" fontId="22" fillId="0" borderId="0" xfId="16" applyFont="1" applyAlignment="1">
      <alignment horizontal="center" vertical="center" wrapText="1"/>
    </xf>
    <xf numFmtId="0" fontId="22" fillId="0" borderId="0" xfId="16" applyFont="1" applyBorder="1" applyAlignment="1">
      <alignment vertical="center" wrapText="1"/>
    </xf>
    <xf numFmtId="0" fontId="22" fillId="0" borderId="0" xfId="16" applyFont="1" applyBorder="1" applyAlignment="1">
      <alignment horizontal="center" vertical="center" wrapText="1"/>
    </xf>
    <xf numFmtId="0" fontId="22" fillId="0" borderId="0" xfId="16" applyFont="1" applyAlignment="1">
      <alignment vertical="center" wrapText="1"/>
    </xf>
    <xf numFmtId="0" fontId="32" fillId="0" borderId="0" xfId="16" applyFont="1" applyAlignment="1">
      <alignment horizontal="center" vertical="center" wrapText="1"/>
    </xf>
    <xf numFmtId="0" fontId="32" fillId="0" borderId="0" xfId="16" applyFont="1" applyAlignment="1">
      <alignment vertical="center" wrapText="1"/>
    </xf>
    <xf numFmtId="0" fontId="32" fillId="0" borderId="3" xfId="16" applyFont="1" applyBorder="1" applyAlignment="1">
      <alignment horizontal="center" vertical="center" wrapText="1"/>
    </xf>
    <xf numFmtId="9" fontId="32" fillId="0" borderId="0" xfId="16" applyNumberFormat="1" applyFont="1" applyBorder="1" applyAlignment="1">
      <alignment horizontal="center" vertical="center" wrapText="1"/>
    </xf>
    <xf numFmtId="0" fontId="32" fillId="0" borderId="7" xfId="16" applyFont="1" applyBorder="1" applyAlignment="1">
      <alignment horizontal="center" vertical="center" wrapText="1"/>
    </xf>
    <xf numFmtId="9" fontId="32" fillId="0" borderId="6" xfId="16" applyNumberFormat="1" applyFont="1" applyBorder="1" applyAlignment="1">
      <alignment horizontal="center" vertical="center" wrapText="1"/>
    </xf>
    <xf numFmtId="0" fontId="23" fillId="0" borderId="0" xfId="16" applyFont="1" applyBorder="1" applyAlignment="1">
      <alignment horizontal="center" vertical="center" wrapText="1"/>
    </xf>
    <xf numFmtId="0" fontId="66" fillId="0" borderId="0" xfId="16" applyFont="1" applyBorder="1" applyAlignment="1">
      <alignment horizontal="center" vertical="center" wrapText="1"/>
    </xf>
    <xf numFmtId="0" fontId="23" fillId="0" borderId="0" xfId="16" applyFont="1" applyBorder="1" applyAlignment="1">
      <alignment vertical="center" wrapText="1"/>
    </xf>
    <xf numFmtId="0" fontId="5" fillId="0" borderId="0" xfId="16" applyBorder="1"/>
    <xf numFmtId="0" fontId="27" fillId="0" borderId="0" xfId="16" applyFont="1" applyAlignment="1">
      <alignment horizontal="center" vertical="center" wrapText="1"/>
    </xf>
    <xf numFmtId="0" fontId="28" fillId="0" borderId="5" xfId="16" applyFont="1" applyBorder="1" applyAlignment="1">
      <alignment horizontal="left" vertical="center" wrapText="1"/>
    </xf>
    <xf numFmtId="0" fontId="27" fillId="0" borderId="0" xfId="16" applyFont="1" applyAlignment="1">
      <alignment vertical="center" wrapText="1"/>
    </xf>
    <xf numFmtId="4" fontId="27" fillId="0" borderId="0" xfId="16" applyNumberFormat="1" applyFont="1" applyBorder="1" applyAlignment="1">
      <alignment horizontal="center" vertical="center"/>
    </xf>
    <xf numFmtId="0" fontId="28" fillId="0" borderId="4" xfId="16" applyFont="1" applyBorder="1" applyAlignment="1">
      <alignment horizontal="left" vertical="center" wrapText="1"/>
    </xf>
    <xf numFmtId="4" fontId="27" fillId="0" borderId="0" xfId="16" applyNumberFormat="1" applyFont="1" applyBorder="1" applyAlignment="1">
      <alignment horizontal="center" vertical="center" wrapText="1"/>
    </xf>
    <xf numFmtId="0" fontId="28" fillId="0" borderId="3" xfId="16" applyFont="1" applyBorder="1" applyAlignment="1">
      <alignment horizontal="left" vertical="center" wrapText="1"/>
    </xf>
    <xf numFmtId="0" fontId="58" fillId="0" borderId="0" xfId="16" applyFont="1" applyBorder="1" applyAlignment="1">
      <alignment horizontal="center" vertical="center" wrapText="1"/>
    </xf>
    <xf numFmtId="2" fontId="67" fillId="0" borderId="0" xfId="16" applyNumberFormat="1" applyFont="1" applyBorder="1"/>
    <xf numFmtId="10" fontId="27" fillId="0" borderId="0" xfId="16" applyNumberFormat="1" applyFont="1" applyAlignment="1">
      <alignment vertical="center" wrapText="1"/>
    </xf>
    <xf numFmtId="2" fontId="95" fillId="0" borderId="0" xfId="16" applyNumberFormat="1" applyFont="1" applyBorder="1" applyAlignment="1">
      <alignment horizontal="center" vertical="center" wrapText="1"/>
    </xf>
    <xf numFmtId="2" fontId="68" fillId="0" borderId="0" xfId="16" applyNumberFormat="1" applyFont="1" applyBorder="1" applyAlignment="1">
      <alignment horizontal="center" vertical="center" wrapText="1"/>
    </xf>
    <xf numFmtId="0" fontId="22" fillId="0" borderId="2" xfId="16" applyFont="1" applyBorder="1" applyAlignment="1">
      <alignment horizontal="left" vertical="center" wrapText="1"/>
    </xf>
    <xf numFmtId="3" fontId="22" fillId="0" borderId="2" xfId="16" applyNumberFormat="1" applyFont="1" applyBorder="1" applyAlignment="1">
      <alignment horizontal="center" vertical="center" wrapText="1"/>
    </xf>
    <xf numFmtId="3" fontId="22" fillId="0" borderId="1" xfId="16" applyNumberFormat="1" applyFont="1" applyBorder="1" applyAlignment="1">
      <alignment horizontal="center" vertical="center" wrapText="1"/>
    </xf>
    <xf numFmtId="4" fontId="94" fillId="0" borderId="8" xfId="16" applyNumberFormat="1" applyFont="1" applyBorder="1" applyAlignment="1">
      <alignment horizontal="center" vertical="center" wrapText="1"/>
    </xf>
    <xf numFmtId="3" fontId="22" fillId="0" borderId="1" xfId="16" quotePrefix="1" applyNumberFormat="1" applyFont="1" applyBorder="1" applyAlignment="1">
      <alignment horizontal="center" vertical="center" wrapText="1"/>
    </xf>
    <xf numFmtId="0" fontId="20" fillId="0" borderId="0" xfId="16" applyFont="1" applyBorder="1" applyAlignment="1">
      <alignment vertical="center" wrapText="1"/>
    </xf>
    <xf numFmtId="0" fontId="109" fillId="0" borderId="0" xfId="16" applyFont="1"/>
    <xf numFmtId="2" fontId="39" fillId="0" borderId="0" xfId="16" applyNumberFormat="1" applyFont="1" applyAlignment="1">
      <alignment vertical="center" wrapText="1"/>
    </xf>
    <xf numFmtId="0" fontId="0" fillId="0" borderId="0" xfId="16" applyFont="1"/>
    <xf numFmtId="0" fontId="125" fillId="0" borderId="38" xfId="3" applyFont="1" applyBorder="1" applyAlignment="1">
      <alignment horizontal="center" vertical="center" wrapText="1"/>
    </xf>
    <xf numFmtId="0" fontId="182" fillId="0" borderId="0" xfId="3" applyFont="1"/>
    <xf numFmtId="0" fontId="137" fillId="0" borderId="33" xfId="3" applyFont="1" applyBorder="1" applyAlignment="1">
      <alignment horizontal="center" vertical="center" wrapText="1"/>
    </xf>
    <xf numFmtId="0" fontId="182" fillId="0" borderId="0" xfId="0" applyFont="1"/>
    <xf numFmtId="0" fontId="183" fillId="0" borderId="0" xfId="0" applyFont="1" applyAlignment="1">
      <alignment horizontal="left" vertical="center" wrapText="1"/>
    </xf>
    <xf numFmtId="3" fontId="114" fillId="0" borderId="0" xfId="2" applyNumberFormat="1" applyFont="1" applyAlignment="1" applyProtection="1">
      <alignment horizontal="center" vertical="center" wrapText="1"/>
      <protection locked="0"/>
    </xf>
    <xf numFmtId="4" fontId="109" fillId="0" borderId="0" xfId="2" applyNumberFormat="1" applyFont="1" applyAlignment="1" applyProtection="1">
      <alignment horizontal="center" vertical="center" wrapText="1"/>
      <protection locked="0"/>
    </xf>
    <xf numFmtId="4" fontId="109" fillId="0" borderId="0" xfId="2" applyNumberFormat="1" applyFont="1" applyAlignment="1">
      <alignment horizontal="center" vertical="center" wrapText="1"/>
    </xf>
    <xf numFmtId="3" fontId="114" fillId="0" borderId="0" xfId="2" applyNumberFormat="1" applyFont="1" applyAlignment="1">
      <alignment vertical="center" wrapText="1"/>
    </xf>
    <xf numFmtId="3" fontId="112" fillId="0" borderId="0" xfId="0" applyNumberFormat="1" applyFont="1" applyBorder="1" applyAlignment="1">
      <alignment horizontal="center" vertical="center" wrapText="1"/>
    </xf>
    <xf numFmtId="2" fontId="112" fillId="0" borderId="0" xfId="0" applyNumberFormat="1" applyFont="1" applyBorder="1" applyAlignment="1" applyProtection="1">
      <alignment horizontal="center" vertical="center"/>
      <protection locked="0"/>
    </xf>
    <xf numFmtId="4" fontId="162" fillId="0" borderId="0" xfId="0" applyNumberFormat="1" applyFont="1" applyBorder="1" applyAlignment="1">
      <alignment horizontal="center" vertical="center" wrapText="1"/>
    </xf>
    <xf numFmtId="4" fontId="112" fillId="0" borderId="0" xfId="0" applyNumberFormat="1" applyFont="1" applyBorder="1" applyAlignment="1">
      <alignment horizontal="center" vertical="center" wrapText="1"/>
    </xf>
    <xf numFmtId="3" fontId="112" fillId="0" borderId="0" xfId="0" applyNumberFormat="1" applyFont="1" applyBorder="1" applyAlignment="1">
      <alignment horizontal="center" vertical="center"/>
    </xf>
    <xf numFmtId="10" fontId="112" fillId="0" borderId="0" xfId="0" applyNumberFormat="1" applyFont="1" applyBorder="1" applyAlignment="1">
      <alignment vertical="center" wrapText="1"/>
    </xf>
    <xf numFmtId="0" fontId="141" fillId="0" borderId="0" xfId="16" applyFont="1" applyBorder="1" applyAlignment="1">
      <alignment horizontal="left" vertical="center" indent="1"/>
    </xf>
    <xf numFmtId="0" fontId="108" fillId="0" borderId="0" xfId="16" applyFont="1" applyBorder="1" applyAlignment="1">
      <alignment vertical="center" wrapText="1"/>
    </xf>
    <xf numFmtId="0" fontId="140" fillId="0" borderId="0" xfId="16" applyFont="1" applyBorder="1" applyAlignment="1">
      <alignment vertical="center"/>
    </xf>
    <xf numFmtId="3" fontId="139" fillId="0" borderId="0" xfId="0" applyNumberFormat="1" applyFont="1" applyBorder="1" applyAlignment="1" applyProtection="1">
      <alignment horizontal="center" vertical="center"/>
      <protection locked="0"/>
    </xf>
    <xf numFmtId="0" fontId="113" fillId="0" borderId="0" xfId="18" applyFont="1" applyAlignment="1">
      <alignment horizontal="left" vertical="center" wrapText="1"/>
    </xf>
    <xf numFmtId="0" fontId="52" fillId="0" borderId="16" xfId="2" applyFont="1" applyBorder="1" applyAlignment="1">
      <alignment horizontal="center" vertical="center" wrapText="1"/>
    </xf>
    <xf numFmtId="0" fontId="52" fillId="0" borderId="9" xfId="2" applyFont="1" applyBorder="1" applyAlignment="1">
      <alignment horizontal="center" vertical="center" wrapText="1"/>
    </xf>
    <xf numFmtId="0" fontId="2" fillId="4" borderId="0" xfId="19" applyFill="1"/>
    <xf numFmtId="0" fontId="2" fillId="0" borderId="0" xfId="19"/>
    <xf numFmtId="14" fontId="2" fillId="0" borderId="0" xfId="19" applyNumberFormat="1"/>
    <xf numFmtId="0" fontId="185" fillId="4" borderId="0" xfId="19" applyFont="1" applyFill="1"/>
    <xf numFmtId="0" fontId="141" fillId="6" borderId="21" xfId="19" applyFont="1" applyFill="1" applyBorder="1" applyAlignment="1">
      <alignment horizontal="center" vertical="center"/>
    </xf>
    <xf numFmtId="14" fontId="126" fillId="6" borderId="36" xfId="19" applyNumberFormat="1" applyFont="1" applyFill="1" applyBorder="1" applyAlignment="1">
      <alignment horizontal="center" vertical="center"/>
    </xf>
    <xf numFmtId="0" fontId="128" fillId="5" borderId="34" xfId="19" applyFont="1" applyFill="1" applyBorder="1"/>
    <xf numFmtId="3" fontId="128" fillId="5" borderId="35" xfId="19" applyNumberFormat="1" applyFont="1" applyFill="1" applyBorder="1"/>
    <xf numFmtId="0" fontId="115" fillId="0" borderId="35" xfId="19" applyFont="1" applyBorder="1"/>
    <xf numFmtId="167" fontId="128" fillId="4" borderId="34" xfId="20" applyNumberFormat="1" applyFont="1" applyFill="1" applyBorder="1"/>
    <xf numFmtId="3" fontId="128" fillId="4" borderId="38" xfId="19" applyNumberFormat="1" applyFont="1" applyFill="1" applyBorder="1"/>
    <xf numFmtId="167" fontId="128" fillId="0" borderId="35" xfId="19" applyNumberFormat="1" applyFont="1" applyBorder="1"/>
    <xf numFmtId="167" fontId="128" fillId="0" borderId="34" xfId="19" applyNumberFormat="1" applyFont="1" applyBorder="1"/>
    <xf numFmtId="3" fontId="128" fillId="5" borderId="38" xfId="19" applyNumberFormat="1" applyFont="1" applyFill="1" applyBorder="1"/>
    <xf numFmtId="0" fontId="128" fillId="4" borderId="18" xfId="19" applyFont="1" applyFill="1" applyBorder="1"/>
    <xf numFmtId="3" fontId="128" fillId="4" borderId="25" xfId="19" applyNumberFormat="1" applyFont="1" applyFill="1" applyBorder="1"/>
    <xf numFmtId="0" fontId="115" fillId="0" borderId="19" xfId="19" applyFont="1" applyBorder="1"/>
    <xf numFmtId="167" fontId="128" fillId="4" borderId="18" xfId="20" applyNumberFormat="1" applyFont="1" applyFill="1" applyBorder="1"/>
    <xf numFmtId="3" fontId="128" fillId="4" borderId="19" xfId="19" applyNumberFormat="1" applyFont="1" applyFill="1" applyBorder="1"/>
    <xf numFmtId="167" fontId="128" fillId="0" borderId="18" xfId="19" applyNumberFormat="1" applyFont="1" applyBorder="1"/>
    <xf numFmtId="0" fontId="115" fillId="4" borderId="26" xfId="19" applyFont="1" applyFill="1" applyBorder="1"/>
    <xf numFmtId="3" fontId="115" fillId="4" borderId="0" xfId="19" applyNumberFormat="1" applyFont="1" applyFill="1"/>
    <xf numFmtId="0" fontId="115" fillId="0" borderId="31" xfId="19" applyFont="1" applyBorder="1"/>
    <xf numFmtId="167" fontId="5" fillId="4" borderId="26" xfId="20" applyNumberFormat="1" applyFont="1" applyFill="1" applyBorder="1"/>
    <xf numFmtId="3" fontId="115" fillId="4" borderId="31" xfId="19" applyNumberFormat="1" applyFont="1" applyFill="1" applyBorder="1"/>
    <xf numFmtId="167" fontId="115" fillId="4" borderId="0" xfId="19" applyNumberFormat="1" applyFont="1" applyFill="1"/>
    <xf numFmtId="167" fontId="115" fillId="4" borderId="26" xfId="19" applyNumberFormat="1" applyFont="1" applyFill="1" applyBorder="1"/>
    <xf numFmtId="0" fontId="128" fillId="4" borderId="55" xfId="19" applyFont="1" applyFill="1" applyBorder="1"/>
    <xf numFmtId="3" fontId="128" fillId="4" borderId="56" xfId="19" applyNumberFormat="1" applyFont="1" applyFill="1" applyBorder="1"/>
    <xf numFmtId="0" fontId="115" fillId="0" borderId="57" xfId="19" applyFont="1" applyBorder="1"/>
    <xf numFmtId="167" fontId="128" fillId="4" borderId="55" xfId="20" applyNumberFormat="1" applyFont="1" applyFill="1" applyBorder="1"/>
    <xf numFmtId="3" fontId="128" fillId="4" borderId="57" xfId="19" applyNumberFormat="1" applyFont="1" applyFill="1" applyBorder="1"/>
    <xf numFmtId="167" fontId="128" fillId="4" borderId="55" xfId="19" applyNumberFormat="1" applyFont="1" applyFill="1" applyBorder="1"/>
    <xf numFmtId="0" fontId="115" fillId="4" borderId="58" xfId="19" applyFont="1" applyFill="1" applyBorder="1"/>
    <xf numFmtId="3" fontId="115" fillId="4" borderId="59" xfId="19" applyNumberFormat="1" applyFont="1" applyFill="1" applyBorder="1"/>
    <xf numFmtId="0" fontId="115" fillId="0" borderId="60" xfId="19" applyFont="1" applyBorder="1"/>
    <xf numFmtId="0" fontId="115" fillId="4" borderId="20" xfId="19" applyFont="1" applyFill="1" applyBorder="1"/>
    <xf numFmtId="3" fontId="115" fillId="4" borderId="39" xfId="19" applyNumberFormat="1" applyFont="1" applyFill="1" applyBorder="1"/>
    <xf numFmtId="0" fontId="115" fillId="0" borderId="21" xfId="19" applyFont="1" applyBorder="1"/>
    <xf numFmtId="167" fontId="128" fillId="4" borderId="18" xfId="19" applyNumberFormat="1" applyFont="1" applyFill="1" applyBorder="1"/>
    <xf numFmtId="167" fontId="5" fillId="4" borderId="20" xfId="20" applyNumberFormat="1" applyFont="1" applyFill="1" applyBorder="1"/>
    <xf numFmtId="3" fontId="115" fillId="4" borderId="21" xfId="19" applyNumberFormat="1" applyFont="1" applyFill="1" applyBorder="1"/>
    <xf numFmtId="167" fontId="115" fillId="4" borderId="39" xfId="19" applyNumberFormat="1" applyFont="1" applyFill="1" applyBorder="1"/>
    <xf numFmtId="167" fontId="115" fillId="4" borderId="20" xfId="19" applyNumberFormat="1" applyFont="1" applyFill="1" applyBorder="1"/>
    <xf numFmtId="0" fontId="128" fillId="4" borderId="18" xfId="19" applyFont="1" applyFill="1" applyBorder="1" applyAlignment="1">
      <alignment wrapText="1"/>
    </xf>
    <xf numFmtId="167" fontId="128" fillId="4" borderId="26" xfId="20" applyNumberFormat="1" applyFont="1" applyFill="1" applyBorder="1"/>
    <xf numFmtId="3" fontId="128" fillId="4" borderId="31" xfId="19" applyNumberFormat="1" applyFont="1" applyFill="1" applyBorder="1"/>
    <xf numFmtId="167" fontId="128" fillId="4" borderId="26" xfId="19" applyNumberFormat="1" applyFont="1" applyFill="1" applyBorder="1"/>
    <xf numFmtId="0" fontId="115" fillId="0" borderId="0" xfId="19" applyFont="1"/>
    <xf numFmtId="0" fontId="115" fillId="4" borderId="0" xfId="19" applyFont="1" applyFill="1"/>
    <xf numFmtId="0" fontId="115" fillId="4" borderId="18" xfId="19" applyFont="1" applyFill="1" applyBorder="1" applyAlignment="1">
      <alignment wrapText="1"/>
    </xf>
    <xf numFmtId="3" fontId="115" fillId="4" borderId="25" xfId="19" applyNumberFormat="1" applyFont="1" applyFill="1" applyBorder="1"/>
    <xf numFmtId="167" fontId="5" fillId="4" borderId="18" xfId="20" applyNumberFormat="1" applyFont="1" applyFill="1" applyBorder="1"/>
    <xf numFmtId="167" fontId="115" fillId="4" borderId="18" xfId="19" applyNumberFormat="1" applyFont="1" applyFill="1" applyBorder="1"/>
    <xf numFmtId="3" fontId="115" fillId="4" borderId="19" xfId="19" applyNumberFormat="1" applyFont="1" applyFill="1" applyBorder="1"/>
    <xf numFmtId="167" fontId="115" fillId="4" borderId="25" xfId="19" applyNumberFormat="1" applyFont="1" applyFill="1" applyBorder="1"/>
    <xf numFmtId="3" fontId="2" fillId="0" borderId="0" xfId="19" applyNumberFormat="1"/>
    <xf numFmtId="0" fontId="176" fillId="4" borderId="26" xfId="19" applyFont="1" applyFill="1" applyBorder="1"/>
    <xf numFmtId="3" fontId="176" fillId="4" borderId="0" xfId="19" applyNumberFormat="1" applyFont="1" applyFill="1"/>
    <xf numFmtId="0" fontId="176" fillId="0" borderId="31" xfId="19" applyFont="1" applyBorder="1"/>
    <xf numFmtId="167" fontId="75" fillId="4" borderId="26" xfId="20" applyNumberFormat="1" applyFont="1" applyFill="1" applyBorder="1"/>
    <xf numFmtId="167" fontId="176" fillId="4" borderId="26" xfId="19" applyNumberFormat="1" applyFont="1" applyFill="1" applyBorder="1"/>
    <xf numFmtId="3" fontId="176" fillId="4" borderId="31" xfId="19" applyNumberFormat="1" applyFont="1" applyFill="1" applyBorder="1"/>
    <xf numFmtId="167" fontId="176" fillId="4" borderId="0" xfId="19" applyNumberFormat="1" applyFont="1" applyFill="1"/>
    <xf numFmtId="167" fontId="0" fillId="0" borderId="0" xfId="20" applyNumberFormat="1" applyFont="1"/>
    <xf numFmtId="0" fontId="128" fillId="4" borderId="34" xfId="19" applyFont="1" applyFill="1" applyBorder="1"/>
    <xf numFmtId="4" fontId="128" fillId="4" borderId="35" xfId="19" applyNumberFormat="1" applyFont="1" applyFill="1" applyBorder="1"/>
    <xf numFmtId="0" fontId="115" fillId="0" borderId="38" xfId="19" applyFont="1" applyBorder="1"/>
    <xf numFmtId="4" fontId="128" fillId="4" borderId="35" xfId="19" applyNumberFormat="1" applyFont="1" applyFill="1" applyBorder="1" applyAlignment="1">
      <alignment horizontal="right"/>
    </xf>
    <xf numFmtId="167" fontId="128" fillId="4" borderId="34" xfId="19" applyNumberFormat="1" applyFont="1" applyFill="1" applyBorder="1" applyAlignment="1">
      <alignment horizontal="right"/>
    </xf>
    <xf numFmtId="4" fontId="128" fillId="4" borderId="38" xfId="19" applyNumberFormat="1" applyFont="1" applyFill="1" applyBorder="1" applyAlignment="1">
      <alignment horizontal="right"/>
    </xf>
    <xf numFmtId="167" fontId="128" fillId="4" borderId="35" xfId="19" applyNumberFormat="1" applyFont="1" applyFill="1" applyBorder="1" applyAlignment="1">
      <alignment horizontal="right"/>
    </xf>
    <xf numFmtId="0" fontId="142" fillId="6" borderId="21" xfId="19" applyFont="1" applyFill="1" applyBorder="1" applyAlignment="1">
      <alignment horizontal="center" vertical="center"/>
    </xf>
    <xf numFmtId="0" fontId="128" fillId="4" borderId="26" xfId="19" applyFont="1" applyFill="1" applyBorder="1"/>
    <xf numFmtId="0" fontId="128" fillId="4" borderId="20" xfId="19" applyFont="1" applyFill="1" applyBorder="1"/>
    <xf numFmtId="0" fontId="52" fillId="0" borderId="61" xfId="2" applyFont="1" applyBorder="1" applyAlignment="1">
      <alignment horizontal="center" vertical="center" wrapText="1"/>
    </xf>
    <xf numFmtId="0" fontId="130" fillId="0" borderId="62" xfId="2" applyFont="1" applyBorder="1" applyAlignment="1">
      <alignment horizontal="center" vertical="center" wrapText="1"/>
    </xf>
    <xf numFmtId="0" fontId="81" fillId="0" borderId="62" xfId="2" applyFont="1" applyBorder="1" applyAlignment="1">
      <alignment vertical="center" wrapText="1"/>
    </xf>
    <xf numFmtId="3" fontId="81" fillId="0" borderId="62" xfId="2" applyNumberFormat="1" applyFont="1" applyBorder="1" applyAlignment="1">
      <alignment vertical="center" wrapText="1"/>
    </xf>
    <xf numFmtId="0" fontId="33" fillId="0" borderId="62" xfId="2" applyFont="1" applyBorder="1" applyAlignment="1">
      <alignment vertical="center" wrapText="1"/>
    </xf>
    <xf numFmtId="0" fontId="33" fillId="0" borderId="63" xfId="2" applyFont="1" applyBorder="1" applyAlignment="1">
      <alignment vertical="center" wrapText="1"/>
    </xf>
    <xf numFmtId="1" fontId="161" fillId="0" borderId="0" xfId="21" applyNumberFormat="1" applyFont="1" applyBorder="1" applyAlignment="1">
      <alignment horizontal="center" vertical="center"/>
    </xf>
    <xf numFmtId="2" fontId="161" fillId="0" borderId="0" xfId="21" applyNumberFormat="1" applyFont="1" applyBorder="1" applyAlignment="1">
      <alignment horizontal="center" vertical="center"/>
    </xf>
    <xf numFmtId="14" fontId="161" fillId="0" borderId="0" xfId="2" applyNumberFormat="1" applyFont="1" applyAlignment="1">
      <alignment horizontal="left" vertical="center" wrapText="1"/>
    </xf>
    <xf numFmtId="2" fontId="88" fillId="0" borderId="0" xfId="21" applyNumberFormat="1" applyFont="1" applyBorder="1" applyAlignment="1">
      <alignment horizontal="center" vertical="center"/>
    </xf>
    <xf numFmtId="1" fontId="112" fillId="0" borderId="0" xfId="2" applyNumberFormat="1" applyFont="1" applyAlignment="1">
      <alignment vertical="center"/>
    </xf>
    <xf numFmtId="1" fontId="108" fillId="0" borderId="0" xfId="2" applyNumberFormat="1" applyFont="1" applyAlignment="1">
      <alignment horizontal="left" vertical="center"/>
    </xf>
    <xf numFmtId="1" fontId="153" fillId="0" borderId="0" xfId="2" applyNumberFormat="1" applyFont="1" applyAlignment="1">
      <alignment vertical="center" wrapText="1"/>
    </xf>
    <xf numFmtId="1" fontId="108" fillId="0" borderId="0" xfId="2" applyNumberFormat="1" applyFont="1" applyAlignment="1">
      <alignment vertical="center" wrapText="1"/>
    </xf>
    <xf numFmtId="0" fontId="10" fillId="0" borderId="0" xfId="0" applyFont="1" applyAlignment="1">
      <alignment horizontal="center" wrapText="1"/>
    </xf>
    <xf numFmtId="0" fontId="52" fillId="0" borderId="16" xfId="16" applyFont="1" applyBorder="1" applyAlignment="1">
      <alignment vertical="center" wrapText="1"/>
    </xf>
    <xf numFmtId="0" fontId="52" fillId="0" borderId="10" xfId="16" applyFont="1" applyBorder="1" applyAlignment="1">
      <alignment vertical="center" wrapText="1"/>
    </xf>
    <xf numFmtId="0" fontId="22" fillId="0" borderId="30" xfId="16" applyFont="1" applyBorder="1" applyAlignment="1">
      <alignment vertical="center" wrapText="1"/>
    </xf>
    <xf numFmtId="9" fontId="32" fillId="0" borderId="17" xfId="16" applyNumberFormat="1" applyFont="1" applyBorder="1" applyAlignment="1">
      <alignment horizontal="center" vertical="center" wrapText="1"/>
    </xf>
    <xf numFmtId="0" fontId="32" fillId="0" borderId="30" xfId="16" applyFont="1" applyBorder="1" applyAlignment="1">
      <alignment vertical="center" wrapText="1"/>
    </xf>
    <xf numFmtId="0" fontId="137" fillId="0" borderId="34" xfId="3" applyFont="1" applyBorder="1" applyAlignment="1">
      <alignment horizontal="center" vertical="center" wrapText="1"/>
    </xf>
    <xf numFmtId="0" fontId="137" fillId="0" borderId="38" xfId="3" applyFont="1" applyBorder="1" applyAlignment="1">
      <alignment horizontal="center" vertical="center" wrapText="1"/>
    </xf>
    <xf numFmtId="0" fontId="137" fillId="0" borderId="20" xfId="3" applyFont="1" applyBorder="1" applyAlignment="1">
      <alignment horizontal="center" vertical="center" wrapText="1"/>
    </xf>
    <xf numFmtId="2" fontId="97" fillId="4" borderId="19" xfId="15" applyNumberFormat="1" applyFont="1" applyFill="1" applyBorder="1" applyAlignment="1" applyProtection="1">
      <alignment horizontal="center" vertical="center"/>
      <protection locked="0"/>
    </xf>
    <xf numFmtId="4" fontId="97" fillId="4" borderId="31" xfId="15" applyNumberFormat="1" applyFont="1" applyFill="1" applyBorder="1" applyAlignment="1" applyProtection="1">
      <alignment horizontal="center" vertical="center"/>
      <protection locked="0"/>
    </xf>
    <xf numFmtId="2" fontId="68" fillId="0" borderId="9" xfId="16" applyNumberFormat="1" applyFont="1" applyBorder="1" applyAlignment="1">
      <alignment horizontal="center" vertical="center" wrapText="1"/>
    </xf>
    <xf numFmtId="2" fontId="95" fillId="0" borderId="9" xfId="16" applyNumberFormat="1" applyFont="1" applyBorder="1" applyAlignment="1">
      <alignment horizontal="center" vertical="center" wrapText="1"/>
    </xf>
    <xf numFmtId="3" fontId="27" fillId="4" borderId="11" xfId="16" applyNumberFormat="1" applyFont="1" applyFill="1" applyBorder="1" applyAlignment="1">
      <alignment horizontal="center" vertical="center"/>
    </xf>
    <xf numFmtId="4" fontId="92" fillId="4" borderId="10" xfId="16" applyNumberFormat="1" applyFont="1" applyFill="1" applyBorder="1" applyAlignment="1">
      <alignment horizontal="center" vertical="center"/>
    </xf>
    <xf numFmtId="3" fontId="27" fillId="4" borderId="15" xfId="16" applyNumberFormat="1" applyFont="1" applyFill="1" applyBorder="1" applyAlignment="1">
      <alignment horizontal="center" vertical="center"/>
    </xf>
    <xf numFmtId="4" fontId="92" fillId="4" borderId="14" xfId="16" applyNumberFormat="1" applyFont="1" applyFill="1" applyBorder="1" applyAlignment="1">
      <alignment horizontal="center" vertical="center"/>
    </xf>
    <xf numFmtId="4" fontId="92" fillId="4" borderId="14" xfId="16" applyNumberFormat="1" applyFont="1" applyFill="1" applyBorder="1" applyAlignment="1">
      <alignment horizontal="center" vertical="center" wrapText="1"/>
    </xf>
    <xf numFmtId="4" fontId="92" fillId="4" borderId="6" xfId="16" applyNumberFormat="1" applyFont="1" applyFill="1" applyBorder="1" applyAlignment="1">
      <alignment horizontal="center" vertical="center" wrapText="1"/>
    </xf>
    <xf numFmtId="3" fontId="27" fillId="4" borderId="15" xfId="16" applyNumberFormat="1" applyFont="1" applyFill="1" applyBorder="1" applyAlignment="1">
      <alignment horizontal="center" vertical="center" wrapText="1"/>
    </xf>
    <xf numFmtId="3" fontId="27" fillId="4" borderId="7" xfId="16" applyNumberFormat="1" applyFont="1" applyFill="1" applyBorder="1" applyAlignment="1">
      <alignment horizontal="center" vertical="center" wrapText="1"/>
    </xf>
    <xf numFmtId="3" fontId="27" fillId="4" borderId="5" xfId="16" applyNumberFormat="1" applyFont="1" applyFill="1" applyBorder="1" applyAlignment="1">
      <alignment horizontal="center" vertical="center"/>
    </xf>
    <xf numFmtId="3" fontId="27" fillId="4" borderId="4" xfId="16" applyNumberFormat="1" applyFont="1" applyFill="1" applyBorder="1" applyAlignment="1">
      <alignment horizontal="center" vertical="center"/>
    </xf>
    <xf numFmtId="3" fontId="27" fillId="4" borderId="4" xfId="16" applyNumberFormat="1" applyFont="1" applyFill="1" applyBorder="1" applyAlignment="1">
      <alignment horizontal="center" vertical="center" wrapText="1"/>
    </xf>
    <xf numFmtId="3" fontId="27" fillId="4" borderId="3" xfId="16" applyNumberFormat="1" applyFont="1" applyFill="1" applyBorder="1" applyAlignment="1">
      <alignment horizontal="center" vertical="center" wrapText="1"/>
    </xf>
    <xf numFmtId="3" fontId="92" fillId="0" borderId="10" xfId="0" applyNumberFormat="1" applyFont="1" applyBorder="1" applyAlignment="1">
      <alignment horizontal="center" vertical="center"/>
    </xf>
    <xf numFmtId="3" fontId="92" fillId="0" borderId="14" xfId="0" applyNumberFormat="1" applyFont="1" applyBorder="1" applyAlignment="1">
      <alignment horizontal="center" vertical="center"/>
    </xf>
    <xf numFmtId="3" fontId="92" fillId="0" borderId="14" xfId="0" applyNumberFormat="1" applyFont="1" applyBorder="1" applyAlignment="1">
      <alignment horizontal="center" vertical="center" wrapText="1"/>
    </xf>
    <xf numFmtId="3" fontId="92" fillId="0" borderId="14" xfId="2" applyNumberFormat="1" applyFont="1" applyBorder="1" applyAlignment="1">
      <alignment horizontal="center" vertical="center" wrapText="1"/>
    </xf>
    <xf numFmtId="3" fontId="92" fillId="0" borderId="6" xfId="2" applyNumberFormat="1" applyFont="1" applyBorder="1" applyAlignment="1">
      <alignment horizontal="center" vertical="center" wrapText="1"/>
    </xf>
    <xf numFmtId="0" fontId="79" fillId="0" borderId="0" xfId="0" applyFont="1" applyAlignment="1">
      <alignment vertical="center" wrapText="1"/>
    </xf>
    <xf numFmtId="2" fontId="149" fillId="0" borderId="0" xfId="0" applyNumberFormat="1" applyFont="1" applyAlignment="1">
      <alignment vertical="center" wrapText="1"/>
    </xf>
    <xf numFmtId="0" fontId="108" fillId="0" borderId="0" xfId="0" applyFont="1" applyAlignment="1">
      <alignment vertical="center" wrapText="1"/>
    </xf>
    <xf numFmtId="0" fontId="134" fillId="0" borderId="0" xfId="0" applyFont="1" applyAlignment="1">
      <alignment vertical="center" wrapText="1"/>
    </xf>
    <xf numFmtId="0" fontId="149" fillId="0" borderId="0" xfId="0" applyFont="1" applyAlignment="1">
      <alignment vertical="center" wrapText="1"/>
    </xf>
    <xf numFmtId="2" fontId="148" fillId="0" borderId="0" xfId="2" applyNumberFormat="1" applyFont="1" applyAlignment="1">
      <alignment horizontal="left" vertical="center" wrapText="1"/>
    </xf>
    <xf numFmtId="49" fontId="149" fillId="0" borderId="0" xfId="2" applyNumberFormat="1" applyFont="1" applyAlignment="1">
      <alignment horizontal="left" vertical="center" wrapText="1"/>
    </xf>
    <xf numFmtId="3" fontId="27" fillId="0" borderId="0" xfId="16" applyNumberFormat="1" applyFont="1" applyAlignment="1">
      <alignment vertical="center" wrapText="1"/>
    </xf>
    <xf numFmtId="2" fontId="155" fillId="0" borderId="0" xfId="2" applyNumberFormat="1" applyFont="1" applyAlignment="1">
      <alignment vertical="center" wrapText="1"/>
    </xf>
    <xf numFmtId="3" fontId="124" fillId="4" borderId="33" xfId="16" applyNumberFormat="1" applyFont="1" applyFill="1" applyBorder="1" applyAlignment="1">
      <alignment horizontal="center" vertical="center" wrapText="1"/>
    </xf>
    <xf numFmtId="2" fontId="80" fillId="0" borderId="0" xfId="2" applyNumberFormat="1" applyFont="1" applyAlignment="1">
      <alignment horizontal="left" vertical="center" wrapText="1"/>
    </xf>
    <xf numFmtId="49" fontId="174" fillId="0" borderId="0" xfId="2" applyNumberFormat="1" applyFont="1" applyAlignment="1">
      <alignment horizontal="left" vertical="center" wrapText="1"/>
    </xf>
    <xf numFmtId="2" fontId="148" fillId="0" borderId="0" xfId="0" applyNumberFormat="1" applyFont="1" applyAlignment="1">
      <alignment vertical="center" wrapText="1"/>
    </xf>
    <xf numFmtId="3" fontId="112" fillId="0" borderId="0" xfId="0" applyNumberFormat="1" applyFont="1"/>
    <xf numFmtId="0" fontId="112" fillId="0" borderId="0" xfId="2" applyFont="1"/>
    <xf numFmtId="3" fontId="112" fillId="0" borderId="0" xfId="2" applyNumberFormat="1" applyFont="1"/>
    <xf numFmtId="0" fontId="108" fillId="0" borderId="0" xfId="16" applyFont="1" applyAlignment="1">
      <alignment vertical="center" wrapText="1"/>
    </xf>
    <xf numFmtId="3" fontId="128" fillId="4" borderId="0" xfId="19" applyNumberFormat="1" applyFont="1" applyFill="1"/>
    <xf numFmtId="0" fontId="5" fillId="0" borderId="0" xfId="2" applyFont="1"/>
    <xf numFmtId="0" fontId="174" fillId="0" borderId="0" xfId="16" applyFont="1" applyAlignment="1">
      <alignment vertical="center" wrapText="1"/>
    </xf>
    <xf numFmtId="0" fontId="79" fillId="0" borderId="0" xfId="16" applyFont="1" applyAlignment="1">
      <alignment vertical="center" wrapText="1"/>
    </xf>
    <xf numFmtId="3" fontId="166" fillId="0" borderId="0" xfId="16" applyNumberFormat="1" applyFont="1" applyBorder="1" applyAlignment="1">
      <alignment vertical="center"/>
    </xf>
    <xf numFmtId="0" fontId="149" fillId="0" borderId="0" xfId="16" applyFont="1" applyAlignment="1">
      <alignment vertical="center" wrapText="1"/>
    </xf>
    <xf numFmtId="0" fontId="105" fillId="0" borderId="0" xfId="2" applyFont="1" applyAlignment="1">
      <alignment vertical="center" wrapText="1"/>
    </xf>
    <xf numFmtId="3" fontId="108" fillId="0" borderId="0" xfId="0" applyNumberFormat="1" applyFont="1" applyAlignment="1">
      <alignment vertical="center" wrapText="1"/>
    </xf>
    <xf numFmtId="0" fontId="5" fillId="0" borderId="0" xfId="2" applyFont="1" applyAlignment="1">
      <alignment vertical="center"/>
    </xf>
    <xf numFmtId="14" fontId="108" fillId="0" borderId="0" xfId="2" applyNumberFormat="1" applyFont="1" applyAlignment="1">
      <alignment vertical="center" wrapText="1"/>
    </xf>
    <xf numFmtId="0" fontId="8" fillId="0" borderId="0" xfId="0" applyFont="1" applyAlignment="1">
      <alignment horizontal="center" wrapText="1"/>
    </xf>
    <xf numFmtId="0" fontId="11" fillId="0" borderId="0" xfId="0" applyFont="1" applyAlignment="1">
      <alignment horizontal="center" vertical="center" wrapText="1"/>
    </xf>
    <xf numFmtId="0" fontId="13" fillId="0" borderId="0" xfId="0" applyFont="1" applyAlignment="1">
      <alignment horizontal="center"/>
    </xf>
    <xf numFmtId="0" fontId="11" fillId="0" borderId="0" xfId="0" applyFont="1" applyAlignment="1" applyProtection="1">
      <alignment horizontal="center" vertical="center" wrapText="1"/>
      <protection locked="0"/>
    </xf>
    <xf numFmtId="0" fontId="10" fillId="0" borderId="0" xfId="0" applyFont="1" applyAlignment="1">
      <alignment horizontal="center" wrapText="1"/>
    </xf>
    <xf numFmtId="0" fontId="183" fillId="0" borderId="0" xfId="0" applyFont="1" applyAlignment="1">
      <alignment horizontal="left" vertical="center" wrapText="1"/>
    </xf>
    <xf numFmtId="0" fontId="113" fillId="0" borderId="0" xfId="18" applyFont="1" applyAlignment="1">
      <alignment horizontal="left" vertical="center" wrapText="1"/>
    </xf>
    <xf numFmtId="0" fontId="17" fillId="0" borderId="0" xfId="0" applyFont="1" applyAlignment="1">
      <alignment horizontal="center" vertical="center" wrapText="1"/>
    </xf>
    <xf numFmtId="0" fontId="17" fillId="4" borderId="0" xfId="0" applyFont="1" applyFill="1" applyAlignment="1">
      <alignment horizontal="left" vertical="center" wrapText="1"/>
    </xf>
    <xf numFmtId="0" fontId="0" fillId="4" borderId="0" xfId="0" applyFill="1" applyAlignment="1">
      <alignment horizontal="left" vertical="center" wrapText="1"/>
    </xf>
    <xf numFmtId="14" fontId="17" fillId="4" borderId="0" xfId="0" applyNumberFormat="1" applyFont="1" applyFill="1" applyAlignment="1">
      <alignment horizontal="justify" vertical="center" wrapText="1"/>
    </xf>
    <xf numFmtId="0" fontId="0" fillId="4" borderId="0" xfId="0" applyFill="1" applyAlignment="1">
      <alignment horizontal="justify" vertical="center" wrapText="1"/>
    </xf>
    <xf numFmtId="0" fontId="184" fillId="0" borderId="0" xfId="18" applyFont="1" applyAlignment="1">
      <alignment horizontal="left" vertical="center" wrapText="1"/>
    </xf>
    <xf numFmtId="0" fontId="16" fillId="0" borderId="0" xfId="0" applyFont="1" applyAlignment="1">
      <alignment horizontal="center" vertical="center"/>
    </xf>
    <xf numFmtId="14" fontId="126" fillId="6" borderId="36" xfId="19" applyNumberFormat="1" applyFont="1" applyFill="1" applyBorder="1" applyAlignment="1">
      <alignment horizontal="center" vertical="center"/>
    </xf>
    <xf numFmtId="14" fontId="126" fillId="6" borderId="32" xfId="19" applyNumberFormat="1" applyFont="1" applyFill="1" applyBorder="1" applyAlignment="1">
      <alignment horizontal="center" vertical="center"/>
    </xf>
    <xf numFmtId="0" fontId="122" fillId="4" borderId="32" xfId="19" applyFont="1" applyFill="1" applyBorder="1" applyAlignment="1">
      <alignment horizontal="center" vertical="center"/>
    </xf>
    <xf numFmtId="14" fontId="126" fillId="6" borderId="32" xfId="19" applyNumberFormat="1" applyFont="1" applyFill="1" applyBorder="1" applyAlignment="1">
      <alignment horizontal="center" vertical="center" wrapText="1"/>
    </xf>
    <xf numFmtId="0" fontId="16" fillId="0" borderId="0" xfId="0" applyFont="1" applyAlignment="1">
      <alignment horizontal="center" vertical="center" wrapText="1"/>
    </xf>
    <xf numFmtId="49" fontId="174" fillId="0" borderId="0" xfId="2" applyNumberFormat="1" applyFont="1" applyAlignment="1">
      <alignment horizontal="left" vertical="center" wrapText="1"/>
    </xf>
    <xf numFmtId="2" fontId="80" fillId="0" borderId="0" xfId="2" applyNumberFormat="1" applyFont="1" applyAlignment="1">
      <alignment horizontal="left" vertical="center" wrapText="1"/>
    </xf>
    <xf numFmtId="0" fontId="32" fillId="0" borderId="41" xfId="2" applyFont="1" applyBorder="1" applyAlignment="1">
      <alignment horizontal="center" vertical="center" wrapText="1"/>
    </xf>
    <xf numFmtId="0" fontId="32" fillId="0" borderId="40" xfId="2" applyFont="1" applyBorder="1" applyAlignment="1">
      <alignment horizontal="center" vertical="center" wrapText="1"/>
    </xf>
    <xf numFmtId="0" fontId="49" fillId="0" borderId="48" xfId="2" applyFont="1" applyBorder="1" applyAlignment="1">
      <alignment horizontal="center" vertical="center" wrapText="1"/>
    </xf>
    <xf numFmtId="0" fontId="49" fillId="0" borderId="49" xfId="2" applyFont="1" applyBorder="1" applyAlignment="1">
      <alignment horizontal="center" vertical="center" wrapText="1"/>
    </xf>
    <xf numFmtId="0" fontId="49" fillId="0" borderId="50" xfId="2" applyFont="1" applyBorder="1" applyAlignment="1">
      <alignment horizontal="center" vertical="center" wrapText="1"/>
    </xf>
    <xf numFmtId="0" fontId="32" fillId="0" borderId="15" xfId="2" applyFont="1" applyBorder="1" applyAlignment="1">
      <alignment horizontal="center" vertical="center" wrapText="1"/>
    </xf>
    <xf numFmtId="0" fontId="32" fillId="0" borderId="7" xfId="2" applyFont="1" applyBorder="1" applyAlignment="1">
      <alignment horizontal="center" vertical="center" wrapText="1"/>
    </xf>
    <xf numFmtId="49" fontId="21" fillId="0" borderId="0" xfId="0" applyNumberFormat="1" applyFont="1" applyAlignment="1">
      <alignment horizontal="left" vertical="center" wrapText="1"/>
    </xf>
    <xf numFmtId="0" fontId="34" fillId="0" borderId="0" xfId="2" applyFont="1" applyAlignment="1">
      <alignment horizontal="center"/>
    </xf>
    <xf numFmtId="0" fontId="16" fillId="0" borderId="0" xfId="2" applyFont="1" applyAlignment="1">
      <alignment horizontal="center" vertical="center"/>
    </xf>
    <xf numFmtId="0" fontId="7" fillId="2" borderId="0" xfId="5" applyFont="1" applyFill="1" applyAlignment="1">
      <alignment horizontal="center" vertical="center"/>
    </xf>
    <xf numFmtId="0" fontId="22" fillId="0" borderId="5" xfId="2" applyFont="1" applyBorder="1" applyAlignment="1">
      <alignment horizontal="center" vertical="center" wrapText="1"/>
    </xf>
    <xf numFmtId="0" fontId="22" fillId="0" borderId="4" xfId="2" applyFont="1" applyBorder="1" applyAlignment="1">
      <alignment horizontal="center" vertical="center" wrapText="1"/>
    </xf>
    <xf numFmtId="0" fontId="22" fillId="0" borderId="3" xfId="2" applyFont="1" applyBorder="1" applyAlignment="1">
      <alignment horizontal="center" vertical="center" wrapText="1"/>
    </xf>
    <xf numFmtId="0" fontId="22" fillId="0" borderId="11" xfId="2" applyFont="1" applyBorder="1" applyAlignment="1">
      <alignment horizontal="center" vertical="center" wrapText="1"/>
    </xf>
    <xf numFmtId="0" fontId="22" fillId="0" borderId="16" xfId="2" applyFont="1" applyBorder="1" applyAlignment="1">
      <alignment horizontal="center" vertical="center" wrapText="1"/>
    </xf>
    <xf numFmtId="0" fontId="22" fillId="0" borderId="15" xfId="2" applyFont="1" applyBorder="1" applyAlignment="1">
      <alignment horizontal="center" vertical="center" wrapText="1"/>
    </xf>
    <xf numFmtId="0" fontId="22" fillId="0" borderId="0" xfId="2" applyFont="1" applyAlignment="1">
      <alignment horizontal="center" vertical="center" wrapText="1"/>
    </xf>
    <xf numFmtId="0" fontId="52" fillId="0" borderId="16" xfId="2" applyFont="1" applyBorder="1" applyAlignment="1">
      <alignment horizontal="center" vertical="center" wrapText="1"/>
    </xf>
    <xf numFmtId="0" fontId="52" fillId="0" borderId="10" xfId="2" applyFont="1" applyBorder="1" applyAlignment="1">
      <alignment horizontal="center" vertical="center" wrapText="1"/>
    </xf>
    <xf numFmtId="0" fontId="52" fillId="0" borderId="11" xfId="2" applyFont="1" applyBorder="1" applyAlignment="1">
      <alignment horizontal="center" vertical="center" wrapText="1"/>
    </xf>
    <xf numFmtId="0" fontId="32" fillId="0" borderId="45" xfId="2" applyFont="1" applyBorder="1" applyAlignment="1">
      <alignment horizontal="center" vertical="center" wrapText="1"/>
    </xf>
    <xf numFmtId="0" fontId="32" fillId="0" borderId="44" xfId="2" applyFont="1" applyBorder="1" applyAlignment="1">
      <alignment horizontal="center" vertical="center" wrapText="1"/>
    </xf>
    <xf numFmtId="0" fontId="34" fillId="0" borderId="0" xfId="0" applyFont="1" applyAlignment="1">
      <alignment horizontal="center"/>
    </xf>
    <xf numFmtId="0" fontId="22"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3" xfId="0" applyFont="1" applyBorder="1" applyAlignment="1">
      <alignment horizontal="center" vertical="center" wrapText="1"/>
    </xf>
    <xf numFmtId="0" fontId="7" fillId="0" borderId="0" xfId="0" applyFont="1" applyAlignment="1" applyProtection="1">
      <alignment horizontal="center" vertical="center" wrapText="1"/>
      <protection locked="0"/>
    </xf>
    <xf numFmtId="49" fontId="21" fillId="0" borderId="0" xfId="2" applyNumberFormat="1" applyFont="1" applyAlignment="1">
      <alignment horizontal="left" vertical="center" wrapText="1"/>
    </xf>
    <xf numFmtId="2" fontId="31" fillId="0" borderId="0" xfId="2" applyNumberFormat="1" applyFont="1" applyAlignment="1">
      <alignment horizontal="left" vertical="center" wrapText="1"/>
    </xf>
    <xf numFmtId="49" fontId="149" fillId="0" borderId="0" xfId="2" applyNumberFormat="1" applyFont="1" applyAlignment="1">
      <alignment horizontal="left" vertical="center" wrapText="1"/>
    </xf>
    <xf numFmtId="2" fontId="148" fillId="0" borderId="0" xfId="2" applyNumberFormat="1" applyFont="1" applyAlignment="1">
      <alignment horizontal="left" vertical="center" wrapText="1"/>
    </xf>
    <xf numFmtId="49" fontId="149" fillId="0" borderId="0" xfId="0" applyNumberFormat="1" applyFont="1" applyAlignment="1">
      <alignment horizontal="left" vertical="center" wrapText="1"/>
    </xf>
    <xf numFmtId="0" fontId="32" fillId="0" borderId="14" xfId="2" applyFont="1" applyBorder="1" applyAlignment="1">
      <alignment horizontal="center" vertical="center" wrapText="1"/>
    </xf>
    <xf numFmtId="0" fontId="32" fillId="0" borderId="6" xfId="2" applyFont="1" applyBorder="1" applyAlignment="1">
      <alignment horizontal="center" vertical="center" wrapText="1"/>
    </xf>
    <xf numFmtId="0" fontId="32" fillId="0" borderId="52" xfId="2" applyFont="1" applyBorder="1" applyAlignment="1">
      <alignment horizontal="center" vertical="center" wrapText="1"/>
    </xf>
    <xf numFmtId="0" fontId="32" fillId="0" borderId="51" xfId="2" applyFont="1" applyBorder="1" applyAlignment="1">
      <alignment horizontal="center" vertical="center" wrapText="1"/>
    </xf>
    <xf numFmtId="0" fontId="21" fillId="0" borderId="0" xfId="0" applyFont="1" applyAlignment="1">
      <alignment horizontal="left" vertical="center" wrapText="1"/>
    </xf>
    <xf numFmtId="0" fontId="52" fillId="0" borderId="15" xfId="2" applyFont="1" applyBorder="1" applyAlignment="1">
      <alignment horizontal="center" vertical="center" wrapText="1"/>
    </xf>
    <xf numFmtId="0" fontId="52" fillId="0" borderId="14" xfId="2" applyFont="1" applyBorder="1" applyAlignment="1">
      <alignment horizontal="center" vertical="center" wrapText="1"/>
    </xf>
    <xf numFmtId="0" fontId="52" fillId="0" borderId="0" xfId="2" applyFont="1" applyAlignment="1">
      <alignment horizontal="center" vertical="center" wrapText="1"/>
    </xf>
    <xf numFmtId="0" fontId="141" fillId="0" borderId="0" xfId="2" applyFont="1" applyAlignment="1">
      <alignment horizontal="center" vertical="center" wrapText="1"/>
    </xf>
    <xf numFmtId="49" fontId="174" fillId="0" borderId="0" xfId="0" applyNumberFormat="1" applyFont="1" applyBorder="1" applyAlignment="1">
      <alignment horizontal="left" vertical="center" wrapText="1"/>
    </xf>
    <xf numFmtId="0" fontId="142" fillId="0" borderId="0" xfId="2" applyFont="1" applyAlignment="1">
      <alignment horizontal="center" vertical="center" wrapText="1"/>
    </xf>
    <xf numFmtId="0" fontId="16" fillId="0" borderId="0" xfId="2" applyFont="1" applyAlignment="1">
      <alignment horizontal="center" vertical="center" wrapText="1"/>
    </xf>
    <xf numFmtId="0" fontId="52" fillId="0" borderId="5" xfId="2" applyFont="1" applyBorder="1" applyAlignment="1">
      <alignment horizontal="center" vertical="center" wrapText="1"/>
    </xf>
    <xf numFmtId="0" fontId="52" fillId="0" borderId="4" xfId="2" applyFont="1" applyBorder="1" applyAlignment="1">
      <alignment horizontal="center" vertical="center" wrapText="1"/>
    </xf>
    <xf numFmtId="0" fontId="186" fillId="0" borderId="64" xfId="2" applyFont="1" applyBorder="1" applyAlignment="1">
      <alignment horizontal="center" vertical="center" wrapText="1"/>
    </xf>
    <xf numFmtId="0" fontId="186" fillId="0" borderId="65" xfId="2" applyFont="1" applyBorder="1" applyAlignment="1">
      <alignment horizontal="center" vertical="center" wrapText="1"/>
    </xf>
    <xf numFmtId="0" fontId="186" fillId="0" borderId="66" xfId="2" applyFont="1" applyBorder="1" applyAlignment="1">
      <alignment horizontal="center" vertical="center" wrapText="1"/>
    </xf>
    <xf numFmtId="0" fontId="182" fillId="0" borderId="0" xfId="2" applyFont="1" applyAlignment="1">
      <alignment horizontal="left" vertical="center" wrapText="1"/>
    </xf>
    <xf numFmtId="0" fontId="32" fillId="0" borderId="11" xfId="0" applyFont="1" applyBorder="1" applyAlignment="1">
      <alignment horizontal="center" vertical="center" wrapText="1"/>
    </xf>
    <xf numFmtId="0" fontId="32" fillId="0" borderId="10" xfId="0" applyFont="1" applyBorder="1" applyAlignment="1">
      <alignment horizontal="center" vertical="center" wrapText="1"/>
    </xf>
    <xf numFmtId="2" fontId="38" fillId="0" borderId="0" xfId="0" applyNumberFormat="1" applyFont="1" applyAlignment="1">
      <alignment horizontal="left" vertical="center" wrapText="1"/>
    </xf>
    <xf numFmtId="0" fontId="52" fillId="0" borderId="5"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1" xfId="0" applyFont="1" applyBorder="1" applyAlignment="1">
      <alignment horizontal="center" vertical="center" wrapText="1"/>
    </xf>
    <xf numFmtId="0" fontId="52" fillId="0" borderId="9"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11" xfId="0" applyFont="1" applyBorder="1" applyAlignment="1">
      <alignment horizontal="center" vertical="center" wrapText="1"/>
    </xf>
    <xf numFmtId="0" fontId="52" fillId="0" borderId="10" xfId="0" applyFont="1" applyBorder="1" applyAlignment="1">
      <alignment horizontal="center" vertical="center" wrapText="1"/>
    </xf>
    <xf numFmtId="0" fontId="52" fillId="0" borderId="15" xfId="0" applyFont="1" applyBorder="1" applyAlignment="1">
      <alignment horizontal="center" vertical="center" wrapText="1"/>
    </xf>
    <xf numFmtId="0" fontId="52" fillId="0" borderId="14" xfId="0" applyFont="1" applyBorder="1" applyAlignment="1">
      <alignment horizontal="center" vertical="center" wrapText="1"/>
    </xf>
    <xf numFmtId="0" fontId="31" fillId="0" borderId="0" xfId="0" applyFont="1" applyBorder="1" applyAlignment="1">
      <alignment horizontal="left" vertical="center" wrapText="1"/>
    </xf>
    <xf numFmtId="0" fontId="21" fillId="0" borderId="0" xfId="0" applyFont="1" applyBorder="1" applyAlignment="1">
      <alignment horizontal="left" vertical="center" wrapText="1"/>
    </xf>
    <xf numFmtId="0" fontId="6" fillId="0" borderId="0" xfId="0" applyFont="1" applyBorder="1" applyAlignment="1">
      <alignment horizontal="center" vertical="center"/>
    </xf>
    <xf numFmtId="0" fontId="65" fillId="0" borderId="5" xfId="0" applyFont="1" applyBorder="1" applyAlignment="1">
      <alignment horizontal="center" vertical="center" wrapText="1"/>
    </xf>
    <xf numFmtId="0" fontId="65" fillId="0" borderId="3" xfId="0" applyFont="1" applyBorder="1" applyAlignment="1">
      <alignment horizontal="center" vertical="center" wrapText="1"/>
    </xf>
    <xf numFmtId="0" fontId="151" fillId="0" borderId="0" xfId="0" applyFont="1" applyBorder="1" applyAlignment="1">
      <alignment horizontal="center" vertical="center"/>
    </xf>
    <xf numFmtId="0" fontId="131" fillId="0" borderId="0" xfId="0" applyFont="1" applyBorder="1" applyAlignment="1">
      <alignment horizontal="center" vertical="center" wrapText="1"/>
    </xf>
    <xf numFmtId="0" fontId="152" fillId="0" borderId="0" xfId="0" applyFont="1" applyBorder="1" applyAlignment="1">
      <alignment horizontal="center" vertical="center" wrapText="1"/>
    </xf>
    <xf numFmtId="0" fontId="21" fillId="0" borderId="0" xfId="2" applyFont="1" applyAlignment="1">
      <alignment horizontal="left" vertical="center" wrapText="1"/>
    </xf>
    <xf numFmtId="0" fontId="103" fillId="0" borderId="3" xfId="2" applyBorder="1" applyAlignment="1">
      <alignment horizontal="center" vertical="center" wrapText="1"/>
    </xf>
    <xf numFmtId="0" fontId="72" fillId="0" borderId="0" xfId="2" applyFont="1" applyAlignment="1">
      <alignment horizontal="center" vertical="center" wrapText="1"/>
    </xf>
    <xf numFmtId="0" fontId="52" fillId="0" borderId="9" xfId="2" applyFont="1" applyBorder="1" applyAlignment="1">
      <alignment horizontal="center" vertical="center" wrapText="1"/>
    </xf>
    <xf numFmtId="0" fontId="52" fillId="0" borderId="8" xfId="2" applyFont="1" applyBorder="1" applyAlignment="1">
      <alignment horizontal="center" vertical="center" wrapText="1"/>
    </xf>
    <xf numFmtId="0" fontId="64" fillId="0" borderId="0" xfId="2" applyFont="1" applyAlignment="1">
      <alignment horizontal="center" vertical="center" wrapText="1"/>
    </xf>
    <xf numFmtId="0" fontId="130" fillId="0" borderId="0" xfId="2" applyFont="1" applyAlignment="1">
      <alignment horizontal="center" vertical="center" wrapText="1"/>
    </xf>
    <xf numFmtId="0" fontId="55" fillId="0" borderId="5"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3" xfId="0" applyFont="1" applyBorder="1" applyAlignment="1">
      <alignment horizontal="center" vertical="center" wrapText="1"/>
    </xf>
    <xf numFmtId="0" fontId="150" fillId="0" borderId="0" xfId="0" applyFont="1" applyBorder="1" applyAlignment="1">
      <alignment horizontal="center" vertical="center" wrapText="1"/>
    </xf>
    <xf numFmtId="0" fontId="141" fillId="0" borderId="0" xfId="0" applyFont="1" applyBorder="1" applyAlignment="1">
      <alignment horizontal="center" vertical="center" wrapText="1"/>
    </xf>
    <xf numFmtId="0" fontId="17" fillId="0" borderId="1" xfId="0" applyFont="1" applyBorder="1" applyAlignment="1">
      <alignment horizontal="center" vertical="center"/>
    </xf>
    <xf numFmtId="0" fontId="17" fillId="0" borderId="9" xfId="0" applyFont="1" applyBorder="1" applyAlignment="1">
      <alignment horizontal="center" vertical="center"/>
    </xf>
    <xf numFmtId="0" fontId="17" fillId="0" borderId="8" xfId="0" applyFont="1" applyBorder="1" applyAlignment="1">
      <alignment horizontal="center" vertical="center"/>
    </xf>
    <xf numFmtId="0" fontId="41" fillId="0" borderId="15"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0" xfId="0" applyFont="1" applyBorder="1" applyAlignment="1">
      <alignment horizontal="center" vertical="center" wrapText="1"/>
    </xf>
    <xf numFmtId="0" fontId="49" fillId="0" borderId="11" xfId="2" applyFont="1" applyBorder="1" applyAlignment="1">
      <alignment horizontal="center" vertical="center" wrapText="1"/>
    </xf>
    <xf numFmtId="0" fontId="49" fillId="0" borderId="10" xfId="2" applyFont="1" applyBorder="1" applyAlignment="1">
      <alignment horizontal="center" vertical="center" wrapText="1"/>
    </xf>
    <xf numFmtId="0" fontId="6" fillId="0" borderId="0" xfId="2" applyFont="1" applyAlignment="1">
      <alignment horizontal="center" vertical="center"/>
    </xf>
    <xf numFmtId="0" fontId="123" fillId="2" borderId="0" xfId="5" applyFont="1" applyFill="1" applyAlignment="1">
      <alignment horizontal="center" vertical="center"/>
    </xf>
    <xf numFmtId="3" fontId="104" fillId="4" borderId="22" xfId="3" applyNumberFormat="1" applyFont="1" applyFill="1" applyBorder="1" applyAlignment="1">
      <alignment horizontal="center" vertical="center" wrapText="1"/>
    </xf>
    <xf numFmtId="3" fontId="104" fillId="4" borderId="23" xfId="3" applyNumberFormat="1" applyFont="1" applyFill="1" applyBorder="1" applyAlignment="1">
      <alignment horizontal="center" vertical="center" wrapText="1"/>
    </xf>
    <xf numFmtId="3" fontId="104" fillId="4" borderId="24" xfId="3" applyNumberFormat="1" applyFont="1" applyFill="1" applyBorder="1" applyAlignment="1">
      <alignment horizontal="center" vertical="center" wrapText="1"/>
    </xf>
    <xf numFmtId="3" fontId="104" fillId="4" borderId="18" xfId="3" applyNumberFormat="1" applyFont="1" applyFill="1" applyBorder="1" applyAlignment="1">
      <alignment horizontal="center" vertical="center" wrapText="1"/>
    </xf>
    <xf numFmtId="3" fontId="104" fillId="4" borderId="25" xfId="3" applyNumberFormat="1" applyFont="1" applyFill="1" applyBorder="1" applyAlignment="1">
      <alignment horizontal="center" vertical="center" wrapText="1"/>
    </xf>
    <xf numFmtId="3" fontId="104" fillId="4" borderId="26" xfId="3" applyNumberFormat="1" applyFont="1" applyFill="1" applyBorder="1" applyAlignment="1">
      <alignment horizontal="center" vertical="center" wrapText="1"/>
    </xf>
    <xf numFmtId="3" fontId="104" fillId="4" borderId="0" xfId="3" applyNumberFormat="1" applyFont="1" applyFill="1" applyAlignment="1">
      <alignment horizontal="center" vertical="center" wrapText="1"/>
    </xf>
    <xf numFmtId="0" fontId="104" fillId="4" borderId="0" xfId="2" applyFont="1" applyFill="1" applyAlignment="1">
      <alignment horizontal="center" vertical="center" wrapText="1"/>
    </xf>
    <xf numFmtId="0" fontId="104" fillId="4" borderId="31" xfId="2" applyFont="1" applyFill="1" applyBorder="1" applyAlignment="1">
      <alignment horizontal="center" vertical="center" wrapText="1"/>
    </xf>
    <xf numFmtId="0" fontId="104" fillId="4" borderId="26" xfId="2" applyFont="1" applyFill="1" applyBorder="1" applyAlignment="1">
      <alignment horizontal="center" vertical="center" wrapText="1"/>
    </xf>
    <xf numFmtId="3" fontId="125" fillId="4" borderId="26" xfId="3" applyNumberFormat="1" applyFont="1" applyFill="1" applyBorder="1" applyAlignment="1">
      <alignment horizontal="center" vertical="center" wrapText="1"/>
    </xf>
    <xf numFmtId="3" fontId="125" fillId="4" borderId="0" xfId="3" applyNumberFormat="1" applyFont="1" applyFill="1" applyAlignment="1">
      <alignment horizontal="center" vertical="center" wrapText="1"/>
    </xf>
    <xf numFmtId="0" fontId="121" fillId="0" borderId="0" xfId="2" applyFont="1" applyAlignment="1">
      <alignment horizontal="center" vertical="center"/>
    </xf>
    <xf numFmtId="0" fontId="134" fillId="2" borderId="0" xfId="0" applyFont="1" applyFill="1" applyAlignment="1">
      <alignment horizontal="left" wrapText="1"/>
    </xf>
    <xf numFmtId="0" fontId="125" fillId="4" borderId="0" xfId="2" applyFont="1" applyFill="1" applyAlignment="1">
      <alignment horizontal="center" vertical="center" wrapText="1"/>
    </xf>
    <xf numFmtId="0" fontId="125" fillId="4" borderId="31" xfId="2" applyFont="1" applyFill="1" applyBorder="1" applyAlignment="1">
      <alignment horizontal="center" vertical="center" wrapText="1"/>
    </xf>
    <xf numFmtId="0" fontId="125" fillId="4" borderId="26" xfId="2" applyFont="1" applyFill="1" applyBorder="1" applyAlignment="1">
      <alignment horizontal="center" vertical="center" wrapText="1"/>
    </xf>
    <xf numFmtId="2" fontId="39" fillId="0" borderId="0" xfId="2" applyNumberFormat="1" applyFont="1" applyAlignment="1">
      <alignment horizontal="left" vertical="center" wrapText="1"/>
    </xf>
    <xf numFmtId="0" fontId="137" fillId="4" borderId="26" xfId="2" applyFont="1" applyFill="1" applyBorder="1" applyAlignment="1">
      <alignment horizontal="center" vertical="center" wrapText="1"/>
    </xf>
    <xf numFmtId="0" fontId="137" fillId="4" borderId="31" xfId="2" applyFont="1" applyFill="1" applyBorder="1" applyAlignment="1">
      <alignment horizontal="center" vertical="center" wrapText="1"/>
    </xf>
    <xf numFmtId="0" fontId="87" fillId="2" borderId="0" xfId="0" applyFont="1" applyFill="1" applyAlignment="1">
      <alignment horizontal="left" wrapText="1"/>
    </xf>
    <xf numFmtId="0" fontId="104" fillId="4" borderId="18" xfId="2" applyFont="1" applyFill="1" applyBorder="1" applyAlignment="1">
      <alignment horizontal="center" vertical="center" wrapText="1"/>
    </xf>
    <xf numFmtId="0" fontId="104" fillId="4" borderId="25" xfId="2" applyFont="1" applyFill="1" applyBorder="1" applyAlignment="1">
      <alignment horizontal="center" vertical="center" wrapText="1"/>
    </xf>
    <xf numFmtId="0" fontId="104" fillId="4" borderId="19" xfId="2" applyFont="1" applyFill="1" applyBorder="1" applyAlignment="1">
      <alignment horizontal="center" vertical="center" wrapText="1"/>
    </xf>
    <xf numFmtId="0" fontId="49" fillId="0" borderId="26" xfId="2" applyFont="1" applyBorder="1" applyAlignment="1">
      <alignment horizontal="center" vertical="center" wrapText="1"/>
    </xf>
    <xf numFmtId="0" fontId="49" fillId="0" borderId="0" xfId="2" applyFont="1" applyAlignment="1">
      <alignment horizontal="center" vertical="center" wrapText="1"/>
    </xf>
    <xf numFmtId="3" fontId="124" fillId="4" borderId="32" xfId="16" applyNumberFormat="1" applyFont="1" applyFill="1" applyBorder="1" applyAlignment="1">
      <alignment horizontal="center" vertical="center" wrapText="1"/>
    </xf>
    <xf numFmtId="3" fontId="124" fillId="4" borderId="34" xfId="16" applyNumberFormat="1" applyFont="1" applyFill="1" applyBorder="1" applyAlignment="1">
      <alignment horizontal="center" vertical="center" wrapText="1"/>
    </xf>
    <xf numFmtId="3" fontId="124" fillId="4" borderId="35" xfId="16" applyNumberFormat="1" applyFont="1" applyFill="1" applyBorder="1" applyAlignment="1">
      <alignment horizontal="center" vertical="center" wrapText="1"/>
    </xf>
    <xf numFmtId="3" fontId="124" fillId="4" borderId="38" xfId="16" applyNumberFormat="1" applyFont="1" applyFill="1" applyBorder="1" applyAlignment="1">
      <alignment horizontal="center" vertical="center" wrapText="1"/>
    </xf>
    <xf numFmtId="0" fontId="125" fillId="4" borderId="32" xfId="16" applyFont="1" applyFill="1" applyBorder="1" applyAlignment="1">
      <alignment horizontal="center" vertical="center"/>
    </xf>
    <xf numFmtId="0" fontId="125" fillId="4" borderId="30" xfId="16" applyFont="1" applyFill="1" applyBorder="1" applyAlignment="1">
      <alignment horizontal="center" vertical="center"/>
    </xf>
    <xf numFmtId="0" fontId="34" fillId="4" borderId="0" xfId="16" applyFont="1" applyFill="1" applyAlignment="1">
      <alignment horizontal="center"/>
    </xf>
    <xf numFmtId="0" fontId="121" fillId="4" borderId="0" xfId="16" applyFont="1" applyFill="1" applyAlignment="1">
      <alignment horizontal="center" vertical="center" wrapText="1"/>
    </xf>
    <xf numFmtId="0" fontId="123" fillId="0" borderId="0" xfId="5" applyFont="1" applyAlignment="1">
      <alignment horizontal="center" vertical="center"/>
    </xf>
    <xf numFmtId="0" fontId="135" fillId="0" borderId="0" xfId="16" applyFont="1" applyBorder="1" applyAlignment="1">
      <alignment horizontal="center"/>
    </xf>
    <xf numFmtId="0" fontId="135" fillId="4" borderId="0" xfId="16" applyFont="1" applyFill="1" applyBorder="1" applyAlignment="1">
      <alignment horizontal="center"/>
    </xf>
    <xf numFmtId="0" fontId="135" fillId="4" borderId="0" xfId="16" applyFont="1" applyFill="1" applyBorder="1" applyAlignment="1">
      <alignment horizontal="center" vertical="center"/>
    </xf>
    <xf numFmtId="0" fontId="135" fillId="0" borderId="0" xfId="16" applyFont="1" applyBorder="1" applyAlignment="1">
      <alignment horizontal="center" vertical="center"/>
    </xf>
    <xf numFmtId="0" fontId="121" fillId="0" borderId="0" xfId="0" applyFont="1" applyAlignment="1">
      <alignment horizontal="center" vertical="center" wrapText="1"/>
    </xf>
    <xf numFmtId="0" fontId="123" fillId="0" borderId="0" xfId="0" applyFont="1" applyAlignment="1" applyProtection="1">
      <alignment horizontal="center" vertical="center" wrapText="1"/>
      <protection locked="0"/>
    </xf>
    <xf numFmtId="0" fontId="112" fillId="4" borderId="0" xfId="0" applyFont="1" applyFill="1" applyBorder="1" applyAlignment="1">
      <alignment horizontal="center"/>
    </xf>
    <xf numFmtId="0" fontId="121" fillId="0" borderId="0" xfId="0" applyFont="1" applyAlignment="1">
      <alignment horizontal="center" vertical="center"/>
    </xf>
    <xf numFmtId="0" fontId="104" fillId="6" borderId="34" xfId="0" applyFont="1" applyFill="1" applyBorder="1" applyAlignment="1">
      <alignment horizontal="center" vertical="center"/>
    </xf>
    <xf numFmtId="0" fontId="104" fillId="6" borderId="35" xfId="0" applyFont="1" applyFill="1" applyBorder="1" applyAlignment="1">
      <alignment horizontal="center" vertical="center"/>
    </xf>
    <xf numFmtId="0" fontId="104" fillId="6" borderId="38" xfId="0" applyFont="1" applyFill="1" applyBorder="1" applyAlignment="1">
      <alignment horizontal="center" vertical="center"/>
    </xf>
    <xf numFmtId="0" fontId="182" fillId="0" borderId="0" xfId="0" applyFont="1" applyAlignment="1">
      <alignment horizontal="left" vertical="top" wrapText="1"/>
    </xf>
    <xf numFmtId="0" fontId="104" fillId="0" borderId="18" xfId="0" applyFont="1" applyBorder="1" applyAlignment="1">
      <alignment horizontal="center" vertical="center" wrapText="1"/>
    </xf>
    <xf numFmtId="0" fontId="104" fillId="0" borderId="20" xfId="0" applyFont="1" applyBorder="1" applyAlignment="1">
      <alignment horizontal="center" vertical="center" wrapText="1"/>
    </xf>
    <xf numFmtId="0" fontId="104" fillId="0" borderId="18" xfId="0" applyFont="1" applyBorder="1" applyAlignment="1">
      <alignment horizontal="center" wrapText="1"/>
    </xf>
    <xf numFmtId="0" fontId="104" fillId="0" borderId="25" xfId="0" applyFont="1" applyBorder="1" applyAlignment="1">
      <alignment horizontal="center" wrapText="1"/>
    </xf>
    <xf numFmtId="0" fontId="104" fillId="0" borderId="19" xfId="0" applyFont="1" applyBorder="1" applyAlignment="1">
      <alignment horizontal="center" wrapText="1"/>
    </xf>
    <xf numFmtId="0" fontId="142" fillId="6" borderId="0" xfId="0" applyFont="1" applyFill="1" applyBorder="1" applyAlignment="1">
      <alignment horizontal="center" vertical="center"/>
    </xf>
    <xf numFmtId="0" fontId="144" fillId="0" borderId="0" xfId="2" applyFont="1" applyAlignment="1">
      <alignment horizontal="left" vertical="center" wrapText="1"/>
    </xf>
    <xf numFmtId="0" fontId="0" fillId="0" borderId="0" xfId="0" applyAlignment="1">
      <alignment vertical="center"/>
    </xf>
    <xf numFmtId="0" fontId="0" fillId="0" borderId="0" xfId="0" applyAlignment="1">
      <alignment vertical="center" wrapText="1"/>
    </xf>
    <xf numFmtId="0" fontId="145" fillId="0" borderId="1" xfId="2" applyFont="1" applyBorder="1" applyAlignment="1">
      <alignment horizontal="center" vertical="center" wrapText="1"/>
    </xf>
    <xf numFmtId="0" fontId="75" fillId="0" borderId="9" xfId="0" applyFont="1" applyBorder="1" applyAlignment="1">
      <alignment horizontal="center" vertical="center" wrapText="1"/>
    </xf>
    <xf numFmtId="0" fontId="75" fillId="0" borderId="8" xfId="0" applyFont="1" applyBorder="1" applyAlignment="1">
      <alignment horizontal="center" vertical="center" wrapText="1"/>
    </xf>
    <xf numFmtId="0" fontId="182" fillId="0" borderId="0" xfId="3" applyFont="1" applyAlignment="1">
      <alignment horizontal="left" wrapText="1"/>
    </xf>
    <xf numFmtId="0" fontId="121" fillId="0" borderId="0" xfId="3" applyFont="1" applyAlignment="1">
      <alignment horizontal="center" vertical="center" wrapText="1"/>
    </xf>
    <xf numFmtId="0" fontId="123" fillId="0" borderId="0" xfId="3" applyFont="1" applyAlignment="1" applyProtection="1">
      <alignment horizontal="center" vertical="center" wrapText="1"/>
      <protection locked="0"/>
    </xf>
    <xf numFmtId="0" fontId="104" fillId="0" borderId="32" xfId="3" applyFont="1" applyBorder="1" applyAlignment="1">
      <alignment horizontal="center" vertical="center" wrapText="1"/>
    </xf>
    <xf numFmtId="0" fontId="104" fillId="0" borderId="30" xfId="3" applyFont="1" applyBorder="1" applyAlignment="1">
      <alignment horizontal="center" vertical="center" wrapText="1"/>
    </xf>
    <xf numFmtId="0" fontId="104" fillId="0" borderId="33" xfId="3" applyFont="1" applyBorder="1" applyAlignment="1">
      <alignment horizontal="center" vertical="center" wrapText="1"/>
    </xf>
    <xf numFmtId="0" fontId="104" fillId="0" borderId="18" xfId="3" applyFont="1" applyBorder="1" applyAlignment="1">
      <alignment horizontal="center" vertical="center" wrapText="1"/>
    </xf>
    <xf numFmtId="0" fontId="104" fillId="0" borderId="26" xfId="3" applyFont="1" applyBorder="1" applyAlignment="1">
      <alignment horizontal="center" vertical="center" wrapText="1"/>
    </xf>
    <xf numFmtId="0" fontId="104" fillId="0" borderId="20" xfId="3" applyFont="1" applyBorder="1" applyAlignment="1">
      <alignment horizontal="center" vertical="center" wrapText="1"/>
    </xf>
    <xf numFmtId="0" fontId="126" fillId="0" borderId="18" xfId="3" applyFont="1" applyBorder="1" applyAlignment="1">
      <alignment horizontal="center" vertical="center" wrapText="1"/>
    </xf>
    <xf numFmtId="0" fontId="126" fillId="0" borderId="19" xfId="3" applyFont="1" applyBorder="1" applyAlignment="1">
      <alignment horizontal="center" vertical="center" wrapText="1"/>
    </xf>
    <xf numFmtId="0" fontId="126" fillId="0" borderId="20" xfId="3" applyFont="1" applyBorder="1" applyAlignment="1">
      <alignment horizontal="center" vertical="center" wrapText="1"/>
    </xf>
    <xf numFmtId="0" fontId="126" fillId="0" borderId="21" xfId="3" applyFont="1" applyBorder="1" applyAlignment="1">
      <alignment horizontal="center" vertical="center" wrapText="1"/>
    </xf>
    <xf numFmtId="0" fontId="126" fillId="0" borderId="34" xfId="3" applyFont="1" applyBorder="1" applyAlignment="1">
      <alignment horizontal="center" vertical="center" wrapText="1"/>
    </xf>
    <xf numFmtId="0" fontId="126" fillId="0" borderId="35" xfId="3" applyFont="1" applyBorder="1" applyAlignment="1">
      <alignment horizontal="center" vertical="center" wrapText="1"/>
    </xf>
    <xf numFmtId="0" fontId="126" fillId="0" borderId="38" xfId="3" applyFont="1" applyBorder="1" applyAlignment="1">
      <alignment horizontal="center" vertical="center" wrapText="1"/>
    </xf>
    <xf numFmtId="0" fontId="126" fillId="0" borderId="26" xfId="3" applyFont="1" applyBorder="1" applyAlignment="1">
      <alignment horizontal="center" vertical="center" wrapText="1"/>
    </xf>
    <xf numFmtId="0" fontId="126" fillId="0" borderId="31" xfId="3" applyFont="1" applyBorder="1" applyAlignment="1">
      <alignment horizontal="center" vertical="center" wrapText="1"/>
    </xf>
    <xf numFmtId="0" fontId="182" fillId="0" borderId="0" xfId="16" applyFont="1" applyAlignment="1">
      <alignment horizontal="left" vertical="top" wrapText="1"/>
    </xf>
    <xf numFmtId="0" fontId="34" fillId="0" borderId="0" xfId="16" applyFont="1" applyAlignment="1">
      <alignment horizontal="center"/>
    </xf>
    <xf numFmtId="0" fontId="65" fillId="0" borderId="5" xfId="16" applyFont="1" applyBorder="1" applyAlignment="1">
      <alignment horizontal="center" vertical="center" wrapText="1"/>
    </xf>
    <xf numFmtId="0" fontId="65" fillId="0" borderId="4" xfId="16" applyFont="1" applyBorder="1" applyAlignment="1">
      <alignment horizontal="center" vertical="center" wrapText="1"/>
    </xf>
    <xf numFmtId="0" fontId="65" fillId="0" borderId="3" xfId="16" applyFont="1" applyBorder="1" applyAlignment="1">
      <alignment horizontal="center" vertical="center" wrapText="1"/>
    </xf>
    <xf numFmtId="0" fontId="52" fillId="0" borderId="5" xfId="16" applyFont="1" applyBorder="1" applyAlignment="1">
      <alignment horizontal="center" vertical="center" wrapText="1"/>
    </xf>
    <xf numFmtId="0" fontId="52" fillId="0" borderId="4" xfId="16" applyFont="1" applyBorder="1" applyAlignment="1">
      <alignment horizontal="center" vertical="center" wrapText="1"/>
    </xf>
    <xf numFmtId="0" fontId="52" fillId="0" borderId="11" xfId="16" applyFont="1" applyBorder="1" applyAlignment="1">
      <alignment horizontal="center" vertical="center" wrapText="1"/>
    </xf>
    <xf numFmtId="0" fontId="52" fillId="0" borderId="10" xfId="16" applyFont="1" applyBorder="1" applyAlignment="1">
      <alignment horizontal="center" vertical="center" wrapText="1"/>
    </xf>
    <xf numFmtId="0" fontId="52" fillId="0" borderId="15" xfId="16" applyFont="1" applyBorder="1" applyAlignment="1">
      <alignment horizontal="center" vertical="center" wrapText="1"/>
    </xf>
    <xf numFmtId="0" fontId="52" fillId="0" borderId="14" xfId="16" applyFont="1" applyBorder="1" applyAlignment="1">
      <alignment horizontal="center" vertical="center" wrapText="1"/>
    </xf>
    <xf numFmtId="0" fontId="52" fillId="0" borderId="16" xfId="16" applyFont="1" applyBorder="1" applyAlignment="1">
      <alignment horizontal="center" vertical="center" wrapText="1"/>
    </xf>
    <xf numFmtId="0" fontId="52" fillId="0" borderId="0" xfId="16" applyFont="1" applyBorder="1" applyAlignment="1">
      <alignment horizontal="center" vertical="center" wrapText="1"/>
    </xf>
    <xf numFmtId="0" fontId="16" fillId="0" borderId="0" xfId="16" applyFont="1" applyAlignment="1">
      <alignment horizontal="center" vertical="center" wrapText="1"/>
    </xf>
  </cellXfs>
  <cellStyles count="68">
    <cellStyle name="20% - Énfasis1" xfId="40" builtinId="30" customBuiltin="1"/>
    <cellStyle name="20% - Énfasis2" xfId="44" builtinId="34" customBuiltin="1"/>
    <cellStyle name="20% - Énfasis3" xfId="48" builtinId="38" customBuiltin="1"/>
    <cellStyle name="20% - Énfasis4" xfId="52" builtinId="42" customBuiltin="1"/>
    <cellStyle name="20% - Énfasis5" xfId="56" builtinId="46" customBuiltin="1"/>
    <cellStyle name="20% - Énfasis6" xfId="60" builtinId="50" customBuiltin="1"/>
    <cellStyle name="40% - Énfasis1" xfId="41" builtinId="31" customBuiltin="1"/>
    <cellStyle name="40% - Énfasis2" xfId="45" builtinId="35" customBuiltin="1"/>
    <cellStyle name="40% - Énfasis3" xfId="49" builtinId="39" customBuiltin="1"/>
    <cellStyle name="40% - Énfasis4" xfId="53" builtinId="43" customBuiltin="1"/>
    <cellStyle name="40% - Énfasis5" xfId="57" builtinId="47" customBuiltin="1"/>
    <cellStyle name="40% - Énfasis6" xfId="61" builtinId="51" customBuiltin="1"/>
    <cellStyle name="60% - Énfasis1" xfId="42" builtinId="32" customBuiltin="1"/>
    <cellStyle name="60% - Énfasis2" xfId="46" builtinId="36" customBuiltin="1"/>
    <cellStyle name="60% - Énfasis3" xfId="50" builtinId="40" customBuiltin="1"/>
    <cellStyle name="60% - Énfasis4" xfId="54" builtinId="44" customBuiltin="1"/>
    <cellStyle name="60% - Énfasis5" xfId="58" builtinId="48" customBuiltin="1"/>
    <cellStyle name="60% - Énfasis6" xfId="62" builtinId="52" customBuiltin="1"/>
    <cellStyle name="Bueno" xfId="28" builtinId="26" customBuiltin="1"/>
    <cellStyle name="Cálculo" xfId="33" builtinId="22" customBuiltin="1"/>
    <cellStyle name="Celda de comprobación" xfId="35" builtinId="23" customBuiltin="1"/>
    <cellStyle name="Celda vinculada" xfId="34" builtinId="24" customBuiltin="1"/>
    <cellStyle name="Encabezado 1" xfId="24" builtinId="16" customBuiltin="1"/>
    <cellStyle name="Encabezado 4" xfId="27" builtinId="19" customBuiltin="1"/>
    <cellStyle name="Énfasis1" xfId="39" builtinId="29" customBuiltin="1"/>
    <cellStyle name="Énfasis2" xfId="43" builtinId="33" customBuiltin="1"/>
    <cellStyle name="Énfasis3" xfId="47" builtinId="37" customBuiltin="1"/>
    <cellStyle name="Énfasis4" xfId="51" builtinId="41" customBuiltin="1"/>
    <cellStyle name="Énfasis5" xfId="55" builtinId="45" customBuiltin="1"/>
    <cellStyle name="Énfasis6" xfId="59" builtinId="49" customBuiltin="1"/>
    <cellStyle name="Entrada" xfId="31" builtinId="20" customBuiltin="1"/>
    <cellStyle name="Euro 2" xfId="13" xr:uid="{00000000-0005-0000-0000-000000000000}"/>
    <cellStyle name="Hipervínculo" xfId="18" builtinId="8"/>
    <cellStyle name="Hipervínculo 2" xfId="65" xr:uid="{5E4C4750-765E-4CC2-9815-8B42959A3C15}"/>
    <cellStyle name="Hipervínculo visitado 2" xfId="66" xr:uid="{1E426F77-E271-47CE-8F1B-FB56E9398194}"/>
    <cellStyle name="Incorrecto" xfId="29" builtinId="27" customBuiltin="1"/>
    <cellStyle name="Millares 2" xfId="1" xr:uid="{00000000-0005-0000-0000-000002000000}"/>
    <cellStyle name="Millares 2 2" xfId="21" xr:uid="{00000000-0005-0000-0000-000003000000}"/>
    <cellStyle name="Millares 2 2 2" xfId="12" xr:uid="{00000000-0005-0000-0000-000004000000}"/>
    <cellStyle name="Neutral" xfId="30" builtinId="28" customBuiltin="1"/>
    <cellStyle name="Normal" xfId="0" builtinId="0"/>
    <cellStyle name="Normal 2" xfId="2" xr:uid="{00000000-0005-0000-0000-000006000000}"/>
    <cellStyle name="Normal 2 2" xfId="16" xr:uid="{00000000-0005-0000-0000-000007000000}"/>
    <cellStyle name="Normal 2 3" xfId="3" xr:uid="{00000000-0005-0000-0000-000008000000}"/>
    <cellStyle name="Normal 3" xfId="4" xr:uid="{00000000-0005-0000-0000-000009000000}"/>
    <cellStyle name="Normal 3 2 2" xfId="10" xr:uid="{00000000-0005-0000-0000-00000A000000}"/>
    <cellStyle name="Normal 4" xfId="14" xr:uid="{00000000-0005-0000-0000-00000B000000}"/>
    <cellStyle name="Normal 5" xfId="17" xr:uid="{00000000-0005-0000-0000-00000C000000}"/>
    <cellStyle name="Normal 6" xfId="19" xr:uid="{00000000-0005-0000-0000-00000D000000}"/>
    <cellStyle name="Normal 7" xfId="22" xr:uid="{012C1DD2-E755-4143-925A-81417B16C269}"/>
    <cellStyle name="Normal 8" xfId="63" xr:uid="{F4EB5219-7124-41CC-A15D-7812EB6F23BA}"/>
    <cellStyle name="Normal 9" xfId="67" xr:uid="{5A125610-3624-458A-B401-351A3E777D6C}"/>
    <cellStyle name="Normal_estsisaad20121101página web" xfId="5" xr:uid="{00000000-0005-0000-0000-00000E000000}"/>
    <cellStyle name="Normal_estsisaad20130630página webpublicar" xfId="6" xr:uid="{00000000-0005-0000-0000-00000F000000}"/>
    <cellStyle name="Normal_estsisaad20130630página webpublicar 2" xfId="7" xr:uid="{00000000-0005-0000-0000-000010000000}"/>
    <cellStyle name="Notas 2" xfId="64" xr:uid="{83195BE1-7D2A-4D68-8C16-474A9F829461}"/>
    <cellStyle name="Porcentaje" xfId="8" builtinId="5"/>
    <cellStyle name="Porcentaje 2" xfId="9" xr:uid="{00000000-0005-0000-0000-000012000000}"/>
    <cellStyle name="Porcentaje 3" xfId="11" xr:uid="{00000000-0005-0000-0000-000013000000}"/>
    <cellStyle name="Porcentaje 4" xfId="15" xr:uid="{00000000-0005-0000-0000-000014000000}"/>
    <cellStyle name="Porcentaje 5" xfId="20" xr:uid="{00000000-0005-0000-0000-000015000000}"/>
    <cellStyle name="Salida" xfId="32" builtinId="21" customBuiltin="1"/>
    <cellStyle name="Texto de advertencia" xfId="36" builtinId="11" customBuiltin="1"/>
    <cellStyle name="Texto explicativo" xfId="37" builtinId="53" customBuiltin="1"/>
    <cellStyle name="Título" xfId="23" builtinId="15" customBuiltin="1"/>
    <cellStyle name="Título 2" xfId="25" builtinId="17" customBuiltin="1"/>
    <cellStyle name="Título 3" xfId="26" builtinId="18" customBuiltin="1"/>
    <cellStyle name="Total" xfId="38" builtinId="25" customBuiltin="1"/>
  </cellStyles>
  <dxfs count="37">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99"/>
      <color rgb="FFFFFFCC"/>
      <color rgb="FF008000"/>
      <color rgb="FF006600"/>
      <color rgb="FFFFCCCC"/>
      <color rgb="FF3737FF"/>
      <color rgb="FFA3A3FF"/>
      <color rgb="FFCCCCFF"/>
      <color rgb="FF721C55"/>
      <color rgb="FF004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1.xml"/><Relationship Id="rId98" Type="http://schemas.openxmlformats.org/officeDocument/2006/relationships/calcChain" Target="calcChain.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90.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92.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94.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96.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D363-4F5E-BB6D-F32D36CAC9F8}"/>
            </c:ext>
          </c:extLst>
        </c:ser>
        <c:dLbls>
          <c:showLegendKey val="0"/>
          <c:showVal val="0"/>
          <c:showCatName val="0"/>
          <c:showSerName val="0"/>
          <c:showPercent val="0"/>
          <c:showBubbleSize val="0"/>
        </c:dLbls>
        <c:gapWidth val="20"/>
        <c:axId val="711918080"/>
        <c:axId val="711918624"/>
      </c:barChart>
      <c:catAx>
        <c:axId val="71191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8000"/>
                </a:solidFill>
                <a:latin typeface="Arial"/>
                <a:ea typeface="Arial"/>
                <a:cs typeface="Arial"/>
              </a:defRPr>
            </a:pPr>
            <a:endParaRPr lang="es-ES"/>
          </a:p>
        </c:txPr>
        <c:crossAx val="711918624"/>
        <c:crosses val="autoZero"/>
        <c:auto val="1"/>
        <c:lblAlgn val="ctr"/>
        <c:lblOffset val="100"/>
        <c:tickLblSkip val="1"/>
        <c:tickMarkSkip val="1"/>
        <c:noMultiLvlLbl val="0"/>
      </c:catAx>
      <c:valAx>
        <c:axId val="711918624"/>
        <c:scaling>
          <c:orientation val="minMax"/>
          <c:max val="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8000"/>
                </a:solidFill>
                <a:latin typeface="Arial"/>
                <a:ea typeface="Arial"/>
                <a:cs typeface="Arial"/>
              </a:defRPr>
            </a:pPr>
            <a:endParaRPr lang="es-ES"/>
          </a:p>
        </c:txPr>
        <c:crossAx val="7119180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horizontalDpi="-3"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Solicitantes por sexo</a:t>
            </a:r>
          </a:p>
        </c:rich>
      </c:tx>
      <c:layout>
        <c:manualLayout>
          <c:xMode val="edge"/>
          <c:yMode val="edge"/>
          <c:x val="0.26179198188461733"/>
          <c:y val="7.6943879206110483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5838938930847426"/>
          <c:h val="0.62666829861536189"/>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5228-43F2-8707-62D5CADDA4AD}"/>
              </c:ext>
            </c:extLst>
          </c:dPt>
          <c:dPt>
            <c:idx val="1"/>
            <c:bubble3D val="0"/>
            <c:spPr>
              <a:solidFill>
                <a:srgbClr val="993366"/>
              </a:solidFill>
              <a:ln w="25400">
                <a:noFill/>
              </a:ln>
            </c:spPr>
            <c:extLst>
              <c:ext xmlns:c16="http://schemas.microsoft.com/office/drawing/2014/chart" uri="{C3380CC4-5D6E-409C-BE32-E72D297353CC}">
                <c16:uniqueId val="{00000002-5228-43F2-8707-62D5CADDA4AD}"/>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8-43F2-8707-62D5CADDA4AD}"/>
                </c:ext>
              </c:extLst>
            </c:dLbl>
            <c:dLbl>
              <c:idx val="1"/>
              <c:layout>
                <c:manualLayout>
                  <c:x val="-3.9548827948230562E-3"/>
                  <c:y val="-0.12106505374980983"/>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8-43F2-8707-62D5CADDA4AD}"/>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8-43F2-8707-62D5CADDA4AD}"/>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'26perfsaad'!$B$12:$B$13</c:f>
              <c:strCache>
                <c:ptCount val="2"/>
                <c:pt idx="0">
                  <c:v>Mujer</c:v>
                </c:pt>
                <c:pt idx="1">
                  <c:v>Hombre</c:v>
                </c:pt>
              </c:strCache>
            </c:strRef>
          </c:cat>
          <c:val>
            <c:numRef>
              <c:f>'26perfsaad'!$AC$12:$AC$13</c:f>
              <c:numCache>
                <c:formatCode>#,##0</c:formatCode>
                <c:ptCount val="2"/>
                <c:pt idx="0">
                  <c:v>1267600</c:v>
                </c:pt>
                <c:pt idx="1">
                  <c:v>753408</c:v>
                </c:pt>
              </c:numCache>
            </c:numRef>
          </c:val>
          <c:extLst>
            <c:ext xmlns:c16="http://schemas.microsoft.com/office/drawing/2014/chart" uri="{C3380CC4-5D6E-409C-BE32-E72D297353CC}">
              <c16:uniqueId val="{00000004-5228-43F2-8707-62D5CADDA4A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'31adictsaad'!$F$7:$G$7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C7E5-40A2-96D8-CE60CDB02C65}"/>
              </c:ext>
            </c:extLst>
          </c:dPt>
          <c:dPt>
            <c:idx val="11"/>
            <c:invertIfNegative val="0"/>
            <c:bubble3D val="0"/>
            <c:extLst>
              <c:ext xmlns:c16="http://schemas.microsoft.com/office/drawing/2014/chart" uri="{C3380CC4-5D6E-409C-BE32-E72D297353CC}">
                <c16:uniqueId val="{00000001-C7E5-40A2-96D8-CE60CDB02C65}"/>
              </c:ext>
            </c:extLst>
          </c:dPt>
          <c:dPt>
            <c:idx val="12"/>
            <c:invertIfNegative val="0"/>
            <c:bubble3D val="0"/>
            <c:extLst>
              <c:ext xmlns:c16="http://schemas.microsoft.com/office/drawing/2014/chart" uri="{C3380CC4-5D6E-409C-BE32-E72D297353CC}">
                <c16:uniqueId val="{00000002-C7E5-40A2-96D8-CE60CDB02C65}"/>
              </c:ext>
            </c:extLst>
          </c:dPt>
          <c:dPt>
            <c:idx val="14"/>
            <c:invertIfNegative val="0"/>
            <c:bubble3D val="0"/>
            <c:extLst>
              <c:ext xmlns:c16="http://schemas.microsoft.com/office/drawing/2014/chart" uri="{C3380CC4-5D6E-409C-BE32-E72D297353CC}">
                <c16:uniqueId val="{00000003-C7E5-40A2-96D8-CE60CDB02C65}"/>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C7E5-40A2-96D8-CE60CDB02C65}"/>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C7E5-40A2-96D8-CE60CDB02C65}"/>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7E5-40A2-96D8-CE60CDB02C65}"/>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7E5-40A2-96D8-CE60CDB02C65}"/>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7E5-40A2-96D8-CE60CDB02C65}"/>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7E5-40A2-96D8-CE60CDB02C65}"/>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7E5-40A2-96D8-CE60CDB02C65}"/>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7E5-40A2-96D8-CE60CDB02C65}"/>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7E5-40A2-96D8-CE60CDB02C65}"/>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C7E5-40A2-96D8-CE60CDB02C65}"/>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7E5-40A2-96D8-CE60CDB02C65}"/>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C7E5-40A2-96D8-CE60CDB02C65}"/>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7E5-40A2-96D8-CE60CDB02C65}"/>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7E5-40A2-96D8-CE60CDB02C65}"/>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C7E5-40A2-96D8-CE60CDB02C65}"/>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7E5-40A2-96D8-CE60CDB02C65}"/>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7E5-40A2-96D8-CE60CDB02C65}"/>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C7E5-40A2-96D8-CE60CDB02C65}"/>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C7E5-40A2-96D8-CE60CDB02C65}"/>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7E5-40A2-96D8-CE60CDB02C65}"/>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('31adictsaad'!$G$10:$G$27,'31adictsaad'!$G$29)</c:f>
              <c:numCache>
                <c:formatCode>#,##0.00</c:formatCode>
                <c:ptCount val="19"/>
                <c:pt idx="0">
                  <c:v>22.16824585018075</c:v>
                </c:pt>
                <c:pt idx="1">
                  <c:v>25.944446779005759</c:v>
                </c:pt>
                <c:pt idx="2">
                  <c:v>19.16399506781751</c:v>
                </c:pt>
                <c:pt idx="3">
                  <c:v>21.086507389945435</c:v>
                </c:pt>
                <c:pt idx="4">
                  <c:v>29.717748495200912</c:v>
                </c:pt>
                <c:pt idx="5">
                  <c:v>26.321793690491862</c:v>
                </c:pt>
                <c:pt idx="6">
                  <c:v>23.57770599105644</c:v>
                </c:pt>
                <c:pt idx="7">
                  <c:v>24.903320367551721</c:v>
                </c:pt>
                <c:pt idx="8">
                  <c:v>15.092521892672218</c:v>
                </c:pt>
                <c:pt idx="9">
                  <c:v>25.048962788280907</c:v>
                </c:pt>
                <c:pt idx="10">
                  <c:v>23.310126349136183</c:v>
                </c:pt>
                <c:pt idx="11">
                  <c:v>31.430822920184621</c:v>
                </c:pt>
                <c:pt idx="12">
                  <c:v>25.734679665738163</c:v>
                </c:pt>
                <c:pt idx="13">
                  <c:v>28.016351956394782</c:v>
                </c:pt>
                <c:pt idx="14">
                  <c:v>16.215206426303009</c:v>
                </c:pt>
                <c:pt idx="15">
                  <c:v>17.436321655182443</c:v>
                </c:pt>
                <c:pt idx="16">
                  <c:v>18.450468073215035</c:v>
                </c:pt>
                <c:pt idx="17">
                  <c:v>24.694173750777523</c:v>
                </c:pt>
                <c:pt idx="18" formatCode="General">
                  <c:v>22.322763007364493</c:v>
                </c:pt>
              </c:numCache>
            </c:numRef>
          </c:val>
          <c:extLst>
            <c:ext xmlns:c16="http://schemas.microsoft.com/office/drawing/2014/chart" uri="{C3380CC4-5D6E-409C-BE32-E72D297353CC}">
              <c16:uniqueId val="{00000015-C7E5-40A2-96D8-CE60CDB02C65}"/>
            </c:ext>
          </c:extLst>
        </c:ser>
        <c:ser>
          <c:idx val="1"/>
          <c:order val="1"/>
          <c:tx>
            <c:strRef>
              <c:f>'31adictsaad'!$H$7:$I$7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C7E5-40A2-96D8-CE60CDB02C65}"/>
              </c:ext>
            </c:extLst>
          </c:dPt>
          <c:dPt>
            <c:idx val="11"/>
            <c:invertIfNegative val="0"/>
            <c:bubble3D val="0"/>
            <c:extLst>
              <c:ext xmlns:c16="http://schemas.microsoft.com/office/drawing/2014/chart" uri="{C3380CC4-5D6E-409C-BE32-E72D297353CC}">
                <c16:uniqueId val="{00000017-C7E5-40A2-96D8-CE60CDB02C65}"/>
              </c:ext>
            </c:extLst>
          </c:dPt>
          <c:dPt>
            <c:idx val="14"/>
            <c:invertIfNegative val="0"/>
            <c:bubble3D val="0"/>
            <c:extLst>
              <c:ext xmlns:c16="http://schemas.microsoft.com/office/drawing/2014/chart" uri="{C3380CC4-5D6E-409C-BE32-E72D297353CC}">
                <c16:uniqueId val="{00000018-C7E5-40A2-96D8-CE60CDB02C65}"/>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C7E5-40A2-96D8-CE60CDB02C65}"/>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C7E5-40A2-96D8-CE60CDB02C65}"/>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C7E5-40A2-96D8-CE60CDB02C65}"/>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C7E5-40A2-96D8-CE60CDB02C65}"/>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C7E5-40A2-96D8-CE60CDB02C65}"/>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C7E5-40A2-96D8-CE60CDB02C65}"/>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C7E5-40A2-96D8-CE60CDB02C65}"/>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C7E5-40A2-96D8-CE60CDB02C65}"/>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C7E5-40A2-96D8-CE60CDB02C65}"/>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C7E5-40A2-96D8-CE60CDB02C65}"/>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('31adictsaad'!$I$10:$I$27,'31adictsaad'!$I$29)</c:f>
              <c:numCache>
                <c:formatCode>#,##0.00</c:formatCode>
                <c:ptCount val="19"/>
                <c:pt idx="0">
                  <c:v>36.817762310623593</c:v>
                </c:pt>
                <c:pt idx="1">
                  <c:v>30.659326805899905</c:v>
                </c:pt>
                <c:pt idx="2">
                  <c:v>26.692971639950677</c:v>
                </c:pt>
                <c:pt idx="3">
                  <c:v>27.573237272871747</c:v>
                </c:pt>
                <c:pt idx="4">
                  <c:v>30.309500569383438</c:v>
                </c:pt>
                <c:pt idx="5">
                  <c:v>35.26830766530648</c:v>
                </c:pt>
                <c:pt idx="6">
                  <c:v>27.216493391076188</c:v>
                </c:pt>
                <c:pt idx="7">
                  <c:v>26.662156829584532</c:v>
                </c:pt>
                <c:pt idx="8">
                  <c:v>28.827638454747191</c:v>
                </c:pt>
                <c:pt idx="9">
                  <c:v>32.073909543033011</c:v>
                </c:pt>
                <c:pt idx="10">
                  <c:v>23.846097174641766</c:v>
                </c:pt>
                <c:pt idx="11">
                  <c:v>31.279472650631043</c:v>
                </c:pt>
                <c:pt idx="12">
                  <c:v>28.901462395543174</c:v>
                </c:pt>
                <c:pt idx="13">
                  <c:v>34.656414249562005</c:v>
                </c:pt>
                <c:pt idx="14">
                  <c:v>27.979637586400148</c:v>
                </c:pt>
                <c:pt idx="15">
                  <c:v>23.410541243204918</c:v>
                </c:pt>
                <c:pt idx="16">
                  <c:v>29.572446555819479</c:v>
                </c:pt>
                <c:pt idx="17">
                  <c:v>27.3066556085424</c:v>
                </c:pt>
                <c:pt idx="18" formatCode="General">
                  <c:v>30.406975076720109</c:v>
                </c:pt>
              </c:numCache>
            </c:numRef>
          </c:val>
          <c:extLst>
            <c:ext xmlns:c16="http://schemas.microsoft.com/office/drawing/2014/chart" uri="{C3380CC4-5D6E-409C-BE32-E72D297353CC}">
              <c16:uniqueId val="{00000023-C7E5-40A2-96D8-CE60CDB02C65}"/>
            </c:ext>
          </c:extLst>
        </c:ser>
        <c:ser>
          <c:idx val="2"/>
          <c:order val="2"/>
          <c:tx>
            <c:strRef>
              <c:f>'31adictsaad'!$J$7:$K$7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C7E5-40A2-96D8-CE60CDB02C65}"/>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('31adictsaad'!$K$10:$K$27,'31adictsaad'!$K$29)</c:f>
              <c:numCache>
                <c:formatCode>#,##0.00</c:formatCode>
                <c:ptCount val="19"/>
                <c:pt idx="0">
                  <c:v>23.074237932666755</c:v>
                </c:pt>
                <c:pt idx="1">
                  <c:v>27.087447997646763</c:v>
                </c:pt>
                <c:pt idx="2">
                  <c:v>33.294697903822438</c:v>
                </c:pt>
                <c:pt idx="3">
                  <c:v>33.355406049690096</c:v>
                </c:pt>
                <c:pt idx="4">
                  <c:v>28.021799251667481</c:v>
                </c:pt>
                <c:pt idx="5">
                  <c:v>20.661664692203061</c:v>
                </c:pt>
                <c:pt idx="6">
                  <c:v>31.686157231728476</c:v>
                </c:pt>
                <c:pt idx="7">
                  <c:v>29.708551778566999</c:v>
                </c:pt>
                <c:pt idx="8">
                  <c:v>34.148989477200601</c:v>
                </c:pt>
                <c:pt idx="9">
                  <c:v>28.240822689042041</c:v>
                </c:pt>
                <c:pt idx="10">
                  <c:v>25.264301764467529</c:v>
                </c:pt>
                <c:pt idx="11">
                  <c:v>28.126133563485809</c:v>
                </c:pt>
                <c:pt idx="12">
                  <c:v>22.990947075208915</c:v>
                </c:pt>
                <c:pt idx="13">
                  <c:v>25.600545065213158</c:v>
                </c:pt>
                <c:pt idx="14">
                  <c:v>31.094713244909396</c:v>
                </c:pt>
                <c:pt idx="15">
                  <c:v>31.793720342526772</c:v>
                </c:pt>
                <c:pt idx="16">
                  <c:v>25.122257929299987</c:v>
                </c:pt>
                <c:pt idx="17">
                  <c:v>21.708480199046235</c:v>
                </c:pt>
                <c:pt idx="18" formatCode="General">
                  <c:v>28.064794366741769</c:v>
                </c:pt>
              </c:numCache>
            </c:numRef>
          </c:val>
          <c:extLst>
            <c:ext xmlns:c16="http://schemas.microsoft.com/office/drawing/2014/chart" uri="{C3380CC4-5D6E-409C-BE32-E72D297353CC}">
              <c16:uniqueId val="{00000026-C7E5-40A2-96D8-CE60CDB02C65}"/>
            </c:ext>
          </c:extLst>
        </c:ser>
        <c:ser>
          <c:idx val="3"/>
          <c:order val="3"/>
          <c:tx>
            <c:strRef>
              <c:f>'31adictsaad'!$L$7:$M$7</c:f>
              <c:strCache>
                <c:ptCount val="1"/>
                <c:pt idx="0">
                  <c:v>SIN GRADO</c:v>
                </c:pt>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C7E5-40A2-96D8-CE60CDB02C65}"/>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C7E5-40A2-96D8-CE60CDB02C65}"/>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C7E5-40A2-96D8-CE60CDB02C65}"/>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C7E5-40A2-96D8-CE60CDB02C65}"/>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C7E5-40A2-96D8-CE60CDB02C65}"/>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C7E5-40A2-96D8-CE60CDB02C65}"/>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C7E5-40A2-96D8-CE60CDB02C65}"/>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C7E5-40A2-96D8-CE60CDB02C65}"/>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C7E5-40A2-96D8-CE60CDB02C65}"/>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C7E5-40A2-96D8-CE60CDB02C65}"/>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C7E5-40A2-96D8-CE60CDB02C65}"/>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C7E5-40A2-96D8-CE60CDB02C65}"/>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C7E5-40A2-96D8-CE60CDB02C65}"/>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C7E5-40A2-96D8-CE60CDB02C65}"/>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C7E5-40A2-96D8-CE60CDB02C65}"/>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C7E5-40A2-96D8-CE60CDB02C65}"/>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C7E5-40A2-96D8-CE60CDB02C65}"/>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C7E5-40A2-96D8-CE60CDB02C65}"/>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('31adictsaad'!$M$10:$M$27,'31adictsaad'!$M$29)</c:f>
              <c:numCache>
                <c:formatCode>#,##0.00</c:formatCode>
                <c:ptCount val="19"/>
                <c:pt idx="0">
                  <c:v>17.939753906528907</c:v>
                </c:pt>
                <c:pt idx="1">
                  <c:v>16.308778417447577</c:v>
                </c:pt>
                <c:pt idx="2">
                  <c:v>20.848335388409371</c:v>
                </c:pt>
                <c:pt idx="3">
                  <c:v>17.984849287492715</c:v>
                </c:pt>
                <c:pt idx="4">
                  <c:v>11.950951683748169</c:v>
                </c:pt>
                <c:pt idx="5">
                  <c:v>17.748233951998596</c:v>
                </c:pt>
                <c:pt idx="6">
                  <c:v>17.519643386138892</c:v>
                </c:pt>
                <c:pt idx="7">
                  <c:v>18.725971024296747</c:v>
                </c:pt>
                <c:pt idx="8">
                  <c:v>21.930850175379991</c:v>
                </c:pt>
                <c:pt idx="9">
                  <c:v>14.636304979644041</c:v>
                </c:pt>
                <c:pt idx="10">
                  <c:v>27.579474711754521</c:v>
                </c:pt>
                <c:pt idx="11">
                  <c:v>9.1635708656985244</c:v>
                </c:pt>
                <c:pt idx="12">
                  <c:v>22.372910863509748</c:v>
                </c:pt>
                <c:pt idx="13">
                  <c:v>11.726688728830057</c:v>
                </c:pt>
                <c:pt idx="14">
                  <c:v>24.710442742387446</c:v>
                </c:pt>
                <c:pt idx="15">
                  <c:v>27.359416759085867</c:v>
                </c:pt>
                <c:pt idx="16">
                  <c:v>26.854827441665503</c:v>
                </c:pt>
                <c:pt idx="17">
                  <c:v>26.290690441633839</c:v>
                </c:pt>
                <c:pt idx="18" formatCode="General">
                  <c:v>19.205467549173633</c:v>
                </c:pt>
              </c:numCache>
            </c:numRef>
          </c:val>
          <c:extLst>
            <c:ext xmlns:c16="http://schemas.microsoft.com/office/drawing/2014/chart" uri="{C3380CC4-5D6E-409C-BE32-E72D297353CC}">
              <c16:uniqueId val="{0000003A-C7E5-40A2-96D8-CE60CDB02C65}"/>
            </c:ext>
          </c:extLst>
        </c:ser>
        <c:dLbls>
          <c:showLegendKey val="0"/>
          <c:showVal val="0"/>
          <c:showCatName val="0"/>
          <c:showSerName val="0"/>
          <c:showPercent val="0"/>
          <c:showBubbleSize val="0"/>
        </c:dLbls>
        <c:gapWidth val="39"/>
        <c:overlap val="100"/>
        <c:axId val="267594128"/>
        <c:axId val="267595216"/>
      </c:barChart>
      <c:catAx>
        <c:axId val="26759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216"/>
        <c:crosses val="autoZero"/>
        <c:auto val="1"/>
        <c:lblAlgn val="ctr"/>
        <c:lblOffset val="100"/>
        <c:noMultiLvlLbl val="0"/>
      </c:catAx>
      <c:valAx>
        <c:axId val="26759521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128"/>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'31bdictsaad'!$F$7:$G$7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5FEA-461A-A909-E942AECA665A}"/>
              </c:ext>
            </c:extLst>
          </c:dPt>
          <c:dPt>
            <c:idx val="11"/>
            <c:invertIfNegative val="0"/>
            <c:bubble3D val="0"/>
            <c:extLst>
              <c:ext xmlns:c16="http://schemas.microsoft.com/office/drawing/2014/chart" uri="{C3380CC4-5D6E-409C-BE32-E72D297353CC}">
                <c16:uniqueId val="{00000001-5FEA-461A-A909-E942AECA665A}"/>
              </c:ext>
            </c:extLst>
          </c:dPt>
          <c:dPt>
            <c:idx val="12"/>
            <c:invertIfNegative val="0"/>
            <c:bubble3D val="0"/>
            <c:extLst>
              <c:ext xmlns:c16="http://schemas.microsoft.com/office/drawing/2014/chart" uri="{C3380CC4-5D6E-409C-BE32-E72D297353CC}">
                <c16:uniqueId val="{00000002-5FEA-461A-A909-E942AECA665A}"/>
              </c:ext>
            </c:extLst>
          </c:dPt>
          <c:dPt>
            <c:idx val="14"/>
            <c:invertIfNegative val="0"/>
            <c:bubble3D val="0"/>
            <c:extLst>
              <c:ext xmlns:c16="http://schemas.microsoft.com/office/drawing/2014/chart" uri="{C3380CC4-5D6E-409C-BE32-E72D297353CC}">
                <c16:uniqueId val="{00000003-5FEA-461A-A909-E942AECA665A}"/>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5FEA-461A-A909-E942AECA665A}"/>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5FEA-461A-A909-E942AECA665A}"/>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FEA-461A-A909-E942AECA665A}"/>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5FEA-461A-A909-E942AECA665A}"/>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FEA-461A-A909-E942AECA665A}"/>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5FEA-461A-A909-E942AECA665A}"/>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5FEA-461A-A909-E942AECA665A}"/>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FEA-461A-A909-E942AECA665A}"/>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5FEA-461A-A909-E942AECA665A}"/>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5FEA-461A-A909-E942AECA665A}"/>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FEA-461A-A909-E942AECA665A}"/>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5FEA-461A-A909-E942AECA665A}"/>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FEA-461A-A909-E942AECA665A}"/>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FEA-461A-A909-E942AECA665A}"/>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5FEA-461A-A909-E942AECA665A}"/>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FEA-461A-A909-E942AECA665A}"/>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5FEA-461A-A909-E942AECA665A}"/>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5FEA-461A-A909-E942AECA665A}"/>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5FEA-461A-A909-E942AECA665A}"/>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FEA-461A-A909-E942AECA665A}"/>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('31bdictsaad'!$G$10:$G$27,'31bdictsaad'!$G$29)</c:f>
              <c:numCache>
                <c:formatCode>#,##0.00</c:formatCode>
                <c:ptCount val="19"/>
                <c:pt idx="0">
                  <c:v>27.014598304920884</c:v>
                </c:pt>
                <c:pt idx="1">
                  <c:v>31.000200843542881</c:v>
                </c:pt>
                <c:pt idx="2">
                  <c:v>24.211739780658025</c:v>
                </c:pt>
                <c:pt idx="3">
                  <c:v>25.710502519054387</c:v>
                </c:pt>
                <c:pt idx="4">
                  <c:v>33.751356844268919</c:v>
                </c:pt>
                <c:pt idx="5">
                  <c:v>32.001493651979089</c:v>
                </c:pt>
                <c:pt idx="6">
                  <c:v>28.585843901521304</c:v>
                </c:pt>
                <c:pt idx="7">
                  <c:v>30.641178592237051</c:v>
                </c:pt>
                <c:pt idx="8">
                  <c:v>19.332248303686043</c:v>
                </c:pt>
                <c:pt idx="9">
                  <c:v>29.3438127090301</c:v>
                </c:pt>
                <c:pt idx="10">
                  <c:v>32.187182095625637</c:v>
                </c:pt>
                <c:pt idx="11">
                  <c:v>34.601561531788327</c:v>
                </c:pt>
                <c:pt idx="12">
                  <c:v>33.151674179730428</c:v>
                </c:pt>
                <c:pt idx="13">
                  <c:v>31.738190799629514</c:v>
                </c:pt>
                <c:pt idx="14">
                  <c:v>21.53712548849327</c:v>
                </c:pt>
                <c:pt idx="15">
                  <c:v>24.003554042723596</c:v>
                </c:pt>
                <c:pt idx="16">
                  <c:v>25.224450811843361</c:v>
                </c:pt>
                <c:pt idx="17">
                  <c:v>33.502109704641349</c:v>
                </c:pt>
                <c:pt idx="18" formatCode="General">
                  <c:v>27.629051533840734</c:v>
                </c:pt>
              </c:numCache>
            </c:numRef>
          </c:val>
          <c:extLst>
            <c:ext xmlns:c16="http://schemas.microsoft.com/office/drawing/2014/chart" uri="{C3380CC4-5D6E-409C-BE32-E72D297353CC}">
              <c16:uniqueId val="{00000015-5FEA-461A-A909-E942AECA665A}"/>
            </c:ext>
          </c:extLst>
        </c:ser>
        <c:ser>
          <c:idx val="1"/>
          <c:order val="1"/>
          <c:tx>
            <c:strRef>
              <c:f>'31bdictsaad'!$H$7:$I$7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5FEA-461A-A909-E942AECA665A}"/>
              </c:ext>
            </c:extLst>
          </c:dPt>
          <c:dPt>
            <c:idx val="11"/>
            <c:invertIfNegative val="0"/>
            <c:bubble3D val="0"/>
            <c:extLst>
              <c:ext xmlns:c16="http://schemas.microsoft.com/office/drawing/2014/chart" uri="{C3380CC4-5D6E-409C-BE32-E72D297353CC}">
                <c16:uniqueId val="{00000017-5FEA-461A-A909-E942AECA665A}"/>
              </c:ext>
            </c:extLst>
          </c:dPt>
          <c:dPt>
            <c:idx val="14"/>
            <c:invertIfNegative val="0"/>
            <c:bubble3D val="0"/>
            <c:extLst>
              <c:ext xmlns:c16="http://schemas.microsoft.com/office/drawing/2014/chart" uri="{C3380CC4-5D6E-409C-BE32-E72D297353CC}">
                <c16:uniqueId val="{00000018-5FEA-461A-A909-E942AECA665A}"/>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5FEA-461A-A909-E942AECA665A}"/>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5FEA-461A-A909-E942AECA665A}"/>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5FEA-461A-A909-E942AECA665A}"/>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5FEA-461A-A909-E942AECA665A}"/>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5FEA-461A-A909-E942AECA665A}"/>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5FEA-461A-A909-E942AECA665A}"/>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5FEA-461A-A909-E942AECA665A}"/>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5FEA-461A-A909-E942AECA665A}"/>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5FEA-461A-A909-E942AECA665A}"/>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5FEA-461A-A909-E942AECA665A}"/>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('31bdictsaad'!$I$10:$I$27,'31bdictsaad'!$I$29)</c:f>
              <c:numCache>
                <c:formatCode>#,##0.00</c:formatCode>
                <c:ptCount val="19"/>
                <c:pt idx="0">
                  <c:v>44.866746157068739</c:v>
                </c:pt>
                <c:pt idx="1">
                  <c:v>36.633862221329586</c:v>
                </c:pt>
                <c:pt idx="2">
                  <c:v>33.723828514456628</c:v>
                </c:pt>
                <c:pt idx="3">
                  <c:v>33.619687378891619</c:v>
                </c:pt>
                <c:pt idx="4">
                  <c:v>34.423427792789674</c:v>
                </c:pt>
                <c:pt idx="5">
                  <c:v>42.878480742558409</c:v>
                </c:pt>
                <c:pt idx="6">
                  <c:v>32.997545728969804</c:v>
                </c:pt>
                <c:pt idx="7">
                  <c:v>32.805260383430905</c:v>
                </c:pt>
                <c:pt idx="8">
                  <c:v>36.925774802860808</c:v>
                </c:pt>
                <c:pt idx="9">
                  <c:v>37.57324414715719</c:v>
                </c:pt>
                <c:pt idx="10">
                  <c:v>32.927263479145473</c:v>
                </c:pt>
                <c:pt idx="11">
                  <c:v>34.434943060547226</c:v>
                </c:pt>
                <c:pt idx="12">
                  <c:v>37.231155666195697</c:v>
                </c:pt>
                <c:pt idx="13">
                  <c:v>39.260353724694568</c:v>
                </c:pt>
                <c:pt idx="14">
                  <c:v>37.162707028099994</c:v>
                </c:pt>
                <c:pt idx="15">
                  <c:v>32.227909246768199</c:v>
                </c:pt>
                <c:pt idx="16">
                  <c:v>40.429799426934096</c:v>
                </c:pt>
                <c:pt idx="17">
                  <c:v>37.046413502109708</c:v>
                </c:pt>
                <c:pt idx="18" formatCode="General">
                  <c:v>37.63494156640683</c:v>
                </c:pt>
              </c:numCache>
            </c:numRef>
          </c:val>
          <c:extLst>
            <c:ext xmlns:c16="http://schemas.microsoft.com/office/drawing/2014/chart" uri="{C3380CC4-5D6E-409C-BE32-E72D297353CC}">
              <c16:uniqueId val="{00000023-5FEA-461A-A909-E942AECA665A}"/>
            </c:ext>
          </c:extLst>
        </c:ser>
        <c:ser>
          <c:idx val="2"/>
          <c:order val="2"/>
          <c:tx>
            <c:strRef>
              <c:f>'31bdictsaad'!$J$7:$K$7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5FEA-461A-A909-E942AECA665A}"/>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('31bdictsaad'!$K$10:$K$27,'31bdictsaad'!$K$29)</c:f>
              <c:numCache>
                <c:formatCode>#,##0.00</c:formatCode>
                <c:ptCount val="19"/>
                <c:pt idx="0">
                  <c:v>28.118655538010376</c:v>
                </c:pt>
                <c:pt idx="1">
                  <c:v>32.365936935127536</c:v>
                </c:pt>
                <c:pt idx="2">
                  <c:v>42.064431704885344</c:v>
                </c:pt>
                <c:pt idx="3">
                  <c:v>40.669810102054001</c:v>
                </c:pt>
                <c:pt idx="4">
                  <c:v>31.825215362941407</c:v>
                </c:pt>
                <c:pt idx="5">
                  <c:v>25.120025605462498</c:v>
                </c:pt>
                <c:pt idx="6">
                  <c:v>38.416610369508888</c:v>
                </c:pt>
                <c:pt idx="7">
                  <c:v>36.553561024332048</c:v>
                </c:pt>
                <c:pt idx="8">
                  <c:v>43.741976893453142</c:v>
                </c:pt>
                <c:pt idx="9">
                  <c:v>33.082943143812706</c:v>
                </c:pt>
                <c:pt idx="10">
                  <c:v>34.885554425228889</c:v>
                </c:pt>
                <c:pt idx="11">
                  <c:v>30.96349540766445</c:v>
                </c:pt>
                <c:pt idx="12">
                  <c:v>29.617170154073875</c:v>
                </c:pt>
                <c:pt idx="13">
                  <c:v>29.001455475675915</c:v>
                </c:pt>
                <c:pt idx="14">
                  <c:v>41.300167483406739</c:v>
                </c:pt>
                <c:pt idx="15">
                  <c:v>43.768536710508201</c:v>
                </c:pt>
                <c:pt idx="16">
                  <c:v>34.345749761222542</c:v>
                </c:pt>
                <c:pt idx="17">
                  <c:v>29.451476793248943</c:v>
                </c:pt>
                <c:pt idx="18" formatCode="General">
                  <c:v>34.736006899752432</c:v>
                </c:pt>
              </c:numCache>
            </c:numRef>
          </c:val>
          <c:extLst>
            <c:ext xmlns:c16="http://schemas.microsoft.com/office/drawing/2014/chart" uri="{C3380CC4-5D6E-409C-BE32-E72D297353CC}">
              <c16:uniqueId val="{00000026-5FEA-461A-A909-E942AECA665A}"/>
            </c:ext>
          </c:extLst>
        </c:ser>
        <c:ser>
          <c:idx val="3"/>
          <c:order val="3"/>
          <c:tx>
            <c:strRef>
              <c:f>'31bdictsaad'!$L$7:$M$7</c:f>
              <c:strCache>
                <c:ptCount val="1"/>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5FEA-461A-A909-E942AECA665A}"/>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FEA-461A-A909-E942AECA665A}"/>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FEA-461A-A909-E942AECA665A}"/>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FEA-461A-A909-E942AECA665A}"/>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FEA-461A-A909-E942AECA665A}"/>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FEA-461A-A909-E942AECA665A}"/>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FEA-461A-A909-E942AECA665A}"/>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FEA-461A-A909-E942AECA665A}"/>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FEA-461A-A909-E942AECA665A}"/>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FEA-461A-A909-E942AECA665A}"/>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FEA-461A-A909-E942AECA665A}"/>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FEA-461A-A909-E942AECA665A}"/>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FEA-461A-A909-E942AECA665A}"/>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FEA-461A-A909-E942AECA665A}"/>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FEA-461A-A909-E942AECA665A}"/>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FEA-461A-A909-E942AECA665A}"/>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FEA-461A-A909-E942AECA665A}"/>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FEA-461A-A909-E942AECA665A}"/>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('31bdictsaad'!$M$10:$M$27,'31bdictsaad'!$M$29)</c:f>
              <c:numCache>
                <c:formatCode>#,##0.00</c:formatCode>
                <c:ptCount val="19"/>
              </c:numCache>
            </c:numRef>
          </c:val>
          <c:extLst>
            <c:ext xmlns:c16="http://schemas.microsoft.com/office/drawing/2014/chart" uri="{C3380CC4-5D6E-409C-BE32-E72D297353CC}">
              <c16:uniqueId val="{0000003A-5FEA-461A-A909-E942AECA665A}"/>
            </c:ext>
          </c:extLst>
        </c:ser>
        <c:dLbls>
          <c:showLegendKey val="0"/>
          <c:showVal val="0"/>
          <c:showCatName val="0"/>
          <c:showSerName val="0"/>
          <c:showPercent val="0"/>
          <c:showBubbleSize val="0"/>
        </c:dLbls>
        <c:gapWidth val="39"/>
        <c:overlap val="100"/>
        <c:axId val="267594672"/>
        <c:axId val="267595760"/>
      </c:barChart>
      <c:catAx>
        <c:axId val="26759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760"/>
        <c:crosses val="autoZero"/>
        <c:auto val="1"/>
        <c:lblAlgn val="ctr"/>
        <c:lblOffset val="100"/>
        <c:noMultiLvlLbl val="0"/>
      </c:catAx>
      <c:valAx>
        <c:axId val="2675957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672"/>
        <c:crosses val="autoZero"/>
        <c:crossBetween val="between"/>
        <c:majorUnit val="0.2"/>
      </c:valAx>
      <c:spPr>
        <a:noFill/>
        <a:ln>
          <a:noFill/>
        </a:ln>
        <a:effectLst/>
      </c:spPr>
    </c:plotArea>
    <c:legend>
      <c:legendPos val="b"/>
      <c:legendEntry>
        <c:idx val="3"/>
        <c:delete val="1"/>
      </c:legendEntry>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Porcentaje de resoluciones de grado sobre la población potencialmente dependiente</a:t>
            </a:r>
          </a:p>
        </c:rich>
      </c:tx>
      <c:layout>
        <c:manualLayout>
          <c:xMode val="edge"/>
          <c:yMode val="edge"/>
          <c:x val="0.22389886892880906"/>
          <c:y val="1.6816816816816817E-2"/>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rgbClr val="FFFF99"/>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6474-47AB-A379-7E4F9BF1F0D4}"/>
              </c:ext>
            </c:extLst>
          </c:dPt>
          <c:dPt>
            <c:idx val="8"/>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1-6474-47AB-A379-7E4F9BF1F0D4}"/>
              </c:ext>
            </c:extLst>
          </c:dPt>
          <c:dPt>
            <c:idx val="9"/>
            <c:invertIfNegative val="0"/>
            <c:bubble3D val="0"/>
            <c:extLst>
              <c:ext xmlns:c16="http://schemas.microsoft.com/office/drawing/2014/chart" uri="{C3380CC4-5D6E-409C-BE32-E72D297353CC}">
                <c16:uniqueId val="{00000003-6474-47AB-A379-7E4F9BF1F0D4}"/>
              </c:ext>
            </c:extLst>
          </c:dPt>
          <c:dLbls>
            <c:dLbl>
              <c:idx val="0"/>
              <c:layout>
                <c:manualLayout>
                  <c:x val="5.3226879574184965E-3"/>
                  <c:y val="-1.2012012012012012E-2"/>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74-47AB-A379-7E4F9BF1F0D4}"/>
                </c:ext>
              </c:extLst>
            </c:dLbl>
            <c:dLbl>
              <c:idx val="1"/>
              <c:layout>
                <c:manualLayout>
                  <c:x val="5.3226879574184722E-3"/>
                  <c:y val="-2.40240240240240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74-47AB-A379-7E4F9BF1F0D4}"/>
                </c:ext>
              </c:extLst>
            </c:dLbl>
            <c:dLbl>
              <c:idx val="2"/>
              <c:layout>
                <c:manualLayout>
                  <c:x val="2.6613439787092482E-3"/>
                  <c:y val="-9.6096096096096092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74-47AB-A379-7E4F9BF1F0D4}"/>
                </c:ext>
              </c:extLst>
            </c:dLbl>
            <c:dLbl>
              <c:idx val="3"/>
              <c:layout>
                <c:manualLayout>
                  <c:x val="5.322687957418496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74-47AB-A379-7E4F9BF1F0D4}"/>
                </c:ext>
              </c:extLst>
            </c:dLbl>
            <c:dLbl>
              <c:idx val="4"/>
              <c:layout>
                <c:manualLayout>
                  <c:x val="5.3226879574184479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74-47AB-A379-7E4F9BF1F0D4}"/>
                </c:ext>
              </c:extLst>
            </c:dLbl>
            <c:dLbl>
              <c:idx val="5"/>
              <c:layout>
                <c:manualLayout>
                  <c:x val="5.3226879574184965E-3"/>
                  <c:y val="4.80480480480478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74-47AB-A379-7E4F9BF1F0D4}"/>
                </c:ext>
              </c:extLst>
            </c:dLbl>
            <c:dLbl>
              <c:idx val="6"/>
              <c:layout>
                <c:manualLayout>
                  <c:x val="5.3226879574184479E-3"/>
                  <c:y val="9.6096096096096092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74-47AB-A379-7E4F9BF1F0D4}"/>
                </c:ext>
              </c:extLst>
            </c:dLbl>
            <c:dLbl>
              <c:idx val="7"/>
              <c:layout>
                <c:manualLayout>
                  <c:x val="5.3226879574184479E-3"/>
                  <c:y val="9.6096096096096092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4-47AB-A379-7E4F9BF1F0D4}"/>
                </c:ext>
              </c:extLst>
            </c:dLbl>
            <c:dLbl>
              <c:idx val="8"/>
              <c:layout>
                <c:manualLayout>
                  <c:x val="2.6613439787092482E-3"/>
                  <c:y val="-1.68168168168168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4-47AB-A379-7E4F9BF1F0D4}"/>
                </c:ext>
              </c:extLst>
            </c:dLbl>
            <c:dLbl>
              <c:idx val="9"/>
              <c:layout>
                <c:manualLayout>
                  <c:x val="7.9840319361277438E-3"/>
                  <c:y val="4.80480480480480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4-47AB-A379-7E4F9BF1F0D4}"/>
                </c:ext>
              </c:extLst>
            </c:dLbl>
            <c:dLbl>
              <c:idx val="10"/>
              <c:layout>
                <c:manualLayout>
                  <c:x val="7.9840319361276467E-3"/>
                  <c:y val="-1.92192192192192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74-47AB-A379-7E4F9BF1F0D4}"/>
                </c:ext>
              </c:extLst>
            </c:dLbl>
            <c:dLbl>
              <c:idx val="11"/>
              <c:layout>
                <c:manualLayout>
                  <c:x val="5.3226879574184965E-3"/>
                  <c:y val="-7.20720720720720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74-47AB-A379-7E4F9BF1F0D4}"/>
                </c:ext>
              </c:extLst>
            </c:dLbl>
            <c:dLbl>
              <c:idx val="12"/>
              <c:layout>
                <c:manualLayout>
                  <c:x val="-9.7581485283027495E-17"/>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74-47AB-A379-7E4F9BF1F0D4}"/>
                </c:ext>
              </c:extLst>
            </c:dLbl>
            <c:dLbl>
              <c:idx val="13"/>
              <c:layout>
                <c:manualLayout>
                  <c:x val="1.596806387225539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74-47AB-A379-7E4F9BF1F0D4}"/>
                </c:ext>
              </c:extLst>
            </c:dLbl>
            <c:dLbl>
              <c:idx val="14"/>
              <c:layout>
                <c:manualLayout>
                  <c:x val="1.0645375914836993E-2"/>
                  <c:y val="9.6096096096095658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74-47AB-A379-7E4F9BF1F0D4}"/>
                </c:ext>
              </c:extLst>
            </c:dLbl>
            <c:dLbl>
              <c:idx val="15"/>
              <c:layout>
                <c:manualLayout>
                  <c:x val="7.9840319361276467E-3"/>
                  <c:y val="-1.20120120120120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74-47AB-A379-7E4F9BF1F0D4}"/>
                </c:ext>
              </c:extLst>
            </c:dLbl>
            <c:dLbl>
              <c:idx val="16"/>
              <c:layout>
                <c:manualLayout>
                  <c:x val="1.3306719893546046E-2"/>
                  <c:y val="1.2012012012011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74-47AB-A379-7E4F9BF1F0D4}"/>
                </c:ext>
              </c:extLst>
            </c:dLbl>
            <c:dLbl>
              <c:idx val="17"/>
              <c:layout>
                <c:manualLayout>
                  <c:x val="7.9840319361277438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474-47AB-A379-7E4F9BF1F0D4}"/>
                </c:ext>
              </c:extLst>
            </c:dLbl>
            <c:dLbl>
              <c:idx val="18"/>
              <c:layout>
                <c:manualLayout>
                  <c:x val="7.9840319361277438E-3"/>
                  <c:y val="9.6096096096095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474-47AB-A379-7E4F9BF1F0D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'32dictcasaadpot'!$Q$11:$Q$29</c:f>
              <c:strCache>
                <c:ptCount val="19"/>
                <c:pt idx="0">
                  <c:v>Andalucía</c:v>
                </c:pt>
                <c:pt idx="1">
                  <c:v>Extremadura</c:v>
                </c:pt>
                <c:pt idx="2">
                  <c:v>Castilla y León</c:v>
                </c:pt>
                <c:pt idx="3">
                  <c:v>País Vasco</c:v>
                </c:pt>
                <c:pt idx="4">
                  <c:v>Rioja, La</c:v>
                </c:pt>
                <c:pt idx="5">
                  <c:v>Cataluña</c:v>
                </c:pt>
                <c:pt idx="6">
                  <c:v>Balears, Illes</c:v>
                </c:pt>
                <c:pt idx="7">
                  <c:v>Castilla - La Mancha</c:v>
                </c:pt>
                <c:pt idx="8">
                  <c:v>TOTAL</c:v>
                </c:pt>
                <c:pt idx="9">
                  <c:v>Madrid, Comunidad de</c:v>
                </c:pt>
                <c:pt idx="10">
                  <c:v>Comunitat Valenciana</c:v>
                </c:pt>
                <c:pt idx="11">
                  <c:v>Navarra, Comunidad Foral de</c:v>
                </c:pt>
                <c:pt idx="12">
                  <c:v>Murcia, Región de</c:v>
                </c:pt>
                <c:pt idx="13">
                  <c:v>Aragón</c:v>
                </c:pt>
                <c:pt idx="14">
                  <c:v>Cantabria</c:v>
                </c:pt>
                <c:pt idx="15">
                  <c:v>Ceuta y Melilla</c:v>
                </c:pt>
                <c:pt idx="16">
                  <c:v>Asturias, Principado de</c:v>
                </c:pt>
                <c:pt idx="17">
                  <c:v>Canarias</c:v>
                </c:pt>
                <c:pt idx="18">
                  <c:v>Galicia</c:v>
                </c:pt>
              </c:strCache>
            </c:strRef>
          </c:cat>
          <c:val>
            <c:numRef>
              <c:f>'32dictcasaadpot'!$R$11:$R$29</c:f>
              <c:numCache>
                <c:formatCode>#,##0.00</c:formatCode>
                <c:ptCount val="19"/>
                <c:pt idx="0">
                  <c:v>35.815330119432105</c:v>
                </c:pt>
                <c:pt idx="1">
                  <c:v>34.035004137308491</c:v>
                </c:pt>
                <c:pt idx="2">
                  <c:v>33.67920449632512</c:v>
                </c:pt>
                <c:pt idx="3">
                  <c:v>32.67996767830406</c:v>
                </c:pt>
                <c:pt idx="4">
                  <c:v>31.716558463140636</c:v>
                </c:pt>
                <c:pt idx="5">
                  <c:v>31.342385024698331</c:v>
                </c:pt>
                <c:pt idx="6">
                  <c:v>30.867972659188279</c:v>
                </c:pt>
                <c:pt idx="7">
                  <c:v>30.59133943814993</c:v>
                </c:pt>
                <c:pt idx="8">
                  <c:v>29.028301243912797</c:v>
                </c:pt>
                <c:pt idx="9">
                  <c:v>28.592157316598161</c:v>
                </c:pt>
                <c:pt idx="10">
                  <c:v>26.686242032587348</c:v>
                </c:pt>
                <c:pt idx="11">
                  <c:v>25.927854401026845</c:v>
                </c:pt>
                <c:pt idx="12">
                  <c:v>25.503542296559974</c:v>
                </c:pt>
                <c:pt idx="13">
                  <c:v>24.482258412979292</c:v>
                </c:pt>
                <c:pt idx="14">
                  <c:v>22.864624089568409</c:v>
                </c:pt>
                <c:pt idx="15">
                  <c:v>21.654992816091955</c:v>
                </c:pt>
                <c:pt idx="16">
                  <c:v>20.955855753428906</c:v>
                </c:pt>
                <c:pt idx="17">
                  <c:v>19.920118606855542</c:v>
                </c:pt>
                <c:pt idx="18">
                  <c:v>16.464974318207094</c:v>
                </c:pt>
              </c:numCache>
            </c:numRef>
          </c:val>
          <c:extLst>
            <c:ext xmlns:c16="http://schemas.microsoft.com/office/drawing/2014/chart" uri="{C3380CC4-5D6E-409C-BE32-E72D297353CC}">
              <c16:uniqueId val="{00000014-6474-47AB-A379-7E4F9BF1F0D4}"/>
            </c:ext>
          </c:extLst>
        </c:ser>
        <c:dLbls>
          <c:showLegendKey val="0"/>
          <c:showVal val="0"/>
          <c:showCatName val="0"/>
          <c:showSerName val="0"/>
          <c:showPercent val="0"/>
          <c:showBubbleSize val="0"/>
        </c:dLbls>
        <c:gapWidth val="20"/>
        <c:axId val="-1956963568"/>
        <c:axId val="-1956959760"/>
      </c:barChart>
      <c:catAx>
        <c:axId val="-1956963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59760"/>
        <c:crosses val="autoZero"/>
        <c:auto val="1"/>
        <c:lblAlgn val="ctr"/>
        <c:lblOffset val="100"/>
        <c:tickLblSkip val="1"/>
        <c:tickMarkSkip val="1"/>
        <c:noMultiLvlLbl val="0"/>
      </c:catAx>
      <c:valAx>
        <c:axId val="-1956959760"/>
        <c:scaling>
          <c:orientation val="minMax"/>
          <c:max val="38"/>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3568"/>
        <c:crosses val="autoZero"/>
        <c:crossBetween val="between"/>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registradas sobre</a:t>
            </a:r>
            <a:r>
              <a:rPr lang="es-ES" baseline="0">
                <a:solidFill>
                  <a:srgbClr val="008000"/>
                </a:solidFill>
              </a:rPr>
              <a:t> la población </a:t>
            </a:r>
            <a:endParaRPr lang="es-ES">
              <a:solidFill>
                <a:srgbClr val="008000"/>
              </a:solidFill>
            </a:endParaRPr>
          </a:p>
        </c:rich>
      </c:tx>
      <c:layout>
        <c:manualLayout>
          <c:xMode val="edge"/>
          <c:yMode val="edge"/>
          <c:x val="0.26072786428852945"/>
          <c:y val="2.60094169356813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8FEB-42E3-A6CB-DB2C56CB0F04}"/>
              </c:ext>
            </c:extLst>
          </c:dPt>
          <c:dPt>
            <c:idx val="9"/>
            <c:invertIfNegative val="0"/>
            <c:bubble3D val="0"/>
            <c:extLst>
              <c:ext xmlns:c16="http://schemas.microsoft.com/office/drawing/2014/chart" uri="{C3380CC4-5D6E-409C-BE32-E72D297353CC}">
                <c16:uniqueId val="{00000002-8FEB-42E3-A6CB-DB2C56CB0F04}"/>
              </c:ext>
            </c:extLst>
          </c:dPt>
          <c:dPt>
            <c:idx val="10"/>
            <c:invertIfNegative val="0"/>
            <c:bubble3D val="0"/>
            <c:extLst>
              <c:ext xmlns:c16="http://schemas.microsoft.com/office/drawing/2014/chart" uri="{C3380CC4-5D6E-409C-BE32-E72D297353CC}">
                <c16:uniqueId val="{00000003-8FEB-42E3-A6CB-DB2C56CB0F04}"/>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EB-42E3-A6CB-DB2C56CB0F04}"/>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EB-42E3-A6CB-DB2C56CB0F04}"/>
                </c:ext>
              </c:extLst>
            </c:dLbl>
            <c:dLbl>
              <c:idx val="2"/>
              <c:layout>
                <c:manualLayout>
                  <c:x val="-5.4651063353922862E-4"/>
                  <c:y val="-2.206151810776027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EB-42E3-A6CB-DB2C56CB0F04}"/>
                </c:ext>
              </c:extLst>
            </c:dLbl>
            <c:dLbl>
              <c:idx val="4"/>
              <c:layout>
                <c:manualLayout>
                  <c:x val="3.3265410513781232E-3"/>
                  <c:y val="9.62694516741892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EB-42E3-A6CB-DB2C56CB0F04}"/>
                </c:ext>
              </c:extLst>
            </c:dLbl>
            <c:dLbl>
              <c:idx val="5"/>
              <c:layout>
                <c:manualLayout>
                  <c:x val="3.4605418731604234E-3"/>
                  <c:y val="4.32005622728118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EB-42E3-A6CB-DB2C56CB0F04}"/>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EB-42E3-A6CB-DB2C56CB0F04}"/>
                </c:ext>
              </c:extLst>
            </c:dLbl>
            <c:dLbl>
              <c:idx val="7"/>
              <c:layout>
                <c:manualLayout>
                  <c:x val="8.38574423480078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EB-42E3-A6CB-DB2C56CB0F04}"/>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EB-42E3-A6CB-DB2C56CB0F04}"/>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EB-42E3-A6CB-DB2C56CB0F04}"/>
                </c:ext>
              </c:extLst>
            </c:dLbl>
            <c:dLbl>
              <c:idx val="10"/>
              <c:layout>
                <c:manualLayout>
                  <c:x val="1.3713701122822907E-3"/>
                  <c:y val="6.73464623863448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EB-42E3-A6CB-DB2C56CB0F04}"/>
                </c:ext>
              </c:extLst>
            </c:dLbl>
            <c:dLbl>
              <c:idx val="11"/>
              <c:layout>
                <c:manualLayout>
                  <c:x val="1.9959246308269753E-3"/>
                  <c:y val="6.27006222920616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EB-42E3-A6CB-DB2C56CB0F04}"/>
                </c:ext>
              </c:extLst>
            </c:dLbl>
            <c:dLbl>
              <c:idx val="13"/>
              <c:layout>
                <c:manualLayout>
                  <c:x val="0"/>
                  <c:y val="1.1569052783803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EB-42E3-A6CB-DB2C56CB0F04}"/>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EB-42E3-A6CB-DB2C56CB0F04}"/>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EB-42E3-A6CB-DB2C56CB0F04}"/>
                </c:ext>
              </c:extLst>
            </c:dLbl>
            <c:dLbl>
              <c:idx val="16"/>
              <c:layout>
                <c:manualLayout>
                  <c:x val="6.3897763578274758E-3"/>
                  <c:y val="1.013339709976594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EB-42E3-A6CB-DB2C56CB0F04}"/>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FEB-42E3-A6CB-DB2C56CB0F04}"/>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EB-42E3-A6CB-DB2C56CB0F04}"/>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'34bdictcasaad'!$AE$11:$AE$29</c:f>
              <c:strCache>
                <c:ptCount val="19"/>
                <c:pt idx="0">
                  <c:v>Castilla y León</c:v>
                </c:pt>
                <c:pt idx="1">
                  <c:v>Extremadura</c:v>
                </c:pt>
                <c:pt idx="2">
                  <c:v>País Vasco</c:v>
                </c:pt>
                <c:pt idx="3">
                  <c:v>Rioja, La</c:v>
                </c:pt>
                <c:pt idx="4">
                  <c:v>Andalucía</c:v>
                </c:pt>
                <c:pt idx="5">
                  <c:v>Castilla - La Mancha</c:v>
                </c:pt>
                <c:pt idx="6">
                  <c:v>Cataluña</c:v>
                </c:pt>
                <c:pt idx="7">
                  <c:v>Asturias, Principado de</c:v>
                </c:pt>
                <c:pt idx="8">
                  <c:v>TOTAL</c:v>
                </c:pt>
                <c:pt idx="9">
                  <c:v>Cantabria</c:v>
                </c:pt>
                <c:pt idx="10">
                  <c:v>Aragón</c:v>
                </c:pt>
                <c:pt idx="11">
                  <c:v>Comunitat Valenciana</c:v>
                </c:pt>
                <c:pt idx="12">
                  <c:v>Madrid, Comunidad de</c:v>
                </c:pt>
                <c:pt idx="13">
                  <c:v>Murcia, Región de</c:v>
                </c:pt>
                <c:pt idx="14">
                  <c:v>Navarra, Comunidad Foral de</c:v>
                </c:pt>
                <c:pt idx="15">
                  <c:v>Balears, Illes</c:v>
                </c:pt>
                <c:pt idx="16">
                  <c:v>Galicia</c:v>
                </c:pt>
                <c:pt idx="17">
                  <c:v>Ceuta y Melilla</c:v>
                </c:pt>
                <c:pt idx="18">
                  <c:v>Canarias</c:v>
                </c:pt>
              </c:strCache>
            </c:strRef>
          </c:cat>
          <c:val>
            <c:numRef>
              <c:f>'34bdictcasaad'!$AF$11:$AF$29</c:f>
              <c:numCache>
                <c:formatCode>0.00</c:formatCode>
                <c:ptCount val="19"/>
                <c:pt idx="0">
                  <c:v>5.9755377975588377</c:v>
                </c:pt>
                <c:pt idx="1">
                  <c:v>5.147443627841362</c:v>
                </c:pt>
                <c:pt idx="2">
                  <c:v>4.9817632125004643</c:v>
                </c:pt>
                <c:pt idx="3">
                  <c:v>4.4746351893764142</c:v>
                </c:pt>
                <c:pt idx="4">
                  <c:v>4.4487138930002361</c:v>
                </c:pt>
                <c:pt idx="5">
                  <c:v>4.3195729079815788</c:v>
                </c:pt>
                <c:pt idx="6">
                  <c:v>4.3024347038495829</c:v>
                </c:pt>
                <c:pt idx="7">
                  <c:v>4.0360868968015877</c:v>
                </c:pt>
                <c:pt idx="8">
                  <c:v>3.9658796067522943</c:v>
                </c:pt>
                <c:pt idx="9">
                  <c:v>3.8932220935357242</c:v>
                </c:pt>
                <c:pt idx="10">
                  <c:v>3.5884386439118914</c:v>
                </c:pt>
                <c:pt idx="11">
                  <c:v>3.4353498168975984</c:v>
                </c:pt>
                <c:pt idx="12">
                  <c:v>3.4036824241045185</c:v>
                </c:pt>
                <c:pt idx="13">
                  <c:v>3.3534002054993937</c:v>
                </c:pt>
                <c:pt idx="14">
                  <c:v>3.2241306878155505</c:v>
                </c:pt>
                <c:pt idx="15">
                  <c:v>3.2085761465301332</c:v>
                </c:pt>
                <c:pt idx="16">
                  <c:v>2.9714948796936143</c:v>
                </c:pt>
                <c:pt idx="17">
                  <c:v>2.865937357015099</c:v>
                </c:pt>
                <c:pt idx="18">
                  <c:v>2.2581612443581558</c:v>
                </c:pt>
              </c:numCache>
            </c:numRef>
          </c:val>
          <c:extLst>
            <c:ext xmlns:c16="http://schemas.microsoft.com/office/drawing/2014/chart" uri="{C3380CC4-5D6E-409C-BE32-E72D297353CC}">
              <c16:uniqueId val="{00000012-8FEB-42E3-A6CB-DB2C56CB0F04}"/>
            </c:ext>
          </c:extLst>
        </c:ser>
        <c:dLbls>
          <c:showLegendKey val="0"/>
          <c:showVal val="0"/>
          <c:showCatName val="0"/>
          <c:showSerName val="0"/>
          <c:showPercent val="0"/>
          <c:showBubbleSize val="0"/>
        </c:dLbls>
        <c:gapWidth val="20"/>
        <c:axId val="-1956963024"/>
        <c:axId val="-1956959216"/>
      </c:barChart>
      <c:catAx>
        <c:axId val="-195696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59216"/>
        <c:crosses val="autoZero"/>
        <c:auto val="1"/>
        <c:lblAlgn val="ctr"/>
        <c:lblOffset val="100"/>
        <c:tickLblSkip val="1"/>
        <c:tickMarkSkip val="1"/>
        <c:noMultiLvlLbl val="0"/>
      </c:catAx>
      <c:valAx>
        <c:axId val="-1956959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302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extLst>
              <c:ext xmlns:c16="http://schemas.microsoft.com/office/drawing/2014/chart" uri="{C3380CC4-5D6E-409C-BE32-E72D297353CC}">
                <c16:uniqueId val="{00000000-453E-4DCC-AC52-3D21E1227FCF}"/>
              </c:ext>
            </c:extLst>
          </c:dPt>
          <c:dPt>
            <c:idx val="9"/>
            <c:invertIfNegative val="0"/>
            <c:bubble3D val="0"/>
            <c:spPr>
              <a:solidFill>
                <a:srgbClr val="C5E0B4"/>
              </a:solidFill>
              <a:ln w="12700">
                <a:solidFill>
                  <a:srgbClr val="000000"/>
                </a:solidFill>
                <a:prstDash val="solid"/>
              </a:ln>
            </c:spPr>
            <c:extLst>
              <c:ext xmlns:c16="http://schemas.microsoft.com/office/drawing/2014/chart" uri="{C3380CC4-5D6E-409C-BE32-E72D297353CC}">
                <c16:uniqueId val="{00000002-453E-4DCC-AC52-3D21E1227FCF}"/>
              </c:ext>
            </c:extLst>
          </c:dPt>
          <c:dPt>
            <c:idx val="10"/>
            <c:invertIfNegative val="0"/>
            <c:bubble3D val="0"/>
            <c:extLst>
              <c:ext xmlns:c16="http://schemas.microsoft.com/office/drawing/2014/chart" uri="{C3380CC4-5D6E-409C-BE32-E72D297353CC}">
                <c16:uniqueId val="{00000003-453E-4DCC-AC52-3D21E1227FCF}"/>
              </c:ext>
            </c:extLst>
          </c:dPt>
          <c:dLbls>
            <c:dLbl>
              <c:idx val="0"/>
              <c:layout>
                <c:manualLayout>
                  <c:x val="9.4453254455845377E-5"/>
                  <c:y val="-1.314202261473031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3E-4DCC-AC52-3D21E1227FCF}"/>
                </c:ext>
              </c:extLst>
            </c:dLbl>
            <c:dLbl>
              <c:idx val="1"/>
              <c:layout>
                <c:manualLayout>
                  <c:x val="-4.5183922833958747E-4"/>
                  <c:y val="1.008754550842434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3E-4DCC-AC52-3D21E1227FCF}"/>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3E-4DCC-AC52-3D21E1227FC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3E-4DCC-AC52-3D21E1227FCF}"/>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3E-4DCC-AC52-3D21E1227FCF}"/>
                </c:ext>
              </c:extLst>
            </c:dLbl>
            <c:dLbl>
              <c:idx val="5"/>
              <c:layout>
                <c:manualLayout>
                  <c:x val="5.653577238057643E-3"/>
                  <c:y val="4.81336607117658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3E-4DCC-AC52-3D21E1227FCF}"/>
                </c:ext>
              </c:extLst>
            </c:dLbl>
            <c:dLbl>
              <c:idx val="6"/>
              <c:layout>
                <c:manualLayout>
                  <c:x val="6.7149105723220423E-3"/>
                  <c:y val="7.220161995879547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3E-4DCC-AC52-3D21E1227FCF}"/>
                </c:ext>
              </c:extLst>
            </c:dLbl>
            <c:dLbl>
              <c:idx val="7"/>
              <c:layout>
                <c:manualLayout>
                  <c:x val="1.7338544731996311E-3"/>
                  <c:y val="-4.81336607117658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3E-4DCC-AC52-3D21E1227FCF}"/>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3E-4DCC-AC52-3D21E1227FCF}"/>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3E-4DCC-AC52-3D21E1227FCF}"/>
                </c:ext>
              </c:extLst>
            </c:dLbl>
            <c:dLbl>
              <c:idx val="10"/>
              <c:layout>
                <c:manualLayout>
                  <c:x val="5.1071101651429668E-3"/>
                  <c:y val="6.759574408037652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3E-4DCC-AC52-3D21E1227FCF}"/>
                </c:ext>
              </c:extLst>
            </c:dLbl>
            <c:dLbl>
              <c:idx val="11"/>
              <c:layout>
                <c:manualLayout>
                  <c:x val="-1.5448606692283692E-3"/>
                  <c:y val="4.353004261564078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53E-4DCC-AC52-3D21E1227FCF}"/>
                </c:ext>
              </c:extLst>
            </c:dLbl>
            <c:dLbl>
              <c:idx val="13"/>
              <c:layout>
                <c:manualLayout>
                  <c:x val="3.3732556919434165E-3"/>
                  <c:y val="7.22016199587954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3E-4DCC-AC52-3D21E1227FCF}"/>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3E-4DCC-AC52-3D21E1227FCF}"/>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3E-4DCC-AC52-3D21E1227FCF}"/>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53E-4DCC-AC52-3D21E1227FCF}"/>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53E-4DCC-AC52-3D21E1227FCF}"/>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3E-4DCC-AC52-3D21E1227FCF}"/>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'34bdictcasaad'!$AK$11:$AK$29</c:f>
              <c:strCache>
                <c:ptCount val="19"/>
                <c:pt idx="0">
                  <c:v>País Vasco</c:v>
                </c:pt>
                <c:pt idx="1">
                  <c:v>Castilla y León</c:v>
                </c:pt>
                <c:pt idx="2">
                  <c:v>Ceuta y Melilla</c:v>
                </c:pt>
                <c:pt idx="3">
                  <c:v>Andalucía</c:v>
                </c:pt>
                <c:pt idx="4">
                  <c:v>Extremadura</c:v>
                </c:pt>
                <c:pt idx="5">
                  <c:v>Murcia, Región de</c:v>
                </c:pt>
                <c:pt idx="6">
                  <c:v>Cantabria</c:v>
                </c:pt>
                <c:pt idx="7">
                  <c:v>Cataluña</c:v>
                </c:pt>
                <c:pt idx="8">
                  <c:v>Rioja, La</c:v>
                </c:pt>
                <c:pt idx="9">
                  <c:v>TOTAL</c:v>
                </c:pt>
                <c:pt idx="10">
                  <c:v>Asturias, Principado de</c:v>
                </c:pt>
                <c:pt idx="11">
                  <c:v>Castilla - La Mancha</c:v>
                </c:pt>
                <c:pt idx="12">
                  <c:v>Comunitat Valenciana</c:v>
                </c:pt>
                <c:pt idx="13">
                  <c:v>Galicia</c:v>
                </c:pt>
                <c:pt idx="14">
                  <c:v>Balears, Illes</c:v>
                </c:pt>
                <c:pt idx="15">
                  <c:v>Canarias</c:v>
                </c:pt>
                <c:pt idx="16">
                  <c:v>Madrid, Comunidad de</c:v>
                </c:pt>
                <c:pt idx="17">
                  <c:v>Navarra, Comunidad Foral de</c:v>
                </c:pt>
                <c:pt idx="18">
                  <c:v>Aragón</c:v>
                </c:pt>
              </c:strCache>
            </c:strRef>
          </c:cat>
          <c:val>
            <c:numRef>
              <c:f>'34bdictcasaad'!$AL$11:$AL$29</c:f>
              <c:numCache>
                <c:formatCode>0.00</c:formatCode>
                <c:ptCount val="19"/>
                <c:pt idx="0">
                  <c:v>1.7177412648902461</c:v>
                </c:pt>
                <c:pt idx="1">
                  <c:v>1.7006761917329463</c:v>
                </c:pt>
                <c:pt idx="2">
                  <c:v>1.6956348858681367</c:v>
                </c:pt>
                <c:pt idx="3">
                  <c:v>1.5829320230212849</c:v>
                </c:pt>
                <c:pt idx="4">
                  <c:v>1.5227286176126407</c:v>
                </c:pt>
                <c:pt idx="5">
                  <c:v>1.4306180590627988</c:v>
                </c:pt>
                <c:pt idx="6">
                  <c:v>1.3851848726620286</c:v>
                </c:pt>
                <c:pt idx="7">
                  <c:v>1.3463754145726088</c:v>
                </c:pt>
                <c:pt idx="8">
                  <c:v>1.3428085452177134</c:v>
                </c:pt>
                <c:pt idx="9">
                  <c:v>1.3083999251508234</c:v>
                </c:pt>
                <c:pt idx="10">
                  <c:v>1.2959293825068663</c:v>
                </c:pt>
                <c:pt idx="11">
                  <c:v>1.2506175274652691</c:v>
                </c:pt>
                <c:pt idx="12">
                  <c:v>1.1862503204856381</c:v>
                </c:pt>
                <c:pt idx="13">
                  <c:v>1.1452666570749872</c:v>
                </c:pt>
                <c:pt idx="14">
                  <c:v>1.08596935717522</c:v>
                </c:pt>
                <c:pt idx="15">
                  <c:v>1.0314522000361253</c:v>
                </c:pt>
                <c:pt idx="16">
                  <c:v>0.98918630612436242</c:v>
                </c:pt>
                <c:pt idx="17">
                  <c:v>0.96675926957645031</c:v>
                </c:pt>
                <c:pt idx="18">
                  <c:v>0.93885991710704952</c:v>
                </c:pt>
              </c:numCache>
            </c:numRef>
          </c:val>
          <c:extLst>
            <c:ext xmlns:c16="http://schemas.microsoft.com/office/drawing/2014/chart" uri="{C3380CC4-5D6E-409C-BE32-E72D297353CC}">
              <c16:uniqueId val="{00000013-453E-4DCC-AC52-3D21E1227FCF}"/>
            </c:ext>
          </c:extLst>
        </c:ser>
        <c:dLbls>
          <c:showLegendKey val="0"/>
          <c:showVal val="0"/>
          <c:showCatName val="0"/>
          <c:showSerName val="0"/>
          <c:showPercent val="0"/>
          <c:showBubbleSize val="0"/>
        </c:dLbls>
        <c:gapWidth val="20"/>
        <c:axId val="-1956962480"/>
        <c:axId val="-1956961936"/>
      </c:barChart>
      <c:catAx>
        <c:axId val="-1956962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61936"/>
        <c:crosses val="autoZero"/>
        <c:auto val="1"/>
        <c:lblAlgn val="ctr"/>
        <c:lblOffset val="100"/>
        <c:tickLblSkip val="1"/>
        <c:tickMarkSkip val="1"/>
        <c:noMultiLvlLbl val="0"/>
      </c:catAx>
      <c:valAx>
        <c:axId val="-195696193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24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65 a 79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D89F-4C7A-967A-105B6E6C808D}"/>
              </c:ext>
            </c:extLst>
          </c:dPt>
          <c:dPt>
            <c:idx val="7"/>
            <c:invertIfNegative val="0"/>
            <c:bubble3D val="0"/>
            <c:extLst>
              <c:ext xmlns:c16="http://schemas.microsoft.com/office/drawing/2014/chart" uri="{C3380CC4-5D6E-409C-BE32-E72D297353CC}">
                <c16:uniqueId val="{00000002-D89F-4C7A-967A-105B6E6C808D}"/>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D89F-4C7A-967A-105B6E6C808D}"/>
              </c:ext>
            </c:extLst>
          </c:dPt>
          <c:dPt>
            <c:idx val="9"/>
            <c:invertIfNegative val="0"/>
            <c:bubble3D val="0"/>
            <c:extLst>
              <c:ext xmlns:c16="http://schemas.microsoft.com/office/drawing/2014/chart" uri="{C3380CC4-5D6E-409C-BE32-E72D297353CC}">
                <c16:uniqueId val="{00000004-D89F-4C7A-967A-105B6E6C808D}"/>
              </c:ext>
            </c:extLst>
          </c:dPt>
          <c:dPt>
            <c:idx val="10"/>
            <c:invertIfNegative val="0"/>
            <c:bubble3D val="0"/>
            <c:extLst>
              <c:ext xmlns:c16="http://schemas.microsoft.com/office/drawing/2014/chart" uri="{C3380CC4-5D6E-409C-BE32-E72D297353CC}">
                <c16:uniqueId val="{00000005-D89F-4C7A-967A-105B6E6C808D}"/>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9F-4C7A-967A-105B6E6C808D}"/>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9F-4C7A-967A-105B6E6C808D}"/>
                </c:ext>
              </c:extLst>
            </c:dLbl>
            <c:dLbl>
              <c:idx val="2"/>
              <c:layout>
                <c:manualLayout>
                  <c:x val="2.7951769186746085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9F-4C7A-967A-105B6E6C808D}"/>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9F-4C7A-967A-105B6E6C808D}"/>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9F-4C7A-967A-105B6E6C808D}"/>
                </c:ext>
              </c:extLst>
            </c:dLbl>
            <c:dLbl>
              <c:idx val="5"/>
              <c:layout>
                <c:manualLayout>
                  <c:x val="1.8358379359883778E-3"/>
                  <c:y val="8.0159875932241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9F-4C7A-967A-105B6E6C808D}"/>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9F-4C7A-967A-105B6E6C808D}"/>
                </c:ext>
              </c:extLst>
            </c:dLbl>
            <c:dLbl>
              <c:idx val="7"/>
              <c:layout>
                <c:manualLayout>
                  <c:x val="1.9652599604824679E-3"/>
                  <c:y val="1.038411831827663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9F-4C7A-967A-105B6E6C808D}"/>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9F-4C7A-967A-105B6E6C808D}"/>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9F-4C7A-967A-105B6E6C808D}"/>
                </c:ext>
              </c:extLst>
            </c:dLbl>
            <c:dLbl>
              <c:idx val="10"/>
              <c:layout>
                <c:manualLayout>
                  <c:x val="3.4295151308333651E-3"/>
                  <c:y val="9.62685108716894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9F-4C7A-967A-105B6E6C808D}"/>
                </c:ext>
              </c:extLst>
            </c:dLbl>
            <c:dLbl>
              <c:idx val="11"/>
              <c:layout>
                <c:manualLayout>
                  <c:x val="-1.1136529282155122E-3"/>
                  <c:y val="2.387673918662488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D89F-4C7A-967A-105B6E6C808D}"/>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9F-4C7A-967A-105B6E6C808D}"/>
                </c:ext>
              </c:extLst>
            </c:dLbl>
            <c:dLbl>
              <c:idx val="13"/>
              <c:layout>
                <c:manualLayout>
                  <c:x val="3.6044370858137899E-3"/>
                  <c:y val="7.2201383153766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9F-4C7A-967A-105B6E6C808D}"/>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9F-4C7A-967A-105B6E6C808D}"/>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9F-4C7A-967A-105B6E6C808D}"/>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9F-4C7A-967A-105B6E6C808D}"/>
                </c:ext>
              </c:extLst>
            </c:dLbl>
            <c:dLbl>
              <c:idx val="17"/>
              <c:layout>
                <c:manualLayout>
                  <c:x val="8.6277979297530068E-3"/>
                  <c:y val="9.62685108716894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9F-4C7A-967A-105B6E6C808D}"/>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9F-4C7A-967A-105B6E6C808D}"/>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'34bdictcasaad'!$AQ$11:$AQ$29</c:f>
              <c:strCache>
                <c:ptCount val="19"/>
                <c:pt idx="0">
                  <c:v>Andalucía</c:v>
                </c:pt>
                <c:pt idx="1">
                  <c:v>Extremadura</c:v>
                </c:pt>
                <c:pt idx="2">
                  <c:v>Cataluña</c:v>
                </c:pt>
                <c:pt idx="3">
                  <c:v>Castilla - La Mancha</c:v>
                </c:pt>
                <c:pt idx="4">
                  <c:v>Murcia, Región de</c:v>
                </c:pt>
                <c:pt idx="5">
                  <c:v>Castilla y León</c:v>
                </c:pt>
                <c:pt idx="6">
                  <c:v>País Vasco</c:v>
                </c:pt>
                <c:pt idx="7">
                  <c:v>Balears, Illes</c:v>
                </c:pt>
                <c:pt idx="8">
                  <c:v>TOTAL</c:v>
                </c:pt>
                <c:pt idx="9">
                  <c:v>Ceuta y Melilla</c:v>
                </c:pt>
                <c:pt idx="10">
                  <c:v>Rioja, La</c:v>
                </c:pt>
                <c:pt idx="11">
                  <c:v>Madrid, Comunidad de</c:v>
                </c:pt>
                <c:pt idx="12">
                  <c:v>Comunitat Valenciana</c:v>
                </c:pt>
                <c:pt idx="13">
                  <c:v>Cantabria</c:v>
                </c:pt>
                <c:pt idx="14">
                  <c:v>Asturias, Principado de</c:v>
                </c:pt>
                <c:pt idx="15">
                  <c:v>Aragón</c:v>
                </c:pt>
                <c:pt idx="16">
                  <c:v>Navarra, Comunidad Foral de</c:v>
                </c:pt>
                <c:pt idx="17">
                  <c:v>Canarias</c:v>
                </c:pt>
                <c:pt idx="18">
                  <c:v>Galicia</c:v>
                </c:pt>
              </c:strCache>
            </c:strRef>
          </c:cat>
          <c:val>
            <c:numRef>
              <c:f>'34bdictcasaad'!$AR$11:$AR$29</c:f>
              <c:numCache>
                <c:formatCode>0.00</c:formatCode>
                <c:ptCount val="19"/>
                <c:pt idx="0">
                  <c:v>8.1736754706616814</c:v>
                </c:pt>
                <c:pt idx="1">
                  <c:v>7.8409917377031997</c:v>
                </c:pt>
                <c:pt idx="2">
                  <c:v>7.0957909363933842</c:v>
                </c:pt>
                <c:pt idx="3">
                  <c:v>6.5788324300510066</c:v>
                </c:pt>
                <c:pt idx="4">
                  <c:v>6.387739376123748</c:v>
                </c:pt>
                <c:pt idx="5">
                  <c:v>6.2472721501408559</c:v>
                </c:pt>
                <c:pt idx="6">
                  <c:v>6.2305710483848138</c:v>
                </c:pt>
                <c:pt idx="7">
                  <c:v>6.1623775856811589</c:v>
                </c:pt>
                <c:pt idx="8">
                  <c:v>6.0271429839200898</c:v>
                </c:pt>
                <c:pt idx="9">
                  <c:v>5.9413836645178444</c:v>
                </c:pt>
                <c:pt idx="10">
                  <c:v>5.6411903232712479</c:v>
                </c:pt>
                <c:pt idx="11">
                  <c:v>5.1556807750264131</c:v>
                </c:pt>
                <c:pt idx="12">
                  <c:v>5.1532504833827337</c:v>
                </c:pt>
                <c:pt idx="13">
                  <c:v>5.0799153524676459</c:v>
                </c:pt>
                <c:pt idx="14">
                  <c:v>4.6727776593476866</c:v>
                </c:pt>
                <c:pt idx="15">
                  <c:v>4.6254101581437119</c:v>
                </c:pt>
                <c:pt idx="16">
                  <c:v>4.3344284824668771</c:v>
                </c:pt>
                <c:pt idx="17">
                  <c:v>3.7492159845431803</c:v>
                </c:pt>
                <c:pt idx="18">
                  <c:v>3.1398643372078765</c:v>
                </c:pt>
              </c:numCache>
            </c:numRef>
          </c:val>
          <c:extLst>
            <c:ext xmlns:c16="http://schemas.microsoft.com/office/drawing/2014/chart" uri="{C3380CC4-5D6E-409C-BE32-E72D297353CC}">
              <c16:uniqueId val="{00000014-D89F-4C7A-967A-105B6E6C808D}"/>
            </c:ext>
          </c:extLst>
        </c:ser>
        <c:dLbls>
          <c:showLegendKey val="0"/>
          <c:showVal val="0"/>
          <c:showCatName val="0"/>
          <c:showSerName val="0"/>
          <c:showPercent val="0"/>
          <c:showBubbleSize val="0"/>
        </c:dLbls>
        <c:gapWidth val="20"/>
        <c:axId val="-1956960848"/>
        <c:axId val="-1956966288"/>
      </c:barChart>
      <c:catAx>
        <c:axId val="-195696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66288"/>
        <c:crosses val="autoZero"/>
        <c:auto val="1"/>
        <c:lblAlgn val="ctr"/>
        <c:lblOffset val="100"/>
        <c:tickLblSkip val="1"/>
        <c:tickMarkSkip val="1"/>
        <c:noMultiLvlLbl val="0"/>
      </c:catAx>
      <c:valAx>
        <c:axId val="-195696628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084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80 años y más sobre la población de dicha edad</a:t>
            </a:r>
          </a:p>
        </c:rich>
      </c:tx>
      <c:layout>
        <c:manualLayout>
          <c:xMode val="edge"/>
          <c:yMode val="edge"/>
          <c:x val="0.21036284963549448"/>
          <c:y val="1.444039834003800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B0EB-4320-886C-526F51EF60BA}"/>
              </c:ext>
            </c:extLst>
          </c:dPt>
          <c:dPt>
            <c:idx val="8"/>
            <c:invertIfNegative val="0"/>
            <c:bubble3D val="0"/>
            <c:extLst>
              <c:ext xmlns:c16="http://schemas.microsoft.com/office/drawing/2014/chart" uri="{C3380CC4-5D6E-409C-BE32-E72D297353CC}">
                <c16:uniqueId val="{00000001-B0EB-4320-886C-526F51EF60BA}"/>
              </c:ext>
            </c:extLst>
          </c:dPt>
          <c:dPt>
            <c:idx val="9"/>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B0EB-4320-886C-526F51EF60BA}"/>
              </c:ext>
            </c:extLst>
          </c:dPt>
          <c:dPt>
            <c:idx val="10"/>
            <c:invertIfNegative val="0"/>
            <c:bubble3D val="0"/>
            <c:extLst>
              <c:ext xmlns:c16="http://schemas.microsoft.com/office/drawing/2014/chart" uri="{C3380CC4-5D6E-409C-BE32-E72D297353CC}">
                <c16:uniqueId val="{00000004-B0EB-4320-886C-526F51EF60BA}"/>
              </c:ext>
            </c:extLst>
          </c:dPt>
          <c:dLbls>
            <c:dLbl>
              <c:idx val="0"/>
              <c:layout>
                <c:manualLayout>
                  <c:x val="4.5364096929744243E-3"/>
                  <c:y val="-2.46503085419408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EB-4320-886C-526F51EF60BA}"/>
                </c:ext>
              </c:extLst>
            </c:dLbl>
            <c:dLbl>
              <c:idx val="1"/>
              <c:layout>
                <c:manualLayout>
                  <c:x val="-1.5189961719901089E-3"/>
                  <c:y val="-8.800594840899124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EB-4320-886C-526F51EF60BA}"/>
                </c:ext>
              </c:extLst>
            </c:dLbl>
            <c:dLbl>
              <c:idx val="2"/>
              <c:layout>
                <c:manualLayout>
                  <c:x val="-4.613728762598643E-4"/>
                  <c:y val="-6.340393891441535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EB-4320-886C-526F51EF60BA}"/>
                </c:ext>
              </c:extLst>
            </c:dLbl>
            <c:dLbl>
              <c:idx val="3"/>
              <c:layout>
                <c:manualLayout>
                  <c:x val="-1.0855422264248364E-3"/>
                  <c:y val="1.1328668662179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EB-4320-886C-526F51EF60BA}"/>
                </c:ext>
              </c:extLst>
            </c:dLbl>
            <c:dLbl>
              <c:idx val="4"/>
              <c:layout>
                <c:manualLayout>
                  <c:x val="3.951085061735642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EB-4320-886C-526F51EF60BA}"/>
                </c:ext>
              </c:extLst>
            </c:dLbl>
            <c:dLbl>
              <c:idx val="5"/>
              <c:layout>
                <c:manualLayout>
                  <c:x val="5.6757404494332652E-3"/>
                  <c:y val="1.620039020546160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A-B0EB-4320-886C-526F51EF60BA}"/>
                </c:ext>
              </c:extLst>
            </c:dLbl>
            <c:dLbl>
              <c:idx val="6"/>
              <c:layout>
                <c:manualLayout>
                  <c:x val="7.8539712143065685E-3"/>
                  <c:y val="1.044860917809002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EB-4320-886C-526F51EF60BA}"/>
                </c:ext>
              </c:extLst>
            </c:dLbl>
            <c:dLbl>
              <c:idx val="7"/>
              <c:layout>
                <c:manualLayout>
                  <c:x val="3.9949076132925242E-3"/>
                  <c:y val="1.056528950830298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EB-4320-886C-526F51EF60BA}"/>
                </c:ext>
              </c:extLst>
            </c:dLbl>
            <c:dLbl>
              <c:idx val="8"/>
              <c:layout>
                <c:manualLayout>
                  <c:x val="3.4267437654963854E-3"/>
                  <c:y val="7.336879500231962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EB-4320-886C-526F51EF60BA}"/>
                </c:ext>
              </c:extLst>
            </c:dLbl>
            <c:dLbl>
              <c:idx val="9"/>
              <c:layout>
                <c:manualLayout>
                  <c:x val="1.0110114210267078E-2"/>
                  <c:y val="4.813381378175185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EB-4320-886C-526F51EF60BA}"/>
                </c:ext>
              </c:extLst>
            </c:dLbl>
            <c:dLbl>
              <c:idx val="10"/>
              <c:layout>
                <c:manualLayout>
                  <c:x val="6.9950558505768178E-4"/>
                  <c:y val="-1.127020139431723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EB-4320-886C-526F51EF60BA}"/>
                </c:ext>
              </c:extLst>
            </c:dLbl>
            <c:dLbl>
              <c:idx val="11"/>
              <c:layout>
                <c:manualLayout>
                  <c:x val="-1.5163802199143711E-3"/>
                  <c:y val="8.013066163339722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6.3392889842258091E-2"/>
                      <c:h val="4.5492364301919885E-2"/>
                    </c:manualLayout>
                  </c15:layout>
                </c:ext>
                <c:ext xmlns:c16="http://schemas.microsoft.com/office/drawing/2014/chart" uri="{C3380CC4-5D6E-409C-BE32-E72D297353CC}">
                  <c16:uniqueId val="{0000000C-B0EB-4320-886C-526F51EF60BA}"/>
                </c:ext>
              </c:extLst>
            </c:dLbl>
            <c:dLbl>
              <c:idx val="12"/>
              <c:layout>
                <c:manualLayout>
                  <c:x val="3.5918765968206649E-3"/>
                  <c:y val="9.62701696186281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EB-4320-886C-526F51EF60BA}"/>
                </c:ext>
              </c:extLst>
            </c:dLbl>
            <c:dLbl>
              <c:idx val="13"/>
              <c:layout>
                <c:manualLayout>
                  <c:x val="1.0025062656641482E-2"/>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EB-4320-886C-526F51EF60BA}"/>
                </c:ext>
              </c:extLst>
            </c:dLbl>
            <c:dLbl>
              <c:idx val="14"/>
              <c:layout>
                <c:manualLayout>
                  <c:x val="-1.0041768034809602E-3"/>
                  <c:y val="9.627016961862817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EB-4320-886C-526F51EF60BA}"/>
                </c:ext>
              </c:extLst>
            </c:dLbl>
            <c:dLbl>
              <c:idx val="15"/>
              <c:layout>
                <c:manualLayout>
                  <c:x val="2.3728429295173689E-3"/>
                  <c:y val="-8.100258654108913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EB-4320-886C-526F51EF60BA}"/>
                </c:ext>
              </c:extLst>
            </c:dLbl>
            <c:dLbl>
              <c:idx val="16"/>
              <c:layout>
                <c:manualLayout>
                  <c:x val="3.3842144939407238E-3"/>
                  <c:y val="8.100258654108913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EB-4320-886C-526F51EF60BA}"/>
                </c:ext>
              </c:extLst>
            </c:dLbl>
            <c:dLbl>
              <c:idx val="17"/>
              <c:layout>
                <c:manualLayout>
                  <c:x val="-8.9238845144356952E-4"/>
                  <c:y val="3.17019694572076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EB-4320-886C-526F51EF60BA}"/>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EB-4320-886C-526F51EF60B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'34bdictcasaad'!$AW$11:$AW$29</c:f>
              <c:strCache>
                <c:ptCount val="19"/>
                <c:pt idx="0">
                  <c:v>Andalucía</c:v>
                </c:pt>
                <c:pt idx="1">
                  <c:v>Extremadura</c:v>
                </c:pt>
                <c:pt idx="2">
                  <c:v>Castilla y León</c:v>
                </c:pt>
                <c:pt idx="3">
                  <c:v>Cataluña</c:v>
                </c:pt>
                <c:pt idx="4">
                  <c:v>Castilla - La Mancha</c:v>
                </c:pt>
                <c:pt idx="5">
                  <c:v>Rioja, La</c:v>
                </c:pt>
                <c:pt idx="6">
                  <c:v>País Vasco</c:v>
                </c:pt>
                <c:pt idx="7">
                  <c:v>Balears, Illes</c:v>
                </c:pt>
                <c:pt idx="8">
                  <c:v>Madrid, Comunidad de</c:v>
                </c:pt>
                <c:pt idx="9">
                  <c:v>TOTAL</c:v>
                </c:pt>
                <c:pt idx="10">
                  <c:v>Comunitat Valenciana</c:v>
                </c:pt>
                <c:pt idx="11">
                  <c:v>Murcia, Región de</c:v>
                </c:pt>
                <c:pt idx="12">
                  <c:v>Aragón</c:v>
                </c:pt>
                <c:pt idx="13">
                  <c:v>Navarra, Comunidad Foral de</c:v>
                </c:pt>
                <c:pt idx="14">
                  <c:v>Ceuta y Melilla</c:v>
                </c:pt>
                <c:pt idx="15">
                  <c:v>Cantabria</c:v>
                </c:pt>
                <c:pt idx="16">
                  <c:v>Asturias, Principado de</c:v>
                </c:pt>
                <c:pt idx="17">
                  <c:v>Canarias</c:v>
                </c:pt>
                <c:pt idx="18">
                  <c:v>Galicia</c:v>
                </c:pt>
              </c:strCache>
            </c:strRef>
          </c:cat>
          <c:val>
            <c:numRef>
              <c:f>'34bdictcasaad'!$AX$11:$AX$29</c:f>
              <c:numCache>
                <c:formatCode>0.00</c:formatCode>
                <c:ptCount val="19"/>
                <c:pt idx="0">
                  <c:v>42.199542059589376</c:v>
                </c:pt>
                <c:pt idx="1">
                  <c:v>40.104180723867103</c:v>
                </c:pt>
                <c:pt idx="2">
                  <c:v>39.668179097385</c:v>
                </c:pt>
                <c:pt idx="3">
                  <c:v>38.866949646128596</c:v>
                </c:pt>
                <c:pt idx="4">
                  <c:v>38.303279680503451</c:v>
                </c:pt>
                <c:pt idx="5">
                  <c:v>37.523147102660225</c:v>
                </c:pt>
                <c:pt idx="6">
                  <c:v>36.955061610600914</c:v>
                </c:pt>
                <c:pt idx="7">
                  <c:v>35.839119918857769</c:v>
                </c:pt>
                <c:pt idx="8">
                  <c:v>35.261995171143532</c:v>
                </c:pt>
                <c:pt idx="9">
                  <c:v>34.456689043014045</c:v>
                </c:pt>
                <c:pt idx="10">
                  <c:v>30.898054550244741</c:v>
                </c:pt>
                <c:pt idx="11">
                  <c:v>30.421249511473395</c:v>
                </c:pt>
                <c:pt idx="12">
                  <c:v>29.727862394687183</c:v>
                </c:pt>
                <c:pt idx="13">
                  <c:v>29.548194223443755</c:v>
                </c:pt>
                <c:pt idx="14">
                  <c:v>29.080057625025727</c:v>
                </c:pt>
                <c:pt idx="15">
                  <c:v>28.702349614897145</c:v>
                </c:pt>
                <c:pt idx="16">
                  <c:v>26.166447615471274</c:v>
                </c:pt>
                <c:pt idx="17">
                  <c:v>21.120179362801078</c:v>
                </c:pt>
                <c:pt idx="18">
                  <c:v>17.908251016606322</c:v>
                </c:pt>
              </c:numCache>
            </c:numRef>
          </c:val>
          <c:extLst>
            <c:ext xmlns:c16="http://schemas.microsoft.com/office/drawing/2014/chart" uri="{C3380CC4-5D6E-409C-BE32-E72D297353CC}">
              <c16:uniqueId val="{00000014-B0EB-4320-886C-526F51EF60BA}"/>
            </c:ext>
          </c:extLst>
        </c:ser>
        <c:dLbls>
          <c:showLegendKey val="0"/>
          <c:showVal val="0"/>
          <c:showCatName val="0"/>
          <c:showSerName val="0"/>
          <c:showPercent val="0"/>
          <c:showBubbleSize val="0"/>
        </c:dLbls>
        <c:gapWidth val="20"/>
        <c:axId val="-1956964112"/>
        <c:axId val="-1956964656"/>
      </c:barChart>
      <c:catAx>
        <c:axId val="-195696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64656"/>
        <c:crosses val="autoZero"/>
        <c:auto val="1"/>
        <c:lblAlgn val="ctr"/>
        <c:lblOffset val="100"/>
        <c:tickLblSkip val="1"/>
        <c:tickMarkSkip val="1"/>
        <c:noMultiLvlLbl val="0"/>
      </c:catAx>
      <c:valAx>
        <c:axId val="-195696465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411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Resoluciones de grado.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'35ResolGraAltaBaj'!$AB$10</c:f>
              <c:strCache>
                <c:ptCount val="1"/>
                <c:pt idx="0">
                  <c:v>Altas Grado</c:v>
                </c:pt>
              </c:strCache>
            </c:strRef>
          </c:tx>
          <c:spPr>
            <a:ln w="28575" cap="rnd">
              <a:solidFill>
                <a:schemeClr val="accent1"/>
              </a:solidFill>
              <a:round/>
            </a:ln>
            <a:effectLst/>
          </c:spPr>
          <c:marker>
            <c:symbol val="none"/>
          </c:marker>
          <c:cat>
            <c:numRef>
              <c:f>'35ResolGraAltaBaj'!$AA$11:$AA$36</c:f>
              <c:numCache>
                <c:formatCode>m/d/yyyy</c:formatCode>
                <c:ptCount val="26"/>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numCache>
            </c:numRef>
          </c:cat>
          <c:val>
            <c:numRef>
              <c:f>'35ResolGraAltaBaj'!$AB$11:$AB$36</c:f>
              <c:numCache>
                <c:formatCode>0</c:formatCode>
                <c:ptCount val="26"/>
                <c:pt idx="0">
                  <c:v>25720</c:v>
                </c:pt>
                <c:pt idx="1">
                  <c:v>26707</c:v>
                </c:pt>
                <c:pt idx="2">
                  <c:v>28175</c:v>
                </c:pt>
                <c:pt idx="3">
                  <c:v>28047</c:v>
                </c:pt>
                <c:pt idx="4">
                  <c:v>26363</c:v>
                </c:pt>
                <c:pt idx="5">
                  <c:v>16420</c:v>
                </c:pt>
                <c:pt idx="6">
                  <c:v>22330</c:v>
                </c:pt>
                <c:pt idx="7">
                  <c:v>29317</c:v>
                </c:pt>
                <c:pt idx="8">
                  <c:v>28155</c:v>
                </c:pt>
                <c:pt idx="9">
                  <c:v>24865</c:v>
                </c:pt>
                <c:pt idx="10">
                  <c:v>20377</c:v>
                </c:pt>
                <c:pt idx="11">
                  <c:v>25448</c:v>
                </c:pt>
                <c:pt idx="12">
                  <c:v>31825</c:v>
                </c:pt>
                <c:pt idx="13">
                  <c:v>29337</c:v>
                </c:pt>
                <c:pt idx="14">
                  <c:v>27733</c:v>
                </c:pt>
                <c:pt idx="15">
                  <c:v>30967</c:v>
                </c:pt>
                <c:pt idx="16">
                  <c:v>28674</c:v>
                </c:pt>
                <c:pt idx="17">
                  <c:v>19988</c:v>
                </c:pt>
                <c:pt idx="18">
                  <c:v>27552</c:v>
                </c:pt>
                <c:pt idx="19">
                  <c:v>29104</c:v>
                </c:pt>
                <c:pt idx="20">
                  <c:v>30634</c:v>
                </c:pt>
                <c:pt idx="21">
                  <c:v>28835</c:v>
                </c:pt>
                <c:pt idx="22">
                  <c:v>25222</c:v>
                </c:pt>
                <c:pt idx="23">
                  <c:v>28262</c:v>
                </c:pt>
                <c:pt idx="24">
                  <c:v>37938</c:v>
                </c:pt>
                <c:pt idx="25">
                  <c:v>30972</c:v>
                </c:pt>
              </c:numCache>
            </c:numRef>
          </c:val>
          <c:smooth val="0"/>
          <c:extLst>
            <c:ext xmlns:c16="http://schemas.microsoft.com/office/drawing/2014/chart" uri="{C3380CC4-5D6E-409C-BE32-E72D297353CC}">
              <c16:uniqueId val="{00000000-52C8-41FD-A91A-81599EEA3FC4}"/>
            </c:ext>
          </c:extLst>
        </c:ser>
        <c:ser>
          <c:idx val="1"/>
          <c:order val="1"/>
          <c:tx>
            <c:strRef>
              <c:f>'35ResolGraAltaBaj'!$AC$10</c:f>
              <c:strCache>
                <c:ptCount val="1"/>
                <c:pt idx="0">
                  <c:v>Bajas Grado</c:v>
                </c:pt>
              </c:strCache>
            </c:strRef>
          </c:tx>
          <c:spPr>
            <a:ln w="28575" cap="rnd">
              <a:solidFill>
                <a:schemeClr val="accent2"/>
              </a:solidFill>
              <a:round/>
            </a:ln>
            <a:effectLst/>
          </c:spPr>
          <c:marker>
            <c:symbol val="none"/>
          </c:marker>
          <c:cat>
            <c:numRef>
              <c:f>'35ResolGraAltaBaj'!$AA$11:$AA$36</c:f>
              <c:numCache>
                <c:formatCode>m/d/yyyy</c:formatCode>
                <c:ptCount val="26"/>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numCache>
            </c:numRef>
          </c:cat>
          <c:val>
            <c:numRef>
              <c:f>'35ResolGraAltaBaj'!$AC$11:$AC$36</c:f>
              <c:numCache>
                <c:formatCode>0</c:formatCode>
                <c:ptCount val="26"/>
                <c:pt idx="0">
                  <c:v>23592</c:v>
                </c:pt>
                <c:pt idx="1">
                  <c:v>18034</c:v>
                </c:pt>
                <c:pt idx="2">
                  <c:v>15503</c:v>
                </c:pt>
                <c:pt idx="3">
                  <c:v>18622</c:v>
                </c:pt>
                <c:pt idx="4">
                  <c:v>16904</c:v>
                </c:pt>
                <c:pt idx="5">
                  <c:v>20385</c:v>
                </c:pt>
                <c:pt idx="6">
                  <c:v>19468</c:v>
                </c:pt>
                <c:pt idx="7">
                  <c:v>17136</c:v>
                </c:pt>
                <c:pt idx="8">
                  <c:v>19590</c:v>
                </c:pt>
                <c:pt idx="9">
                  <c:v>26807</c:v>
                </c:pt>
                <c:pt idx="10">
                  <c:v>22366</c:v>
                </c:pt>
                <c:pt idx="11">
                  <c:v>23602</c:v>
                </c:pt>
                <c:pt idx="12">
                  <c:v>22165</c:v>
                </c:pt>
                <c:pt idx="13">
                  <c:v>20494</c:v>
                </c:pt>
                <c:pt idx="14">
                  <c:v>19944</c:v>
                </c:pt>
                <c:pt idx="15">
                  <c:v>20368</c:v>
                </c:pt>
                <c:pt idx="16">
                  <c:v>20566</c:v>
                </c:pt>
                <c:pt idx="17">
                  <c:v>21716</c:v>
                </c:pt>
                <c:pt idx="18">
                  <c:v>21574</c:v>
                </c:pt>
                <c:pt idx="19">
                  <c:v>17287</c:v>
                </c:pt>
                <c:pt idx="20">
                  <c:v>17693</c:v>
                </c:pt>
                <c:pt idx="21">
                  <c:v>20499</c:v>
                </c:pt>
                <c:pt idx="22">
                  <c:v>21942</c:v>
                </c:pt>
                <c:pt idx="23">
                  <c:v>21287</c:v>
                </c:pt>
                <c:pt idx="24">
                  <c:v>24401</c:v>
                </c:pt>
                <c:pt idx="25">
                  <c:v>22154</c:v>
                </c:pt>
              </c:numCache>
            </c:numRef>
          </c:val>
          <c:smooth val="0"/>
          <c:extLst>
            <c:ext xmlns:c16="http://schemas.microsoft.com/office/drawing/2014/chart" uri="{C3380CC4-5D6E-409C-BE32-E72D297353CC}">
              <c16:uniqueId val="{00000001-52C8-41FD-A91A-81599EEA3FC4}"/>
            </c:ext>
          </c:extLst>
        </c:ser>
        <c:dLbls>
          <c:showLegendKey val="0"/>
          <c:showVal val="0"/>
          <c:showCatName val="0"/>
          <c:showSerName val="0"/>
          <c:showPercent val="0"/>
          <c:showBubbleSize val="0"/>
        </c:dLbls>
        <c:smooth val="0"/>
        <c:axId val="-1956961392"/>
        <c:axId val="-1956960304"/>
      </c:lineChart>
      <c:catAx>
        <c:axId val="-195696139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1956960304"/>
        <c:crosses val="autoZero"/>
        <c:auto val="0"/>
        <c:lblAlgn val="ctr"/>
        <c:lblOffset val="100"/>
        <c:noMultiLvlLbl val="1"/>
      </c:catAx>
      <c:valAx>
        <c:axId val="-195696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1956961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Resoluciones de grado por tramo de edad</a:t>
            </a:r>
          </a:p>
        </c:rich>
      </c:tx>
      <c:layout>
        <c:manualLayout>
          <c:xMode val="edge"/>
          <c:yMode val="edge"/>
          <c:x val="0.31840033153750519"/>
          <c:y val="4.3582630463007083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7B28-40F3-B973-5CB34CEEED38}"/>
              </c:ext>
            </c:extLst>
          </c:dPt>
          <c:dPt>
            <c:idx val="1"/>
            <c:invertIfNegative val="0"/>
            <c:bubble3D val="0"/>
            <c:spPr>
              <a:solidFill>
                <a:srgbClr val="993366"/>
              </a:solidFill>
              <a:ln w="25400">
                <a:noFill/>
              </a:ln>
            </c:spPr>
            <c:extLst>
              <c:ext xmlns:c16="http://schemas.microsoft.com/office/drawing/2014/chart" uri="{C3380CC4-5D6E-409C-BE32-E72D297353CC}">
                <c16:uniqueId val="{00000002-7B28-40F3-B973-5CB34CEEED38}"/>
              </c:ext>
            </c:extLst>
          </c:dPt>
          <c:dPt>
            <c:idx val="2"/>
            <c:invertIfNegative val="0"/>
            <c:bubble3D val="0"/>
            <c:spPr>
              <a:solidFill>
                <a:srgbClr val="CCFFFF"/>
              </a:solidFill>
              <a:ln w="25400">
                <a:noFill/>
              </a:ln>
            </c:spPr>
            <c:extLst>
              <c:ext xmlns:c16="http://schemas.microsoft.com/office/drawing/2014/chart" uri="{C3380CC4-5D6E-409C-BE32-E72D297353CC}">
                <c16:uniqueId val="{00000004-7B28-40F3-B973-5CB34CEEED38}"/>
              </c:ext>
            </c:extLst>
          </c:dPt>
          <c:dPt>
            <c:idx val="3"/>
            <c:invertIfNegative val="0"/>
            <c:bubble3D val="0"/>
            <c:spPr>
              <a:solidFill>
                <a:srgbClr val="660066"/>
              </a:solidFill>
              <a:ln w="25400">
                <a:noFill/>
              </a:ln>
            </c:spPr>
            <c:extLst>
              <c:ext xmlns:c16="http://schemas.microsoft.com/office/drawing/2014/chart" uri="{C3380CC4-5D6E-409C-BE32-E72D297353CC}">
                <c16:uniqueId val="{00000006-7B28-40F3-B973-5CB34CEEED38}"/>
              </c:ext>
            </c:extLst>
          </c:dPt>
          <c:dPt>
            <c:idx val="4"/>
            <c:invertIfNegative val="0"/>
            <c:bubble3D val="0"/>
            <c:spPr>
              <a:solidFill>
                <a:srgbClr val="0066CC"/>
              </a:solidFill>
              <a:ln w="25400">
                <a:noFill/>
              </a:ln>
            </c:spPr>
            <c:extLst>
              <c:ext xmlns:c16="http://schemas.microsoft.com/office/drawing/2014/chart" uri="{C3380CC4-5D6E-409C-BE32-E72D297353CC}">
                <c16:uniqueId val="{00000008-7B28-40F3-B973-5CB34CEEED38}"/>
              </c:ext>
            </c:extLst>
          </c:dPt>
          <c:dPt>
            <c:idx val="5"/>
            <c:invertIfNegative val="0"/>
            <c:bubble3D val="0"/>
            <c:spPr>
              <a:solidFill>
                <a:srgbClr val="CCCCFF"/>
              </a:solidFill>
              <a:ln w="25400">
                <a:noFill/>
              </a:ln>
            </c:spPr>
            <c:extLst>
              <c:ext xmlns:c16="http://schemas.microsoft.com/office/drawing/2014/chart" uri="{C3380CC4-5D6E-409C-BE32-E72D297353CC}">
                <c16:uniqueId val="{0000000A-7B28-40F3-B973-5CB34CEEED38}"/>
              </c:ext>
            </c:extLst>
          </c:dPt>
          <c:dPt>
            <c:idx val="6"/>
            <c:invertIfNegative val="0"/>
            <c:bubble3D val="0"/>
            <c:spPr>
              <a:solidFill>
                <a:srgbClr val="9966FF"/>
              </a:solidFill>
              <a:ln w="25400">
                <a:noFill/>
              </a:ln>
            </c:spPr>
            <c:extLst>
              <c:ext xmlns:c16="http://schemas.microsoft.com/office/drawing/2014/chart" uri="{C3380CC4-5D6E-409C-BE32-E72D297353CC}">
                <c16:uniqueId val="{0000000C-7B28-40F3-B973-5CB34CEEED38}"/>
              </c:ext>
            </c:extLst>
          </c:dPt>
          <c:dPt>
            <c:idx val="7"/>
            <c:invertIfNegative val="0"/>
            <c:bubble3D val="0"/>
            <c:spPr>
              <a:solidFill>
                <a:srgbClr val="99CCFF"/>
              </a:solidFill>
              <a:ln w="25400">
                <a:noFill/>
              </a:ln>
            </c:spPr>
            <c:extLst>
              <c:ext xmlns:c16="http://schemas.microsoft.com/office/drawing/2014/chart" uri="{C3380CC4-5D6E-409C-BE32-E72D297353CC}">
                <c16:uniqueId val="{0000000E-7B28-40F3-B973-5CB34CEEED38}"/>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28-40F3-B973-5CB34CEEED38}"/>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28-40F3-B973-5CB34CEEED38}"/>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28-40F3-B973-5CB34CEEED38}"/>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28-40F3-B973-5CB34CEEED38}"/>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28-40F3-B973-5CB34CEEED38}"/>
                </c:ext>
              </c:extLst>
            </c:dLbl>
            <c:dLbl>
              <c:idx val="5"/>
              <c:layout>
                <c:manualLayout>
                  <c:x val="5.6996822765575357E-3"/>
                  <c:y val="-8.5708147691502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28-40F3-B973-5CB34CEEED38}"/>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28-40F3-B973-5CB34CEEED38}"/>
                </c:ext>
              </c:extLst>
            </c:dLbl>
            <c:dLbl>
              <c:idx val="7"/>
              <c:layout>
                <c:manualLayout>
                  <c:x val="1.5659966846249481E-2"/>
                  <c:y val="-3.4030319163841173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28-40F3-B973-5CB34CEEED38}"/>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('36perfresol'!$E$27:$F$27,'36perfresol'!$H$27:$I$27,'36perfresol'!$K$27:$L$27,'36perfresol'!$N$27:$O$27)</c:f>
              <c:strCache>
                <c:ptCount val="8"/>
                <c:pt idx="0">
                  <c:v>&lt; 3</c:v>
                </c:pt>
                <c:pt idx="1">
                  <c:v>3 a 18</c:v>
                </c:pt>
                <c:pt idx="2">
                  <c:v>19 a 30</c:v>
                </c:pt>
                <c:pt idx="3">
                  <c:v>31 a 45</c:v>
                </c:pt>
                <c:pt idx="4">
                  <c:v>46 a 54</c:v>
                </c:pt>
                <c:pt idx="5">
                  <c:v>55 a 64</c:v>
                </c:pt>
                <c:pt idx="6">
                  <c:v>65 a 79</c:v>
                </c:pt>
                <c:pt idx="7">
                  <c:v>80 y +</c:v>
                </c:pt>
              </c:strCache>
            </c:strRef>
          </c:cat>
          <c:val>
            <c:numRef>
              <c:f>('36perfresol'!$E$23,'36perfresol'!$H$23,'36perfresol'!$K$23,'36perfresol'!$N$23,'36perfresol'!$Q$23,'36perfresol'!$T$23,'36perfresol'!$W$23,'36perfresol'!$Z$23)</c:f>
              <c:numCache>
                <c:formatCode>#,##0</c:formatCode>
                <c:ptCount val="8"/>
                <c:pt idx="0">
                  <c:v>4983</c:v>
                </c:pt>
                <c:pt idx="1">
                  <c:v>115059</c:v>
                </c:pt>
                <c:pt idx="2">
                  <c:v>62915</c:v>
                </c:pt>
                <c:pt idx="3">
                  <c:v>83834</c:v>
                </c:pt>
                <c:pt idx="4">
                  <c:v>89992</c:v>
                </c:pt>
                <c:pt idx="5">
                  <c:v>140362</c:v>
                </c:pt>
                <c:pt idx="6">
                  <c:v>398667</c:v>
                </c:pt>
                <c:pt idx="7">
                  <c:v>987006</c:v>
                </c:pt>
              </c:numCache>
            </c:numRef>
          </c:val>
          <c:shape val="cylinder"/>
          <c:extLst>
            <c:ext xmlns:c16="http://schemas.microsoft.com/office/drawing/2014/chart" uri="{C3380CC4-5D6E-409C-BE32-E72D297353CC}">
              <c16:uniqueId val="{0000000F-7B28-40F3-B973-5CB34CEEED38}"/>
            </c:ext>
          </c:extLst>
        </c:ser>
        <c:dLbls>
          <c:showLegendKey val="0"/>
          <c:showVal val="0"/>
          <c:showCatName val="0"/>
          <c:showSerName val="0"/>
          <c:showPercent val="0"/>
          <c:showBubbleSize val="0"/>
        </c:dLbls>
        <c:gapWidth val="30"/>
        <c:shape val="box"/>
        <c:axId val="-1956965744"/>
        <c:axId val="-1956965200"/>
        <c:axId val="0"/>
      </c:bar3DChart>
      <c:catAx>
        <c:axId val="-195696574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956965200"/>
        <c:crosses val="autoZero"/>
        <c:auto val="1"/>
        <c:lblAlgn val="ctr"/>
        <c:lblOffset val="100"/>
        <c:tickLblSkip val="1"/>
        <c:tickMarkSkip val="1"/>
        <c:noMultiLvlLbl val="0"/>
      </c:catAx>
      <c:valAx>
        <c:axId val="-195696520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95696574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a:solidFill>
                <a:schemeClr val="tx1"/>
              </a:solidFill>
            </a:ln>
            <a:effectLst/>
          </c:spPr>
          <c:invertIfNegative val="0"/>
          <c:dLbls>
            <c:dLbl>
              <c:idx val="0"/>
              <c:layout>
                <c:manualLayout>
                  <c:x val="1.935483870967742E-2"/>
                  <c:y val="0"/>
                </c:manualLayout>
              </c:layout>
              <c:spPr>
                <a:noFill/>
                <a:ln w="25400">
                  <a:noFill/>
                </a:ln>
              </c:spPr>
              <c:txPr>
                <a:bodyPr/>
                <a:lstStyle/>
                <a:p>
                  <a:pPr>
                    <a:defRPr sz="900" b="0" i="0" u="none" strike="noStrike" baseline="0">
                      <a:solidFill>
                        <a:srgbClr val="008000"/>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F1-4E84-A954-E966D9D4DEBC}"/>
                </c:ext>
              </c:extLst>
            </c:dLbl>
            <c:dLbl>
              <c:idx val="3"/>
              <c:layout>
                <c:manualLayout>
                  <c:x val="-3.8800257243489501E-17"/>
                  <c:y val="7.29927007299270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F1-4E84-A954-E966D9D4DEBC}"/>
                </c:ext>
              </c:extLst>
            </c:dLbl>
            <c:dLbl>
              <c:idx val="9"/>
              <c:layout>
                <c:manualLayout>
                  <c:x val="6.349206349206272E-3"/>
                  <c:y val="-8.921227030437367E-17"/>
                </c:manualLayout>
              </c:layout>
              <c:spPr>
                <a:noFill/>
                <a:ln w="25400">
                  <a:noFill/>
                </a:ln>
              </c:spPr>
              <c:txPr>
                <a:bodyPr/>
                <a:lstStyle/>
                <a:p>
                  <a:pPr>
                    <a:defRPr sz="900" b="0" i="0" u="none" strike="noStrike" baseline="0">
                      <a:solidFill>
                        <a:srgbClr val="008000"/>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F1-4E84-A954-E966D9D4DEBC}"/>
                </c:ext>
              </c:extLst>
            </c:dLbl>
            <c:spPr>
              <a:noFill/>
              <a:ln w="25400">
                <a:noFill/>
              </a:ln>
            </c:spPr>
            <c:txPr>
              <a:bodyPr wrap="square" lIns="38100" tIns="19050" rIns="38100" bIns="19050" anchor="ctr">
                <a:spAutoFit/>
              </a:bodyPr>
              <a:lstStyle/>
              <a:p>
                <a:pPr>
                  <a:defRPr sz="900" b="0" i="0" u="none" strike="noStrike" baseline="0">
                    <a:solidFill>
                      <a:srgbClr val="008000"/>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'21solsaad'!$B$10:$B$27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'21solsaad'!$D$10:$D$27</c:f>
              <c:numCache>
                <c:formatCode>#,##0</c:formatCode>
                <c:ptCount val="18"/>
                <c:pt idx="0">
                  <c:v>427328</c:v>
                </c:pt>
                <c:pt idx="1">
                  <c:v>51720</c:v>
                </c:pt>
                <c:pt idx="2">
                  <c:v>44486</c:v>
                </c:pt>
                <c:pt idx="3">
                  <c:v>41078</c:v>
                </c:pt>
                <c:pt idx="4">
                  <c:v>57756</c:v>
                </c:pt>
                <c:pt idx="5">
                  <c:v>23571</c:v>
                </c:pt>
                <c:pt idx="6">
                  <c:v>149821</c:v>
                </c:pt>
                <c:pt idx="7">
                  <c:v>93138</c:v>
                </c:pt>
                <c:pt idx="8">
                  <c:v>363501</c:v>
                </c:pt>
                <c:pt idx="9">
                  <c:v>191925</c:v>
                </c:pt>
                <c:pt idx="10">
                  <c:v>57035</c:v>
                </c:pt>
                <c:pt idx="11">
                  <c:v>80456</c:v>
                </c:pt>
                <c:pt idx="12">
                  <c:v>229862</c:v>
                </c:pt>
                <c:pt idx="13">
                  <c:v>57942</c:v>
                </c:pt>
                <c:pt idx="14">
                  <c:v>21478</c:v>
                </c:pt>
                <c:pt idx="15">
                  <c:v>110499</c:v>
                </c:pt>
                <c:pt idx="16">
                  <c:v>14350</c:v>
                </c:pt>
                <c:pt idx="17">
                  <c:v>5062</c:v>
                </c:pt>
              </c:numCache>
            </c:numRef>
          </c:val>
          <c:extLst>
            <c:ext xmlns:c16="http://schemas.microsoft.com/office/drawing/2014/chart" uri="{C3380CC4-5D6E-409C-BE32-E72D297353CC}">
              <c16:uniqueId val="{00000003-1BF1-4E84-A954-E966D9D4DEBC}"/>
            </c:ext>
          </c:extLst>
        </c:ser>
        <c:dLbls>
          <c:showLegendKey val="0"/>
          <c:showVal val="0"/>
          <c:showCatName val="0"/>
          <c:showSerName val="0"/>
          <c:showPercent val="0"/>
          <c:showBubbleSize val="0"/>
        </c:dLbls>
        <c:gapWidth val="27"/>
        <c:overlap val="-27"/>
        <c:axId val="711914816"/>
        <c:axId val="711915904"/>
      </c:barChart>
      <c:catAx>
        <c:axId val="711914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2700000" vert="horz"/>
          <a:lstStyle/>
          <a:p>
            <a:pPr>
              <a:defRPr sz="900" b="1" i="0" u="none" strike="noStrike" baseline="0">
                <a:solidFill>
                  <a:srgbClr val="008000"/>
                </a:solidFill>
                <a:latin typeface="Calibri"/>
                <a:ea typeface="Calibri"/>
                <a:cs typeface="Calibri"/>
              </a:defRPr>
            </a:pPr>
            <a:endParaRPr lang="es-ES"/>
          </a:p>
        </c:txPr>
        <c:crossAx val="711915904"/>
        <c:crosses val="autoZero"/>
        <c:auto val="1"/>
        <c:lblAlgn val="ctr"/>
        <c:lblOffset val="100"/>
        <c:noMultiLvlLbl val="0"/>
      </c:catAx>
      <c:valAx>
        <c:axId val="711915904"/>
        <c:scaling>
          <c:orientation val="minMax"/>
        </c:scaling>
        <c:delete val="0"/>
        <c:axPos val="l"/>
        <c:numFmt formatCode="#,##0" sourceLinked="1"/>
        <c:majorTickMark val="none"/>
        <c:minorTickMark val="none"/>
        <c:tickLblPos val="nextTo"/>
        <c:spPr>
          <a:noFill/>
          <a:ln>
            <a:solidFill>
              <a:schemeClr val="tx1"/>
            </a:solidFill>
          </a:ln>
          <a:effectLst/>
        </c:spPr>
        <c:txPr>
          <a:bodyPr rot="0" vert="horz"/>
          <a:lstStyle/>
          <a:p>
            <a:pPr>
              <a:defRPr sz="900" b="0" i="0" u="none" strike="noStrike" baseline="0">
                <a:solidFill>
                  <a:srgbClr val="008000"/>
                </a:solidFill>
                <a:latin typeface="Calibri"/>
                <a:ea typeface="Calibri"/>
                <a:cs typeface="Calibri"/>
              </a:defRPr>
            </a:pPr>
            <a:endParaRPr lang="es-ES"/>
          </a:p>
        </c:txPr>
        <c:crossAx val="71191481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8000"/>
          </a:solidFill>
          <a:latin typeface="Calibri"/>
          <a:ea typeface="Calibri"/>
          <a:cs typeface="Calibri"/>
        </a:defRPr>
      </a:pPr>
      <a:endParaRPr lang="es-ES"/>
    </a:p>
  </c:tx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Resoluciones de</a:t>
            </a:r>
            <a:r>
              <a:rPr lang="es-ES" baseline="0"/>
              <a:t> grado </a:t>
            </a:r>
            <a:r>
              <a:rPr lang="es-ES"/>
              <a:t>por sexo</a:t>
            </a:r>
          </a:p>
        </c:rich>
      </c:tx>
      <c:layout>
        <c:manualLayout>
          <c:xMode val="edge"/>
          <c:yMode val="edge"/>
          <c:x val="0.23769499966350363"/>
          <c:y val="3.2000184998901567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7D21-4537-9746-77BFBEC8BD58}"/>
              </c:ext>
            </c:extLst>
          </c:dPt>
          <c:dPt>
            <c:idx val="1"/>
            <c:bubble3D val="0"/>
            <c:spPr>
              <a:solidFill>
                <a:srgbClr val="993366"/>
              </a:solidFill>
              <a:ln w="25400">
                <a:noFill/>
              </a:ln>
            </c:spPr>
            <c:extLst>
              <c:ext xmlns:c16="http://schemas.microsoft.com/office/drawing/2014/chart" uri="{C3380CC4-5D6E-409C-BE32-E72D297353CC}">
                <c16:uniqueId val="{00000002-7D21-4537-9746-77BFBEC8BD58}"/>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D21-4537-9746-77BFBEC8BD58}"/>
                </c:ext>
              </c:extLst>
            </c:dLbl>
            <c:dLbl>
              <c:idx val="1"/>
              <c:layout>
                <c:manualLayout>
                  <c:x val="4.592166363819903E-3"/>
                  <c:y val="7.369135037895537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7D21-4537-9746-77BFBEC8BD58}"/>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D21-4537-9746-77BFBEC8BD58}"/>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('36perfresol'!$B$12,'36perfresol'!$B$17)</c:f>
              <c:strCache>
                <c:ptCount val="2"/>
                <c:pt idx="0">
                  <c:v>Mujer</c:v>
                </c:pt>
                <c:pt idx="1">
                  <c:v>Hombre</c:v>
                </c:pt>
              </c:strCache>
            </c:strRef>
          </c:cat>
          <c:val>
            <c:numRef>
              <c:f>('36perfresol'!$AC$16,'36perfresol'!$AC$21)</c:f>
              <c:numCache>
                <c:formatCode>#,##0</c:formatCode>
                <c:ptCount val="2"/>
                <c:pt idx="0">
                  <c:v>1186969</c:v>
                </c:pt>
                <c:pt idx="1">
                  <c:v>695849</c:v>
                </c:pt>
              </c:numCache>
            </c:numRef>
          </c:val>
          <c:extLst>
            <c:ext xmlns:c16="http://schemas.microsoft.com/office/drawing/2014/chart" uri="{C3380CC4-5D6E-409C-BE32-E72D297353CC}">
              <c16:uniqueId val="{00000004-7D21-4537-9746-77BFBEC8BD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Resolución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C53-41DD-9E7E-C299E7BB238A}"/>
              </c:ext>
            </c:extLst>
          </c:dPt>
          <c:dPt>
            <c:idx val="1"/>
            <c:invertIfNegative val="0"/>
            <c:bubble3D val="0"/>
            <c:extLst>
              <c:ext xmlns:c16="http://schemas.microsoft.com/office/drawing/2014/chart" uri="{C3380CC4-5D6E-409C-BE32-E72D297353CC}">
                <c16:uniqueId val="{00000001-EC53-41DD-9E7E-C299E7BB238A}"/>
              </c:ext>
            </c:extLst>
          </c:dPt>
          <c:dPt>
            <c:idx val="2"/>
            <c:invertIfNegative val="0"/>
            <c:bubble3D val="0"/>
            <c:extLst>
              <c:ext xmlns:c16="http://schemas.microsoft.com/office/drawing/2014/chart" uri="{C3380CC4-5D6E-409C-BE32-E72D297353CC}">
                <c16:uniqueId val="{00000002-EC53-41DD-9E7E-C299E7BB238A}"/>
              </c:ext>
            </c:extLst>
          </c:dPt>
          <c:dPt>
            <c:idx val="3"/>
            <c:invertIfNegative val="0"/>
            <c:bubble3D val="0"/>
            <c:extLst>
              <c:ext xmlns:c16="http://schemas.microsoft.com/office/drawing/2014/chart" uri="{C3380CC4-5D6E-409C-BE32-E72D297353CC}">
                <c16:uniqueId val="{00000003-EC53-41DD-9E7E-C299E7BB238A}"/>
              </c:ext>
            </c:extLst>
          </c:dPt>
          <c:dPt>
            <c:idx val="4"/>
            <c:invertIfNegative val="0"/>
            <c:bubble3D val="0"/>
            <c:extLst>
              <c:ext xmlns:c16="http://schemas.microsoft.com/office/drawing/2014/chart" uri="{C3380CC4-5D6E-409C-BE32-E72D297353CC}">
                <c16:uniqueId val="{00000004-EC53-41DD-9E7E-C299E7BB238A}"/>
              </c:ext>
            </c:extLst>
          </c:dPt>
          <c:dPt>
            <c:idx val="5"/>
            <c:invertIfNegative val="0"/>
            <c:bubble3D val="0"/>
            <c:extLst>
              <c:ext xmlns:c16="http://schemas.microsoft.com/office/drawing/2014/chart" uri="{C3380CC4-5D6E-409C-BE32-E72D297353CC}">
                <c16:uniqueId val="{00000005-EC53-41DD-9E7E-C299E7BB238A}"/>
              </c:ext>
            </c:extLst>
          </c:dPt>
          <c:dPt>
            <c:idx val="6"/>
            <c:invertIfNegative val="0"/>
            <c:bubble3D val="0"/>
            <c:extLst>
              <c:ext xmlns:c16="http://schemas.microsoft.com/office/drawing/2014/chart" uri="{C3380CC4-5D6E-409C-BE32-E72D297353CC}">
                <c16:uniqueId val="{00000006-EC53-41DD-9E7E-C299E7BB238A}"/>
              </c:ext>
            </c:extLst>
          </c:dPt>
          <c:dPt>
            <c:idx val="7"/>
            <c:invertIfNegative val="0"/>
            <c:bubble3D val="0"/>
            <c:extLst>
              <c:ext xmlns:c16="http://schemas.microsoft.com/office/drawing/2014/chart" uri="{C3380CC4-5D6E-409C-BE32-E72D297353CC}">
                <c16:uniqueId val="{00000007-EC53-41DD-9E7E-C299E7BB238A}"/>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C53-41DD-9E7E-C299E7BB238A}"/>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C53-41DD-9E7E-C299E7BB238A}"/>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C53-41DD-9E7E-C299E7BB238A}"/>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53-41DD-9E7E-C299E7BB238A}"/>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C53-41DD-9E7E-C299E7BB238A}"/>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53-41DD-9E7E-C299E7BB238A}"/>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C53-41DD-9E7E-C299E7BB238A}"/>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C53-41DD-9E7E-C299E7BB238A}"/>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('36aperfresol_graf'!$E$12,'36aperfresol_graf'!$G$12,'36aperfresol_graf'!$I$12,'36aperfresol_graf'!$K$12,'36aperfresol_graf'!$M$12,'36aperfresol_graf'!$O$12,'36aperfresol_graf'!$Q$12,'36aperfresol_graf'!$S$12)</c:f>
              <c:numCache>
                <c:formatCode>#,##0</c:formatCode>
                <c:ptCount val="8"/>
                <c:pt idx="0">
                  <c:v>572</c:v>
                </c:pt>
                <c:pt idx="1">
                  <c:v>9809</c:v>
                </c:pt>
                <c:pt idx="2">
                  <c:v>6089</c:v>
                </c:pt>
                <c:pt idx="3">
                  <c:v>9313</c:v>
                </c:pt>
                <c:pt idx="4">
                  <c:v>8539</c:v>
                </c:pt>
                <c:pt idx="5">
                  <c:v>11692</c:v>
                </c:pt>
                <c:pt idx="6">
                  <c:v>40327</c:v>
                </c:pt>
                <c:pt idx="7">
                  <c:v>182785</c:v>
                </c:pt>
              </c:numCache>
            </c:numRef>
          </c:val>
          <c:extLst>
            <c:ext xmlns:c15="http://schemas.microsoft.com/office/drawing/2012/chart" uri="{02D57815-91ED-43cb-92C2-25804820EDAC}">
              <c15:datalabelsRange>
                <c15:f>'36aperfresol_graf'!$V$12:$AC$12</c15:f>
                <c15:dlblRangeCache>
                  <c:ptCount val="8"/>
                  <c:pt idx="0">
                    <c:v>27%</c:v>
                  </c:pt>
                  <c:pt idx="1">
                    <c:v>26%</c:v>
                  </c:pt>
                  <c:pt idx="2">
                    <c:v>25%</c:v>
                  </c:pt>
                  <c:pt idx="3">
                    <c:v>26%</c:v>
                  </c:pt>
                  <c:pt idx="4">
                    <c:v>20%</c:v>
                  </c:pt>
                  <c:pt idx="5">
                    <c:v>17%</c:v>
                  </c:pt>
                  <c:pt idx="6">
                    <c:v>16%</c:v>
                  </c:pt>
                  <c:pt idx="7">
                    <c:v>25%</c:v>
                  </c:pt>
                </c15:dlblRangeCache>
              </c15:datalabelsRange>
            </c:ext>
            <c:ext xmlns:c16="http://schemas.microsoft.com/office/drawing/2014/chart" uri="{C3380CC4-5D6E-409C-BE32-E72D297353CC}">
              <c16:uniqueId val="{00000008-EC53-41DD-9E7E-C299E7BB238A}"/>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C53-41DD-9E7E-C299E7BB238A}"/>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C53-41DD-9E7E-C299E7BB238A}"/>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C53-41DD-9E7E-C299E7BB238A}"/>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C53-41DD-9E7E-C299E7BB238A}"/>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C53-41DD-9E7E-C299E7BB238A}"/>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C53-41DD-9E7E-C299E7BB238A}"/>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C53-41DD-9E7E-C299E7BB238A}"/>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C53-41DD-9E7E-C299E7BB238A}"/>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('36aperfresol_graf'!$E$13,'36aperfresol_graf'!$G$13,'36aperfresol_graf'!$I$13,'36aperfresol_graf'!$K$13,'36aperfresol_graf'!$M$13,'36aperfresol_graf'!$O$13,'36aperfresol_graf'!$Q$13,'36aperfresol_graf'!$S$13)</c:f>
              <c:numCache>
                <c:formatCode>#,##0</c:formatCode>
                <c:ptCount val="8"/>
                <c:pt idx="0">
                  <c:v>709</c:v>
                </c:pt>
                <c:pt idx="1">
                  <c:v>10888</c:v>
                </c:pt>
                <c:pt idx="2">
                  <c:v>7702</c:v>
                </c:pt>
                <c:pt idx="3">
                  <c:v>11798</c:v>
                </c:pt>
                <c:pt idx="4">
                  <c:v>13043</c:v>
                </c:pt>
                <c:pt idx="5">
                  <c:v>20641</c:v>
                </c:pt>
                <c:pt idx="6">
                  <c:v>66932</c:v>
                </c:pt>
                <c:pt idx="7">
                  <c:v>227509</c:v>
                </c:pt>
              </c:numCache>
            </c:numRef>
          </c:val>
          <c:extLst>
            <c:ext xmlns:c15="http://schemas.microsoft.com/office/drawing/2012/chart" uri="{02D57815-91ED-43cb-92C2-25804820EDAC}">
              <c15:datalabelsRange>
                <c15:f>'36aperfresol_graf'!$V$13:$AC$13</c15:f>
                <c15:dlblRangeCache>
                  <c:ptCount val="8"/>
                  <c:pt idx="0">
                    <c:v>34%</c:v>
                  </c:pt>
                  <c:pt idx="1">
                    <c:v>28%</c:v>
                  </c:pt>
                  <c:pt idx="2">
                    <c:v>31%</c:v>
                  </c:pt>
                  <c:pt idx="3">
                    <c:v>33%</c:v>
                  </c:pt>
                  <c:pt idx="4">
                    <c:v>31%</c:v>
                  </c:pt>
                  <c:pt idx="5">
                    <c:v>30%</c:v>
                  </c:pt>
                  <c:pt idx="6">
                    <c:v>27%</c:v>
                  </c:pt>
                  <c:pt idx="7">
                    <c:v>31%</c:v>
                  </c:pt>
                </c15:dlblRangeCache>
              </c15:datalabelsRange>
            </c:ext>
            <c:ext xmlns:c16="http://schemas.microsoft.com/office/drawing/2014/chart" uri="{C3380CC4-5D6E-409C-BE32-E72D297353CC}">
              <c16:uniqueId val="{00000011-EC53-41DD-9E7E-C299E7BB238A}"/>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C53-41DD-9E7E-C299E7BB238A}"/>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C53-41DD-9E7E-C299E7BB238A}"/>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C53-41DD-9E7E-C299E7BB238A}"/>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C53-41DD-9E7E-C299E7BB238A}"/>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C53-41DD-9E7E-C299E7BB238A}"/>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C53-41DD-9E7E-C299E7BB238A}"/>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C53-41DD-9E7E-C299E7BB238A}"/>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C53-41DD-9E7E-C299E7BB238A}"/>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('36aperfresol_graf'!$E$14,'36aperfresol_graf'!$G$14,'36aperfresol_graf'!$I$14,'36aperfresol_graf'!$K$14,'36aperfresol_graf'!$M$14,'36aperfresol_graf'!$O$14,'36aperfresol_graf'!$Q$14,'36aperfresol_graf'!$S$14)</c:f>
              <c:numCache>
                <c:formatCode>#,##0</c:formatCode>
                <c:ptCount val="8"/>
                <c:pt idx="0">
                  <c:v>261</c:v>
                </c:pt>
                <c:pt idx="1">
                  <c:v>7625</c:v>
                </c:pt>
                <c:pt idx="2">
                  <c:v>6631</c:v>
                </c:pt>
                <c:pt idx="3">
                  <c:v>9802</c:v>
                </c:pt>
                <c:pt idx="4">
                  <c:v>12616</c:v>
                </c:pt>
                <c:pt idx="5">
                  <c:v>21891</c:v>
                </c:pt>
                <c:pt idx="6">
                  <c:v>79405</c:v>
                </c:pt>
                <c:pt idx="7">
                  <c:v>196132</c:v>
                </c:pt>
              </c:numCache>
            </c:numRef>
          </c:val>
          <c:extLst>
            <c:ext xmlns:c15="http://schemas.microsoft.com/office/drawing/2012/chart" uri="{02D57815-91ED-43cb-92C2-25804820EDAC}">
              <c15:datalabelsRange>
                <c15:f>'36aperfresol_graf'!$V$14:$AC$14</c15:f>
                <c15:dlblRangeCache>
                  <c:ptCount val="8"/>
                  <c:pt idx="0">
                    <c:v>13%</c:v>
                  </c:pt>
                  <c:pt idx="1">
                    <c:v>20%</c:v>
                  </c:pt>
                  <c:pt idx="2">
                    <c:v>27%</c:v>
                  </c:pt>
                  <c:pt idx="3">
                    <c:v>27%</c:v>
                  </c:pt>
                  <c:pt idx="4">
                    <c:v>30%</c:v>
                  </c:pt>
                  <c:pt idx="5">
                    <c:v>31%</c:v>
                  </c:pt>
                  <c:pt idx="6">
                    <c:v>32%</c:v>
                  </c:pt>
                  <c:pt idx="7">
                    <c:v>27%</c:v>
                  </c:pt>
                </c15:dlblRangeCache>
              </c15:datalabelsRange>
            </c:ext>
            <c:ext xmlns:c16="http://schemas.microsoft.com/office/drawing/2014/chart" uri="{C3380CC4-5D6E-409C-BE32-E72D297353CC}">
              <c16:uniqueId val="{0000001A-EC53-41DD-9E7E-C299E7BB238A}"/>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C53-41DD-9E7E-C299E7BB238A}"/>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C53-41DD-9E7E-C299E7BB238A}"/>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C53-41DD-9E7E-C299E7BB238A}"/>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C53-41DD-9E7E-C299E7BB238A}"/>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C53-41DD-9E7E-C299E7BB238A}"/>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C53-41DD-9E7E-C299E7BB238A}"/>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C53-41DD-9E7E-C299E7BB238A}"/>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C53-41DD-9E7E-C299E7BB238A}"/>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('36aperfresol_graf'!$E$15,'36aperfresol_graf'!$G$15,'36aperfresol_graf'!$I$15,'36aperfresol_graf'!$K$15,'36aperfresol_graf'!$M$15,'36aperfresol_graf'!$O$15,'36aperfresol_graf'!$Q$15,'36aperfresol_graf'!$S$15)</c:f>
              <c:numCache>
                <c:formatCode>#,##0</c:formatCode>
                <c:ptCount val="8"/>
                <c:pt idx="0">
                  <c:v>541</c:v>
                </c:pt>
                <c:pt idx="1">
                  <c:v>9919</c:v>
                </c:pt>
                <c:pt idx="2">
                  <c:v>4089</c:v>
                </c:pt>
                <c:pt idx="3">
                  <c:v>5283</c:v>
                </c:pt>
                <c:pt idx="4">
                  <c:v>7818</c:v>
                </c:pt>
                <c:pt idx="5">
                  <c:v>15525</c:v>
                </c:pt>
                <c:pt idx="6">
                  <c:v>65006</c:v>
                </c:pt>
                <c:pt idx="7">
                  <c:v>116077</c:v>
                </c:pt>
              </c:numCache>
            </c:numRef>
          </c:val>
          <c:extLst>
            <c:ext xmlns:c15="http://schemas.microsoft.com/office/drawing/2012/chart" uri="{02D57815-91ED-43cb-92C2-25804820EDAC}">
              <c15:datalabelsRange>
                <c15:f>'36aperfresol_graf'!$V$15:$AC$15</c15:f>
                <c15:dlblRangeCache>
                  <c:ptCount val="8"/>
                  <c:pt idx="0">
                    <c:v>26%</c:v>
                  </c:pt>
                  <c:pt idx="1">
                    <c:v>26%</c:v>
                  </c:pt>
                  <c:pt idx="2">
                    <c:v>17%</c:v>
                  </c:pt>
                  <c:pt idx="3">
                    <c:v>15%</c:v>
                  </c:pt>
                  <c:pt idx="4">
                    <c:v>19%</c:v>
                  </c:pt>
                  <c:pt idx="5">
                    <c:v>22%</c:v>
                  </c:pt>
                  <c:pt idx="6">
                    <c:v>26%</c:v>
                  </c:pt>
                  <c:pt idx="7">
                    <c:v>16%</c:v>
                  </c:pt>
                </c15:dlblRangeCache>
              </c15:datalabelsRange>
            </c:ext>
            <c:ext xmlns:c16="http://schemas.microsoft.com/office/drawing/2014/chart" uri="{C3380CC4-5D6E-409C-BE32-E72D297353CC}">
              <c16:uniqueId val="{00000023-EC53-41DD-9E7E-C299E7BB238A}"/>
            </c:ext>
          </c:extLst>
        </c:ser>
        <c:dLbls>
          <c:dLblPos val="ctr"/>
          <c:showLegendKey val="0"/>
          <c:showVal val="1"/>
          <c:showCatName val="0"/>
          <c:showSerName val="0"/>
          <c:showPercent val="0"/>
          <c:showBubbleSize val="0"/>
        </c:dLbls>
        <c:gapWidth val="30"/>
        <c:overlap val="100"/>
        <c:axId val="-1839928848"/>
        <c:axId val="-1839928304"/>
      </c:barChart>
      <c:catAx>
        <c:axId val="-183992884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28304"/>
        <c:crosses val="autoZero"/>
        <c:auto val="1"/>
        <c:lblAlgn val="ctr"/>
        <c:lblOffset val="100"/>
        <c:noMultiLvlLbl val="0"/>
      </c:catAx>
      <c:valAx>
        <c:axId val="-183992830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2884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Resolución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4453-422D-A19C-0E47FF826DFE}"/>
              </c:ext>
            </c:extLst>
          </c:dPt>
          <c:dPt>
            <c:idx val="1"/>
            <c:invertIfNegative val="0"/>
            <c:bubble3D val="0"/>
            <c:extLst>
              <c:ext xmlns:c16="http://schemas.microsoft.com/office/drawing/2014/chart" uri="{C3380CC4-5D6E-409C-BE32-E72D297353CC}">
                <c16:uniqueId val="{00000001-4453-422D-A19C-0E47FF826DFE}"/>
              </c:ext>
            </c:extLst>
          </c:dPt>
          <c:dPt>
            <c:idx val="2"/>
            <c:invertIfNegative val="0"/>
            <c:bubble3D val="0"/>
            <c:extLst>
              <c:ext xmlns:c16="http://schemas.microsoft.com/office/drawing/2014/chart" uri="{C3380CC4-5D6E-409C-BE32-E72D297353CC}">
                <c16:uniqueId val="{00000002-4453-422D-A19C-0E47FF826DFE}"/>
              </c:ext>
            </c:extLst>
          </c:dPt>
          <c:dPt>
            <c:idx val="3"/>
            <c:invertIfNegative val="0"/>
            <c:bubble3D val="0"/>
            <c:extLst>
              <c:ext xmlns:c16="http://schemas.microsoft.com/office/drawing/2014/chart" uri="{C3380CC4-5D6E-409C-BE32-E72D297353CC}">
                <c16:uniqueId val="{00000003-4453-422D-A19C-0E47FF826DFE}"/>
              </c:ext>
            </c:extLst>
          </c:dPt>
          <c:dPt>
            <c:idx val="4"/>
            <c:invertIfNegative val="0"/>
            <c:bubble3D val="0"/>
            <c:extLst>
              <c:ext xmlns:c16="http://schemas.microsoft.com/office/drawing/2014/chart" uri="{C3380CC4-5D6E-409C-BE32-E72D297353CC}">
                <c16:uniqueId val="{00000004-4453-422D-A19C-0E47FF826DFE}"/>
              </c:ext>
            </c:extLst>
          </c:dPt>
          <c:dPt>
            <c:idx val="5"/>
            <c:invertIfNegative val="0"/>
            <c:bubble3D val="0"/>
            <c:extLst>
              <c:ext xmlns:c16="http://schemas.microsoft.com/office/drawing/2014/chart" uri="{C3380CC4-5D6E-409C-BE32-E72D297353CC}">
                <c16:uniqueId val="{00000005-4453-422D-A19C-0E47FF826DFE}"/>
              </c:ext>
            </c:extLst>
          </c:dPt>
          <c:dPt>
            <c:idx val="6"/>
            <c:invertIfNegative val="0"/>
            <c:bubble3D val="0"/>
            <c:extLst>
              <c:ext xmlns:c16="http://schemas.microsoft.com/office/drawing/2014/chart" uri="{C3380CC4-5D6E-409C-BE32-E72D297353CC}">
                <c16:uniqueId val="{00000006-4453-422D-A19C-0E47FF826DFE}"/>
              </c:ext>
            </c:extLst>
          </c:dPt>
          <c:dPt>
            <c:idx val="7"/>
            <c:invertIfNegative val="0"/>
            <c:bubble3D val="0"/>
            <c:extLst>
              <c:ext xmlns:c16="http://schemas.microsoft.com/office/drawing/2014/chart" uri="{C3380CC4-5D6E-409C-BE32-E72D297353CC}">
                <c16:uniqueId val="{00000007-4453-422D-A19C-0E47FF826DFE}"/>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453-422D-A19C-0E47FF826DFE}"/>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453-422D-A19C-0E47FF826DFE}"/>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453-422D-A19C-0E47FF826DFE}"/>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453-422D-A19C-0E47FF826DFE}"/>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453-422D-A19C-0E47FF826DFE}"/>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453-422D-A19C-0E47FF826DFE}"/>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453-422D-A19C-0E47FF826DFE}"/>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453-422D-A19C-0E47FF826DFE}"/>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('36aperfresol_graf'!$E$17,'36aperfresol_graf'!$G$17,'36aperfresol_graf'!$I$17,'36aperfresol_graf'!$K$17,'36aperfresol_graf'!$M$17,'36aperfresol_graf'!$O$17,'36aperfresol_graf'!$Q$17,'36aperfresol_graf'!$S$17)</c:f>
              <c:numCache>
                <c:formatCode>#,##0</c:formatCode>
                <c:ptCount val="8"/>
                <c:pt idx="0">
                  <c:v>797</c:v>
                </c:pt>
                <c:pt idx="1">
                  <c:v>20241</c:v>
                </c:pt>
                <c:pt idx="2">
                  <c:v>9197</c:v>
                </c:pt>
                <c:pt idx="3">
                  <c:v>11510</c:v>
                </c:pt>
                <c:pt idx="4">
                  <c:v>9745</c:v>
                </c:pt>
                <c:pt idx="5">
                  <c:v>12861</c:v>
                </c:pt>
                <c:pt idx="6">
                  <c:v>29499</c:v>
                </c:pt>
                <c:pt idx="7">
                  <c:v>57321</c:v>
                </c:pt>
              </c:numCache>
            </c:numRef>
          </c:val>
          <c:extLst>
            <c:ext xmlns:c15="http://schemas.microsoft.com/office/drawing/2012/chart" uri="{02D57815-91ED-43cb-92C2-25804820EDAC}">
              <c15:datalabelsRange>
                <c15:f>'36aperfresol_graf'!$V$17:$AC$17</c15:f>
                <c15:dlblRangeCache>
                  <c:ptCount val="8"/>
                  <c:pt idx="0">
                    <c:v>27%</c:v>
                  </c:pt>
                  <c:pt idx="1">
                    <c:v>26%</c:v>
                  </c:pt>
                  <c:pt idx="2">
                    <c:v>24%</c:v>
                  </c:pt>
                  <c:pt idx="3">
                    <c:v>24%</c:v>
                  </c:pt>
                  <c:pt idx="4">
                    <c:v>20%</c:v>
                  </c:pt>
                  <c:pt idx="5">
                    <c:v>18%</c:v>
                  </c:pt>
                  <c:pt idx="6">
                    <c:v>20%</c:v>
                  </c:pt>
                  <c:pt idx="7">
                    <c:v>22%</c:v>
                  </c:pt>
                </c15:dlblRangeCache>
              </c15:datalabelsRange>
            </c:ext>
            <c:ext xmlns:c16="http://schemas.microsoft.com/office/drawing/2014/chart" uri="{C3380CC4-5D6E-409C-BE32-E72D297353CC}">
              <c16:uniqueId val="{00000008-4453-422D-A19C-0E47FF826DFE}"/>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453-422D-A19C-0E47FF826DFE}"/>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453-422D-A19C-0E47FF826DFE}"/>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453-422D-A19C-0E47FF826DFE}"/>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453-422D-A19C-0E47FF826DFE}"/>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4453-422D-A19C-0E47FF826DFE}"/>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4453-422D-A19C-0E47FF826DFE}"/>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4453-422D-A19C-0E47FF826DFE}"/>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4453-422D-A19C-0E47FF826DFE}"/>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('36aperfresol_graf'!$E$18,'36aperfresol_graf'!$G$18,'36aperfresol_graf'!$I$18,'36aperfresol_graf'!$K$18,'36aperfresol_graf'!$M$18,'36aperfresol_graf'!$O$18,'36aperfresol_graf'!$Q$18,'36aperfresol_graf'!$S$18)</c:f>
              <c:numCache>
                <c:formatCode>#,##0</c:formatCode>
                <c:ptCount val="8"/>
                <c:pt idx="0">
                  <c:v>1018</c:v>
                </c:pt>
                <c:pt idx="1">
                  <c:v>26116</c:v>
                </c:pt>
                <c:pt idx="2">
                  <c:v>11736</c:v>
                </c:pt>
                <c:pt idx="3">
                  <c:v>15726</c:v>
                </c:pt>
                <c:pt idx="4">
                  <c:v>15726</c:v>
                </c:pt>
                <c:pt idx="5">
                  <c:v>22546</c:v>
                </c:pt>
                <c:pt idx="6">
                  <c:v>43847</c:v>
                </c:pt>
                <c:pt idx="7">
                  <c:v>76571</c:v>
                </c:pt>
              </c:numCache>
            </c:numRef>
          </c:val>
          <c:extLst>
            <c:ext xmlns:c15="http://schemas.microsoft.com/office/drawing/2012/chart" uri="{02D57815-91ED-43cb-92C2-25804820EDAC}">
              <c15:datalabelsRange>
                <c15:f>'36aperfresol_graf'!$V$18:$AC$18</c15:f>
                <c15:dlblRangeCache>
                  <c:ptCount val="8"/>
                  <c:pt idx="0">
                    <c:v>35%</c:v>
                  </c:pt>
                  <c:pt idx="1">
                    <c:v>34%</c:v>
                  </c:pt>
                  <c:pt idx="2">
                    <c:v>31%</c:v>
                  </c:pt>
                  <c:pt idx="3">
                    <c:v>33%</c:v>
                  </c:pt>
                  <c:pt idx="4">
                    <c:v>33%</c:v>
                  </c:pt>
                  <c:pt idx="5">
                    <c:v>32%</c:v>
                  </c:pt>
                  <c:pt idx="6">
                    <c:v>30%</c:v>
                  </c:pt>
                  <c:pt idx="7">
                    <c:v>29%</c:v>
                  </c:pt>
                </c15:dlblRangeCache>
              </c15:datalabelsRange>
            </c:ext>
            <c:ext xmlns:c16="http://schemas.microsoft.com/office/drawing/2014/chart" uri="{C3380CC4-5D6E-409C-BE32-E72D297353CC}">
              <c16:uniqueId val="{00000011-4453-422D-A19C-0E47FF826DFE}"/>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4453-422D-A19C-0E47FF826DFE}"/>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453-422D-A19C-0E47FF826DFE}"/>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453-422D-A19C-0E47FF826DFE}"/>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4453-422D-A19C-0E47FF826DFE}"/>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453-422D-A19C-0E47FF826DFE}"/>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4453-422D-A19C-0E47FF826DFE}"/>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4453-422D-A19C-0E47FF826DFE}"/>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4453-422D-A19C-0E47FF826DFE}"/>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('36aperfresol_graf'!$E$19,'36aperfresol_graf'!$G$19,'36aperfresol_graf'!$I$19,'36aperfresol_graf'!$K$19,'36aperfresol_graf'!$M$19,'36aperfresol_graf'!$O$19,'36aperfresol_graf'!$Q$19,'36aperfresol_graf'!$S$19)</c:f>
              <c:numCache>
                <c:formatCode>#,##0</c:formatCode>
                <c:ptCount val="8"/>
                <c:pt idx="0">
                  <c:v>372</c:v>
                </c:pt>
                <c:pt idx="1">
                  <c:v>16788</c:v>
                </c:pt>
                <c:pt idx="2">
                  <c:v>11094</c:v>
                </c:pt>
                <c:pt idx="3">
                  <c:v>14039</c:v>
                </c:pt>
                <c:pt idx="4">
                  <c:v>14992</c:v>
                </c:pt>
                <c:pt idx="5">
                  <c:v>21790</c:v>
                </c:pt>
                <c:pt idx="6">
                  <c:v>41304</c:v>
                </c:pt>
                <c:pt idx="7">
                  <c:v>73667</c:v>
                </c:pt>
              </c:numCache>
            </c:numRef>
          </c:val>
          <c:extLst>
            <c:ext xmlns:c15="http://schemas.microsoft.com/office/drawing/2012/chart" uri="{02D57815-91ED-43cb-92C2-25804820EDAC}">
              <c15:datalabelsRange>
                <c15:f>'36aperfresol_graf'!$V$19:$AC$19</c15:f>
                <c15:dlblRangeCache>
                  <c:ptCount val="8"/>
                  <c:pt idx="0">
                    <c:v>13%</c:v>
                  </c:pt>
                  <c:pt idx="1">
                    <c:v>22%</c:v>
                  </c:pt>
                  <c:pt idx="2">
                    <c:v>29%</c:v>
                  </c:pt>
                  <c:pt idx="3">
                    <c:v>29%</c:v>
                  </c:pt>
                  <c:pt idx="4">
                    <c:v>31%</c:v>
                  </c:pt>
                  <c:pt idx="5">
                    <c:v>31%</c:v>
                  </c:pt>
                  <c:pt idx="6">
                    <c:v>28%</c:v>
                  </c:pt>
                  <c:pt idx="7">
                    <c:v>28%</c:v>
                  </c:pt>
                </c15:dlblRangeCache>
              </c15:datalabelsRange>
            </c:ext>
            <c:ext xmlns:c16="http://schemas.microsoft.com/office/drawing/2014/chart" uri="{C3380CC4-5D6E-409C-BE32-E72D297353CC}">
              <c16:uniqueId val="{0000001A-4453-422D-A19C-0E47FF826DFE}"/>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4453-422D-A19C-0E47FF826DFE}"/>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4453-422D-A19C-0E47FF826DFE}"/>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4453-422D-A19C-0E47FF826DFE}"/>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4453-422D-A19C-0E47FF826DFE}"/>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4453-422D-A19C-0E47FF826DFE}"/>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4453-422D-A19C-0E47FF826DFE}"/>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4453-422D-A19C-0E47FF826DFE}"/>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4453-422D-A19C-0E47FF826DFE}"/>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('36aperfresol_graf'!$E$20,'36aperfresol_graf'!$G$20,'36aperfresol_graf'!$I$20,'36aperfresol_graf'!$K$20,'36aperfresol_graf'!$M$20,'36aperfresol_graf'!$O$20,'36aperfresol_graf'!$Q$20,'36aperfresol_graf'!$S$20)</c:f>
              <c:numCache>
                <c:formatCode>#,##0</c:formatCode>
                <c:ptCount val="8"/>
                <c:pt idx="0">
                  <c:v>713</c:v>
                </c:pt>
                <c:pt idx="1">
                  <c:v>13673</c:v>
                </c:pt>
                <c:pt idx="2">
                  <c:v>6377</c:v>
                </c:pt>
                <c:pt idx="3">
                  <c:v>6363</c:v>
                </c:pt>
                <c:pt idx="4">
                  <c:v>7513</c:v>
                </c:pt>
                <c:pt idx="5">
                  <c:v>13416</c:v>
                </c:pt>
                <c:pt idx="6">
                  <c:v>32347</c:v>
                </c:pt>
                <c:pt idx="7">
                  <c:v>56944</c:v>
                </c:pt>
              </c:numCache>
            </c:numRef>
          </c:val>
          <c:extLst>
            <c:ext xmlns:c15="http://schemas.microsoft.com/office/drawing/2012/chart" uri="{02D57815-91ED-43cb-92C2-25804820EDAC}">
              <c15:datalabelsRange>
                <c15:f>'36aperfresol_graf'!$V$20:$AC$20</c15:f>
                <c15:dlblRangeCache>
                  <c:ptCount val="8"/>
                  <c:pt idx="0">
                    <c:v>25%</c:v>
                  </c:pt>
                  <c:pt idx="1">
                    <c:v>18%</c:v>
                  </c:pt>
                  <c:pt idx="2">
                    <c:v>17%</c:v>
                  </c:pt>
                  <c:pt idx="3">
                    <c:v>13%</c:v>
                  </c:pt>
                  <c:pt idx="4">
                    <c:v>16%</c:v>
                  </c:pt>
                  <c:pt idx="5">
                    <c:v>19%</c:v>
                  </c:pt>
                  <c:pt idx="6">
                    <c:v>22%</c:v>
                  </c:pt>
                  <c:pt idx="7">
                    <c:v>22%</c:v>
                  </c:pt>
                </c15:dlblRangeCache>
              </c15:datalabelsRange>
            </c:ext>
            <c:ext xmlns:c16="http://schemas.microsoft.com/office/drawing/2014/chart" uri="{C3380CC4-5D6E-409C-BE32-E72D297353CC}">
              <c16:uniqueId val="{00000023-4453-422D-A19C-0E47FF826DFE}"/>
            </c:ext>
          </c:extLst>
        </c:ser>
        <c:dLbls>
          <c:dLblPos val="ctr"/>
          <c:showLegendKey val="0"/>
          <c:showVal val="1"/>
          <c:showCatName val="0"/>
          <c:showSerName val="0"/>
          <c:showPercent val="0"/>
          <c:showBubbleSize val="0"/>
        </c:dLbls>
        <c:gapWidth val="30"/>
        <c:overlap val="100"/>
        <c:axId val="-1839929392"/>
        <c:axId val="-1839933744"/>
      </c:barChart>
      <c:catAx>
        <c:axId val="-183992939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33744"/>
        <c:crosses val="autoZero"/>
        <c:auto val="1"/>
        <c:lblAlgn val="ctr"/>
        <c:lblOffset val="100"/>
        <c:noMultiLvlLbl val="0"/>
      </c:catAx>
      <c:valAx>
        <c:axId val="-183993374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29392"/>
        <c:crosses val="autoZero"/>
        <c:crossBetween val="between"/>
      </c:valAx>
      <c:spPr>
        <a:noFill/>
        <a:ln w="25400">
          <a:noFill/>
        </a:ln>
      </c:spPr>
    </c:plotArea>
    <c:legend>
      <c:legendPos val="r"/>
      <c:layout>
        <c:manualLayout>
          <c:xMode val="edge"/>
          <c:yMode val="edge"/>
          <c:x val="0.87259835693490195"/>
          <c:y val="6.9932925051035232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Resolución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77A-4563-9E07-0CB0C681B391}"/>
              </c:ext>
            </c:extLst>
          </c:dPt>
          <c:dPt>
            <c:idx val="1"/>
            <c:invertIfNegative val="0"/>
            <c:bubble3D val="0"/>
            <c:extLst>
              <c:ext xmlns:c16="http://schemas.microsoft.com/office/drawing/2014/chart" uri="{C3380CC4-5D6E-409C-BE32-E72D297353CC}">
                <c16:uniqueId val="{00000001-E77A-4563-9E07-0CB0C681B391}"/>
              </c:ext>
            </c:extLst>
          </c:dPt>
          <c:dPt>
            <c:idx val="2"/>
            <c:invertIfNegative val="0"/>
            <c:bubble3D val="0"/>
            <c:extLst>
              <c:ext xmlns:c16="http://schemas.microsoft.com/office/drawing/2014/chart" uri="{C3380CC4-5D6E-409C-BE32-E72D297353CC}">
                <c16:uniqueId val="{00000002-E77A-4563-9E07-0CB0C681B391}"/>
              </c:ext>
            </c:extLst>
          </c:dPt>
          <c:dPt>
            <c:idx val="3"/>
            <c:invertIfNegative val="0"/>
            <c:bubble3D val="0"/>
            <c:extLst>
              <c:ext xmlns:c16="http://schemas.microsoft.com/office/drawing/2014/chart" uri="{C3380CC4-5D6E-409C-BE32-E72D297353CC}">
                <c16:uniqueId val="{00000003-E77A-4563-9E07-0CB0C681B391}"/>
              </c:ext>
            </c:extLst>
          </c:dPt>
          <c:dPt>
            <c:idx val="4"/>
            <c:invertIfNegative val="0"/>
            <c:bubble3D val="0"/>
            <c:extLst>
              <c:ext xmlns:c16="http://schemas.microsoft.com/office/drawing/2014/chart" uri="{C3380CC4-5D6E-409C-BE32-E72D297353CC}">
                <c16:uniqueId val="{00000004-E77A-4563-9E07-0CB0C681B391}"/>
              </c:ext>
            </c:extLst>
          </c:dPt>
          <c:dPt>
            <c:idx val="5"/>
            <c:invertIfNegative val="0"/>
            <c:bubble3D val="0"/>
            <c:extLst>
              <c:ext xmlns:c16="http://schemas.microsoft.com/office/drawing/2014/chart" uri="{C3380CC4-5D6E-409C-BE32-E72D297353CC}">
                <c16:uniqueId val="{00000005-E77A-4563-9E07-0CB0C681B391}"/>
              </c:ext>
            </c:extLst>
          </c:dPt>
          <c:dPt>
            <c:idx val="6"/>
            <c:invertIfNegative val="0"/>
            <c:bubble3D val="0"/>
            <c:extLst>
              <c:ext xmlns:c16="http://schemas.microsoft.com/office/drawing/2014/chart" uri="{C3380CC4-5D6E-409C-BE32-E72D297353CC}">
                <c16:uniqueId val="{00000006-E77A-4563-9E07-0CB0C681B391}"/>
              </c:ext>
            </c:extLst>
          </c:dPt>
          <c:dPt>
            <c:idx val="7"/>
            <c:invertIfNegative val="0"/>
            <c:bubble3D val="0"/>
            <c:extLst>
              <c:ext xmlns:c16="http://schemas.microsoft.com/office/drawing/2014/chart" uri="{C3380CC4-5D6E-409C-BE32-E72D297353CC}">
                <c16:uniqueId val="{00000007-E77A-4563-9E07-0CB0C681B391}"/>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77A-4563-9E07-0CB0C681B391}"/>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77A-4563-9E07-0CB0C681B391}"/>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77A-4563-9E07-0CB0C681B391}"/>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77A-4563-9E07-0CB0C681B391}"/>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77A-4563-9E07-0CB0C681B391}"/>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77A-4563-9E07-0CB0C681B391}"/>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77A-4563-9E07-0CB0C681B391}"/>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('36bperfresol_graf'!$E$12,'36bperfresol_graf'!$G$12,'36bperfresol_graf'!$I$12,'36bperfresol_graf'!$K$12,'36bperfresol_graf'!$M$12,'36bperfresol_graf'!$O$12,'36bperfresol_graf'!$Q$12,'36bperfresol_graf'!$S$12)</c:f>
              <c:numCache>
                <c:formatCode>#,##0</c:formatCode>
                <c:ptCount val="8"/>
                <c:pt idx="0">
                  <c:v>572</c:v>
                </c:pt>
                <c:pt idx="1">
                  <c:v>9809</c:v>
                </c:pt>
                <c:pt idx="2">
                  <c:v>6089</c:v>
                </c:pt>
                <c:pt idx="3">
                  <c:v>9313</c:v>
                </c:pt>
                <c:pt idx="4">
                  <c:v>8539</c:v>
                </c:pt>
                <c:pt idx="5">
                  <c:v>11692</c:v>
                </c:pt>
                <c:pt idx="6">
                  <c:v>40327</c:v>
                </c:pt>
                <c:pt idx="7">
                  <c:v>182785</c:v>
                </c:pt>
              </c:numCache>
            </c:numRef>
          </c:val>
          <c:extLst>
            <c:ext xmlns:c15="http://schemas.microsoft.com/office/drawing/2012/chart" uri="{02D57815-91ED-43cb-92C2-25804820EDAC}">
              <c15:datalabelsRange>
                <c15:f>'36bperfresol_graf'!$V$12:$AC$12</c15:f>
                <c15:dlblRangeCache>
                  <c:ptCount val="8"/>
                  <c:pt idx="0">
                    <c:v>37%</c:v>
                  </c:pt>
                  <c:pt idx="1">
                    <c:v>35%</c:v>
                  </c:pt>
                  <c:pt idx="2">
                    <c:v>30%</c:v>
                  </c:pt>
                  <c:pt idx="3">
                    <c:v>30%</c:v>
                  </c:pt>
                  <c:pt idx="4">
                    <c:v>25%</c:v>
                  </c:pt>
                  <c:pt idx="5">
                    <c:v>22%</c:v>
                  </c:pt>
                  <c:pt idx="6">
                    <c:v>22%</c:v>
                  </c:pt>
                  <c:pt idx="7">
                    <c:v>30%</c:v>
                  </c:pt>
                </c15:dlblRangeCache>
              </c15:datalabelsRange>
            </c:ext>
            <c:ext xmlns:c16="http://schemas.microsoft.com/office/drawing/2014/chart" uri="{C3380CC4-5D6E-409C-BE32-E72D297353CC}">
              <c16:uniqueId val="{00000008-E77A-4563-9E07-0CB0C681B391}"/>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77A-4563-9E07-0CB0C681B391}"/>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77A-4563-9E07-0CB0C681B391}"/>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77A-4563-9E07-0CB0C681B391}"/>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77A-4563-9E07-0CB0C681B391}"/>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77A-4563-9E07-0CB0C681B391}"/>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77A-4563-9E07-0CB0C681B391}"/>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77A-4563-9E07-0CB0C681B391}"/>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('36bperfresol_graf'!$E$13,'36bperfresol_graf'!$G$13,'36bperfresol_graf'!$I$13,'36bperfresol_graf'!$K$13,'36bperfresol_graf'!$M$13,'36bperfresol_graf'!$O$13,'36bperfresol_graf'!$Q$13,'36bperfresol_graf'!$S$13)</c:f>
              <c:numCache>
                <c:formatCode>#,##0</c:formatCode>
                <c:ptCount val="8"/>
                <c:pt idx="0">
                  <c:v>709</c:v>
                </c:pt>
                <c:pt idx="1">
                  <c:v>10888</c:v>
                </c:pt>
                <c:pt idx="2">
                  <c:v>7702</c:v>
                </c:pt>
                <c:pt idx="3">
                  <c:v>11798</c:v>
                </c:pt>
                <c:pt idx="4">
                  <c:v>13043</c:v>
                </c:pt>
                <c:pt idx="5">
                  <c:v>20641</c:v>
                </c:pt>
                <c:pt idx="6">
                  <c:v>66932</c:v>
                </c:pt>
                <c:pt idx="7">
                  <c:v>227509</c:v>
                </c:pt>
              </c:numCache>
            </c:numRef>
          </c:val>
          <c:extLst>
            <c:ext xmlns:c15="http://schemas.microsoft.com/office/drawing/2012/chart" uri="{02D57815-91ED-43cb-92C2-25804820EDAC}">
              <c15:datalabelsRange>
                <c15:f>'36bperfresol_graf'!$V$13:$AC$13</c15:f>
                <c15:dlblRangeCache>
                  <c:ptCount val="8"/>
                  <c:pt idx="0">
                    <c:v>46%</c:v>
                  </c:pt>
                  <c:pt idx="1">
                    <c:v>38%</c:v>
                  </c:pt>
                  <c:pt idx="2">
                    <c:v>38%</c:v>
                  </c:pt>
                  <c:pt idx="3">
                    <c:v>38%</c:v>
                  </c:pt>
                  <c:pt idx="4">
                    <c:v>38%</c:v>
                  </c:pt>
                  <c:pt idx="5">
                    <c:v>38%</c:v>
                  </c:pt>
                  <c:pt idx="6">
                    <c:v>36%</c:v>
                  </c:pt>
                  <c:pt idx="7">
                    <c:v>38%</c:v>
                  </c:pt>
                </c15:dlblRangeCache>
              </c15:datalabelsRange>
            </c:ext>
            <c:ext xmlns:c16="http://schemas.microsoft.com/office/drawing/2014/chart" uri="{C3380CC4-5D6E-409C-BE32-E72D297353CC}">
              <c16:uniqueId val="{00000011-E77A-4563-9E07-0CB0C681B391}"/>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77A-4563-9E07-0CB0C681B391}"/>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77A-4563-9E07-0CB0C681B391}"/>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77A-4563-9E07-0CB0C681B391}"/>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77A-4563-9E07-0CB0C681B391}"/>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77A-4563-9E07-0CB0C681B391}"/>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77A-4563-9E07-0CB0C681B391}"/>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77A-4563-9E07-0CB0C681B391}"/>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('36bperfresol_graf'!$E$14,'36bperfresol_graf'!$G$14,'36bperfresol_graf'!$I$14,'36bperfresol_graf'!$K$14,'36bperfresol_graf'!$M$14,'36bperfresol_graf'!$O$14,'36bperfresol_graf'!$Q$14,'36bperfresol_graf'!$S$14)</c:f>
              <c:numCache>
                <c:formatCode>#,##0</c:formatCode>
                <c:ptCount val="8"/>
                <c:pt idx="0">
                  <c:v>261</c:v>
                </c:pt>
                <c:pt idx="1">
                  <c:v>7625</c:v>
                </c:pt>
                <c:pt idx="2">
                  <c:v>6631</c:v>
                </c:pt>
                <c:pt idx="3">
                  <c:v>9802</c:v>
                </c:pt>
                <c:pt idx="4">
                  <c:v>12616</c:v>
                </c:pt>
                <c:pt idx="5">
                  <c:v>21891</c:v>
                </c:pt>
                <c:pt idx="6">
                  <c:v>79405</c:v>
                </c:pt>
                <c:pt idx="7">
                  <c:v>196132</c:v>
                </c:pt>
              </c:numCache>
            </c:numRef>
          </c:val>
          <c:extLst>
            <c:ext xmlns:c15="http://schemas.microsoft.com/office/drawing/2012/chart" uri="{02D57815-91ED-43cb-92C2-25804820EDAC}">
              <c15:datalabelsRange>
                <c15:f>'36bperfresol_graf'!$V$14:$AC$14</c15:f>
                <c15:dlblRangeCache>
                  <c:ptCount val="8"/>
                  <c:pt idx="0">
                    <c:v>17%</c:v>
                  </c:pt>
                  <c:pt idx="1">
                    <c:v>27%</c:v>
                  </c:pt>
                  <c:pt idx="2">
                    <c:v>32%</c:v>
                  </c:pt>
                  <c:pt idx="3">
                    <c:v>32%</c:v>
                  </c:pt>
                  <c:pt idx="4">
                    <c:v>37%</c:v>
                  </c:pt>
                  <c:pt idx="5">
                    <c:v>40%</c:v>
                  </c:pt>
                  <c:pt idx="6">
                    <c:v>43%</c:v>
                  </c:pt>
                  <c:pt idx="7">
                    <c:v>32%</c:v>
                  </c:pt>
                </c15:dlblRangeCache>
              </c15:datalabelsRange>
            </c:ext>
            <c:ext xmlns:c16="http://schemas.microsoft.com/office/drawing/2014/chart" uri="{C3380CC4-5D6E-409C-BE32-E72D297353CC}">
              <c16:uniqueId val="{0000001A-E77A-4563-9E07-0CB0C681B391}"/>
            </c:ext>
          </c:extLst>
        </c:ser>
        <c:ser>
          <c:idx val="3"/>
          <c:order val="3"/>
          <c:tx>
            <c:strRef>
              <c:f>'36bperfresol_graf'!$D$15</c:f>
              <c:strCache>
                <c:ptCount val="1"/>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77A-4563-9E07-0CB0C681B391}"/>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77A-4563-9E07-0CB0C681B391}"/>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77A-4563-9E07-0CB0C681B391}"/>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77A-4563-9E07-0CB0C681B391}"/>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77A-4563-9E07-0CB0C681B391}"/>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77A-4563-9E07-0CB0C681B391}"/>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77A-4563-9E07-0CB0C681B391}"/>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('36bperfresol_graf'!$E$15,'36bperfresol_graf'!$G$15,'36bperfresol_graf'!$I$15,'36bperfresol_graf'!$K$15,'36bperfresol_graf'!$M$15,'36bperfresol_graf'!$O$15,'36bperfresol_graf'!$Q$15,'36bperfresol_graf'!$S$15)</c:f>
              <c:numCache>
                <c:formatCode>#,##0</c:formatCode>
                <c:ptCount val="8"/>
              </c:numCache>
            </c:numRef>
          </c:val>
          <c:extLst>
            <c:ext xmlns:c15="http://schemas.microsoft.com/office/drawing/2012/chart" uri="{02D57815-91ED-43cb-92C2-25804820EDAC}">
              <c15:datalabelsRange>
                <c15:f>'36bperfresol_graf'!$V$15:$AC$15</c15:f>
                <c15:dlblRangeCache>
                  <c:ptCount val="8"/>
                </c15:dlblRangeCache>
              </c15:datalabelsRange>
            </c:ext>
            <c:ext xmlns:c16="http://schemas.microsoft.com/office/drawing/2014/chart" uri="{C3380CC4-5D6E-409C-BE32-E72D297353CC}">
              <c16:uniqueId val="{00000023-E77A-4563-9E07-0CB0C681B391}"/>
            </c:ext>
          </c:extLst>
        </c:ser>
        <c:dLbls>
          <c:dLblPos val="ctr"/>
          <c:showLegendKey val="0"/>
          <c:showVal val="1"/>
          <c:showCatName val="0"/>
          <c:showSerName val="0"/>
          <c:showPercent val="0"/>
          <c:showBubbleSize val="0"/>
        </c:dLbls>
        <c:gapWidth val="30"/>
        <c:overlap val="100"/>
        <c:axId val="-1839934832"/>
        <c:axId val="-1839931568"/>
      </c:barChart>
      <c:catAx>
        <c:axId val="-183993483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31568"/>
        <c:crosses val="autoZero"/>
        <c:auto val="1"/>
        <c:lblAlgn val="ctr"/>
        <c:lblOffset val="100"/>
        <c:noMultiLvlLbl val="0"/>
      </c:catAx>
      <c:valAx>
        <c:axId val="-18399315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3483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Resolución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F13B-4F65-A59B-A96749FB406D}"/>
              </c:ext>
            </c:extLst>
          </c:dPt>
          <c:dPt>
            <c:idx val="1"/>
            <c:invertIfNegative val="0"/>
            <c:bubble3D val="0"/>
            <c:extLst>
              <c:ext xmlns:c16="http://schemas.microsoft.com/office/drawing/2014/chart" uri="{C3380CC4-5D6E-409C-BE32-E72D297353CC}">
                <c16:uniqueId val="{00000001-F13B-4F65-A59B-A96749FB406D}"/>
              </c:ext>
            </c:extLst>
          </c:dPt>
          <c:dPt>
            <c:idx val="2"/>
            <c:invertIfNegative val="0"/>
            <c:bubble3D val="0"/>
            <c:extLst>
              <c:ext xmlns:c16="http://schemas.microsoft.com/office/drawing/2014/chart" uri="{C3380CC4-5D6E-409C-BE32-E72D297353CC}">
                <c16:uniqueId val="{00000002-F13B-4F65-A59B-A96749FB406D}"/>
              </c:ext>
            </c:extLst>
          </c:dPt>
          <c:dPt>
            <c:idx val="3"/>
            <c:invertIfNegative val="0"/>
            <c:bubble3D val="0"/>
            <c:extLst>
              <c:ext xmlns:c16="http://schemas.microsoft.com/office/drawing/2014/chart" uri="{C3380CC4-5D6E-409C-BE32-E72D297353CC}">
                <c16:uniqueId val="{00000003-F13B-4F65-A59B-A96749FB406D}"/>
              </c:ext>
            </c:extLst>
          </c:dPt>
          <c:dPt>
            <c:idx val="4"/>
            <c:invertIfNegative val="0"/>
            <c:bubble3D val="0"/>
            <c:extLst>
              <c:ext xmlns:c16="http://schemas.microsoft.com/office/drawing/2014/chart" uri="{C3380CC4-5D6E-409C-BE32-E72D297353CC}">
                <c16:uniqueId val="{00000004-F13B-4F65-A59B-A96749FB406D}"/>
              </c:ext>
            </c:extLst>
          </c:dPt>
          <c:dPt>
            <c:idx val="5"/>
            <c:invertIfNegative val="0"/>
            <c:bubble3D val="0"/>
            <c:extLst>
              <c:ext xmlns:c16="http://schemas.microsoft.com/office/drawing/2014/chart" uri="{C3380CC4-5D6E-409C-BE32-E72D297353CC}">
                <c16:uniqueId val="{00000005-F13B-4F65-A59B-A96749FB406D}"/>
              </c:ext>
            </c:extLst>
          </c:dPt>
          <c:dPt>
            <c:idx val="6"/>
            <c:invertIfNegative val="0"/>
            <c:bubble3D val="0"/>
            <c:extLst>
              <c:ext xmlns:c16="http://schemas.microsoft.com/office/drawing/2014/chart" uri="{C3380CC4-5D6E-409C-BE32-E72D297353CC}">
                <c16:uniqueId val="{00000006-F13B-4F65-A59B-A96749FB406D}"/>
              </c:ext>
            </c:extLst>
          </c:dPt>
          <c:dPt>
            <c:idx val="7"/>
            <c:invertIfNegative val="0"/>
            <c:bubble3D val="0"/>
            <c:extLst>
              <c:ext xmlns:c16="http://schemas.microsoft.com/office/drawing/2014/chart" uri="{C3380CC4-5D6E-409C-BE32-E72D297353CC}">
                <c16:uniqueId val="{00000007-F13B-4F65-A59B-A96749FB406D}"/>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13B-4F65-A59B-A96749FB406D}"/>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13B-4F65-A59B-A96749FB406D}"/>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13B-4F65-A59B-A96749FB406D}"/>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13B-4F65-A59B-A96749FB406D}"/>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13B-4F65-A59B-A96749FB406D}"/>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13B-4F65-A59B-A96749FB406D}"/>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13B-4F65-A59B-A96749FB406D}"/>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('36bperfresol_graf'!$E$17,'36bperfresol_graf'!$G$17,'36bperfresol_graf'!$I$17,'36bperfresol_graf'!$K$17,'36bperfresol_graf'!$M$17,'36bperfresol_graf'!$O$17,'36bperfresol_graf'!$Q$17,'36bperfresol_graf'!$S$17)</c:f>
              <c:numCache>
                <c:formatCode>#,##0</c:formatCode>
                <c:ptCount val="8"/>
                <c:pt idx="0">
                  <c:v>797</c:v>
                </c:pt>
                <c:pt idx="1">
                  <c:v>20241</c:v>
                </c:pt>
                <c:pt idx="2">
                  <c:v>9197</c:v>
                </c:pt>
                <c:pt idx="3">
                  <c:v>11510</c:v>
                </c:pt>
                <c:pt idx="4">
                  <c:v>9745</c:v>
                </c:pt>
                <c:pt idx="5">
                  <c:v>12861</c:v>
                </c:pt>
                <c:pt idx="6">
                  <c:v>29499</c:v>
                </c:pt>
                <c:pt idx="7">
                  <c:v>57321</c:v>
                </c:pt>
              </c:numCache>
            </c:numRef>
          </c:val>
          <c:extLst>
            <c:ext xmlns:c15="http://schemas.microsoft.com/office/drawing/2012/chart" uri="{02D57815-91ED-43cb-92C2-25804820EDAC}">
              <c15:datalabelsRange>
                <c15:f>'36bperfresol_graf'!$V$17:$AC$17</c15:f>
                <c15:dlblRangeCache>
                  <c:ptCount val="8"/>
                  <c:pt idx="0">
                    <c:v>36%</c:v>
                  </c:pt>
                  <c:pt idx="1">
                    <c:v>32%</c:v>
                  </c:pt>
                  <c:pt idx="2">
                    <c:v>29%</c:v>
                  </c:pt>
                  <c:pt idx="3">
                    <c:v>28%</c:v>
                  </c:pt>
                  <c:pt idx="4">
                    <c:v>24%</c:v>
                  </c:pt>
                  <c:pt idx="5">
                    <c:v>22%</c:v>
                  </c:pt>
                  <c:pt idx="6">
                    <c:v>26%</c:v>
                  </c:pt>
                  <c:pt idx="7">
                    <c:v>28%</c:v>
                  </c:pt>
                </c15:dlblRangeCache>
              </c15:datalabelsRange>
            </c:ext>
            <c:ext xmlns:c16="http://schemas.microsoft.com/office/drawing/2014/chart" uri="{C3380CC4-5D6E-409C-BE32-E72D297353CC}">
              <c16:uniqueId val="{00000008-F13B-4F65-A59B-A96749FB406D}"/>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13B-4F65-A59B-A96749FB406D}"/>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13B-4F65-A59B-A96749FB406D}"/>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13B-4F65-A59B-A96749FB406D}"/>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13B-4F65-A59B-A96749FB406D}"/>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13B-4F65-A59B-A96749FB406D}"/>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13B-4F65-A59B-A96749FB406D}"/>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13B-4F65-A59B-A96749FB406D}"/>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('36bperfresol_graf'!$E$18,'36bperfresol_graf'!$G$18,'36bperfresol_graf'!$I$18,'36bperfresol_graf'!$K$18,'36bperfresol_graf'!$M$18,'36bperfresol_graf'!$O$18,'36bperfresol_graf'!$Q$18,'36bperfresol_graf'!$S$18)</c:f>
              <c:numCache>
                <c:formatCode>#,##0</c:formatCode>
                <c:ptCount val="8"/>
                <c:pt idx="0">
                  <c:v>1018</c:v>
                </c:pt>
                <c:pt idx="1">
                  <c:v>26116</c:v>
                </c:pt>
                <c:pt idx="2">
                  <c:v>11736</c:v>
                </c:pt>
                <c:pt idx="3">
                  <c:v>15726</c:v>
                </c:pt>
                <c:pt idx="4">
                  <c:v>15726</c:v>
                </c:pt>
                <c:pt idx="5">
                  <c:v>22546</c:v>
                </c:pt>
                <c:pt idx="6">
                  <c:v>43847</c:v>
                </c:pt>
                <c:pt idx="7">
                  <c:v>76571</c:v>
                </c:pt>
              </c:numCache>
            </c:numRef>
          </c:val>
          <c:extLst>
            <c:ext xmlns:c15="http://schemas.microsoft.com/office/drawing/2012/chart" uri="{02D57815-91ED-43cb-92C2-25804820EDAC}">
              <c15:datalabelsRange>
                <c15:f>'36bperfresol_graf'!$V$18:$AC$18</c15:f>
                <c15:dlblRangeCache>
                  <c:ptCount val="8"/>
                  <c:pt idx="0">
                    <c:v>47%</c:v>
                  </c:pt>
                  <c:pt idx="1">
                    <c:v>41%</c:v>
                  </c:pt>
                  <c:pt idx="2">
                    <c:v>37%</c:v>
                  </c:pt>
                  <c:pt idx="3">
                    <c:v>38%</c:v>
                  </c:pt>
                  <c:pt idx="4">
                    <c:v>39%</c:v>
                  </c:pt>
                  <c:pt idx="5">
                    <c:v>39%</c:v>
                  </c:pt>
                  <c:pt idx="6">
                    <c:v>38%</c:v>
                  </c:pt>
                  <c:pt idx="7">
                    <c:v>37%</c:v>
                  </c:pt>
                </c15:dlblRangeCache>
              </c15:datalabelsRange>
            </c:ext>
            <c:ext xmlns:c16="http://schemas.microsoft.com/office/drawing/2014/chart" uri="{C3380CC4-5D6E-409C-BE32-E72D297353CC}">
              <c16:uniqueId val="{00000011-F13B-4F65-A59B-A96749FB406D}"/>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13B-4F65-A59B-A96749FB406D}"/>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13B-4F65-A59B-A96749FB406D}"/>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13B-4F65-A59B-A96749FB406D}"/>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13B-4F65-A59B-A96749FB406D}"/>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13B-4F65-A59B-A96749FB406D}"/>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13B-4F65-A59B-A96749FB406D}"/>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13B-4F65-A59B-A96749FB406D}"/>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('36bperfresol_graf'!$E$19,'36bperfresol_graf'!$G$19,'36bperfresol_graf'!$I$19,'36bperfresol_graf'!$K$19,'36bperfresol_graf'!$M$19,'36bperfresol_graf'!$O$19,'36bperfresol_graf'!$Q$19,'36bperfresol_graf'!$S$19)</c:f>
              <c:numCache>
                <c:formatCode>#,##0</c:formatCode>
                <c:ptCount val="8"/>
                <c:pt idx="0">
                  <c:v>372</c:v>
                </c:pt>
                <c:pt idx="1">
                  <c:v>16788</c:v>
                </c:pt>
                <c:pt idx="2">
                  <c:v>11094</c:v>
                </c:pt>
                <c:pt idx="3">
                  <c:v>14039</c:v>
                </c:pt>
                <c:pt idx="4">
                  <c:v>14992</c:v>
                </c:pt>
                <c:pt idx="5">
                  <c:v>21790</c:v>
                </c:pt>
                <c:pt idx="6">
                  <c:v>41304</c:v>
                </c:pt>
                <c:pt idx="7">
                  <c:v>73667</c:v>
                </c:pt>
              </c:numCache>
            </c:numRef>
          </c:val>
          <c:extLst>
            <c:ext xmlns:c15="http://schemas.microsoft.com/office/drawing/2012/chart" uri="{02D57815-91ED-43cb-92C2-25804820EDAC}">
              <c15:datalabelsRange>
                <c15:f>'36bperfresol_graf'!$V$19:$AC$19</c15:f>
                <c15:dlblRangeCache>
                  <c:ptCount val="8"/>
                  <c:pt idx="0">
                    <c:v>17%</c:v>
                  </c:pt>
                  <c:pt idx="1">
                    <c:v>27%</c:v>
                  </c:pt>
                  <c:pt idx="2">
                    <c:v>35%</c:v>
                  </c:pt>
                  <c:pt idx="3">
                    <c:v>34%</c:v>
                  </c:pt>
                  <c:pt idx="4">
                    <c:v>37%</c:v>
                  </c:pt>
                  <c:pt idx="5">
                    <c:v>38%</c:v>
                  </c:pt>
                  <c:pt idx="6">
                    <c:v>36%</c:v>
                  </c:pt>
                  <c:pt idx="7">
                    <c:v>35%</c:v>
                  </c:pt>
                </c15:dlblRangeCache>
              </c15:datalabelsRange>
            </c:ext>
            <c:ext xmlns:c16="http://schemas.microsoft.com/office/drawing/2014/chart" uri="{C3380CC4-5D6E-409C-BE32-E72D297353CC}">
              <c16:uniqueId val="{0000001A-F13B-4F65-A59B-A96749FB406D}"/>
            </c:ext>
          </c:extLst>
        </c:ser>
        <c:ser>
          <c:idx val="3"/>
          <c:order val="3"/>
          <c:tx>
            <c:strRef>
              <c:f>'36bperfresol_graf'!$D$15</c:f>
              <c:strCache>
                <c:ptCount val="1"/>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F13B-4F65-A59B-A96749FB406D}"/>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F13B-4F65-A59B-A96749FB406D}"/>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F13B-4F65-A59B-A96749FB406D}"/>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F13B-4F65-A59B-A96749FB406D}"/>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F13B-4F65-A59B-A96749FB406D}"/>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F13B-4F65-A59B-A96749FB406D}"/>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F13B-4F65-A59B-A96749FB406D}"/>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('36bperfresol_graf'!$E$20,'36bperfresol_graf'!$G$20,'36bperfresol_graf'!$I$20,'36bperfresol_graf'!$K$20,'36bperfresol_graf'!$M$20,'36bperfresol_graf'!$O$20,'36bperfresol_graf'!$Q$20,'36bperfresol_graf'!$S$20)</c:f>
              <c:numCache>
                <c:formatCode>#,##0</c:formatCode>
                <c:ptCount val="8"/>
              </c:numCache>
            </c:numRef>
          </c:val>
          <c:extLst>
            <c:ext xmlns:c15="http://schemas.microsoft.com/office/drawing/2012/chart" uri="{02D57815-91ED-43cb-92C2-25804820EDAC}">
              <c15:datalabelsRange>
                <c15:f>'36bperfresol_graf'!$V$20:$AC$20</c15:f>
                <c15:dlblRangeCache>
                  <c:ptCount val="8"/>
                </c15:dlblRangeCache>
              </c15:datalabelsRange>
            </c:ext>
            <c:ext xmlns:c16="http://schemas.microsoft.com/office/drawing/2014/chart" uri="{C3380CC4-5D6E-409C-BE32-E72D297353CC}">
              <c16:uniqueId val="{00000023-F13B-4F65-A59B-A96749FB406D}"/>
            </c:ext>
          </c:extLst>
        </c:ser>
        <c:dLbls>
          <c:dLblPos val="ctr"/>
          <c:showLegendKey val="0"/>
          <c:showVal val="1"/>
          <c:showCatName val="0"/>
          <c:showSerName val="0"/>
          <c:showPercent val="0"/>
          <c:showBubbleSize val="0"/>
        </c:dLbls>
        <c:gapWidth val="30"/>
        <c:overlap val="100"/>
        <c:axId val="-1839934288"/>
        <c:axId val="-1839931024"/>
      </c:barChart>
      <c:catAx>
        <c:axId val="-183993428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31024"/>
        <c:crosses val="autoZero"/>
        <c:auto val="1"/>
        <c:lblAlgn val="ctr"/>
        <c:lblOffset val="100"/>
        <c:noMultiLvlLbl val="0"/>
      </c:catAx>
      <c:valAx>
        <c:axId val="-183993102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34288"/>
        <c:crosses val="autoZero"/>
        <c:crossBetween val="between"/>
      </c:valAx>
      <c:spPr>
        <a:noFill/>
        <a:ln w="25400">
          <a:noFill/>
        </a:ln>
      </c:spPr>
    </c:plotArea>
    <c:legend>
      <c:legendPos val="r"/>
      <c:legendEntry>
        <c:idx val="0"/>
        <c:delete val="1"/>
      </c:legendEntry>
      <c:layout>
        <c:manualLayout>
          <c:xMode val="edge"/>
          <c:yMode val="edge"/>
          <c:x val="0.87259835693490195"/>
          <c:y val="6.9932925051035232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'41benpresaad_graf'!$F$7:$G$7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B8EC-4782-B6E3-6BFFDAA5226C}"/>
              </c:ext>
            </c:extLst>
          </c:dPt>
          <c:dPt>
            <c:idx val="11"/>
            <c:invertIfNegative val="0"/>
            <c:bubble3D val="0"/>
            <c:extLst>
              <c:ext xmlns:c16="http://schemas.microsoft.com/office/drawing/2014/chart" uri="{C3380CC4-5D6E-409C-BE32-E72D297353CC}">
                <c16:uniqueId val="{00000001-B8EC-4782-B6E3-6BFFDAA5226C}"/>
              </c:ext>
            </c:extLst>
          </c:dPt>
          <c:dPt>
            <c:idx val="12"/>
            <c:invertIfNegative val="0"/>
            <c:bubble3D val="0"/>
            <c:extLst>
              <c:ext xmlns:c16="http://schemas.microsoft.com/office/drawing/2014/chart" uri="{C3380CC4-5D6E-409C-BE32-E72D297353CC}">
                <c16:uniqueId val="{00000002-B8EC-4782-B6E3-6BFFDAA5226C}"/>
              </c:ext>
            </c:extLst>
          </c:dPt>
          <c:dPt>
            <c:idx val="14"/>
            <c:invertIfNegative val="0"/>
            <c:bubble3D val="0"/>
            <c:extLst>
              <c:ext xmlns:c16="http://schemas.microsoft.com/office/drawing/2014/chart" uri="{C3380CC4-5D6E-409C-BE32-E72D297353CC}">
                <c16:uniqueId val="{00000003-B8EC-4782-B6E3-6BFFDAA5226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B8EC-4782-B6E3-6BFFDAA5226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8EC-4782-B6E3-6BFFDAA5226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B8EC-4782-B6E3-6BFFDAA5226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8EC-4782-B6E3-6BFFDAA5226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B8EC-4782-B6E3-6BFFDAA5226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8EC-4782-B6E3-6BFFDAA5226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B8EC-4782-B6E3-6BFFDAA5226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8EC-4782-B6E3-6BFFDAA5226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B8EC-4782-B6E3-6BFFDAA5226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B8EC-4782-B6E3-6BFFDAA5226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8EC-4782-B6E3-6BFFDAA5226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8EC-4782-B6E3-6BFFDAA5226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B8EC-4782-B6E3-6BFFDAA5226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B8EC-4782-B6E3-6BFFDAA5226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8EC-4782-B6E3-6BFFDAA5226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8EC-4782-B6E3-6BFFDAA5226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B8EC-4782-B6E3-6BFFDAA5226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8EC-4782-B6E3-6BFFDAA5226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B8EC-4782-B6E3-6BFFDAA5226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'41benpresaad_graf'!$G$10:$G$27</c:f>
              <c:numCache>
                <c:formatCode>#,##0.00</c:formatCode>
                <c:ptCount val="18"/>
                <c:pt idx="0">
                  <c:v>79.179201287607043</c:v>
                </c:pt>
                <c:pt idx="1">
                  <c:v>39.87374591365122</c:v>
                </c:pt>
                <c:pt idx="2">
                  <c:v>60.663291274880123</c:v>
                </c:pt>
                <c:pt idx="3">
                  <c:v>51.781893477510643</c:v>
                </c:pt>
                <c:pt idx="4">
                  <c:v>33.604653946517921</c:v>
                </c:pt>
                <c:pt idx="5">
                  <c:v>67.464723980620292</c:v>
                </c:pt>
                <c:pt idx="6">
                  <c:v>48.289512996713476</c:v>
                </c:pt>
                <c:pt idx="7">
                  <c:v>72.57356652256918</c:v>
                </c:pt>
                <c:pt idx="8">
                  <c:v>47.167961190101408</c:v>
                </c:pt>
                <c:pt idx="9">
                  <c:v>37.180717652860487</c:v>
                </c:pt>
                <c:pt idx="10">
                  <c:v>34.746748154357881</c:v>
                </c:pt>
                <c:pt idx="11">
                  <c:v>65.75169363614026</c:v>
                </c:pt>
                <c:pt idx="12">
                  <c:v>70.025932416405567</c:v>
                </c:pt>
                <c:pt idx="13">
                  <c:v>49.842258198422584</c:v>
                </c:pt>
                <c:pt idx="14">
                  <c:v>42.145262145262144</c:v>
                </c:pt>
                <c:pt idx="15">
                  <c:v>54.053224267809952</c:v>
                </c:pt>
                <c:pt idx="16">
                  <c:v>82.936628259551242</c:v>
                </c:pt>
                <c:pt idx="17">
                  <c:v>61.570535093815153</c:v>
                </c:pt>
              </c:numCache>
            </c:numRef>
          </c:val>
          <c:extLst>
            <c:ext xmlns:c16="http://schemas.microsoft.com/office/drawing/2014/chart" uri="{C3380CC4-5D6E-409C-BE32-E72D297353CC}">
              <c16:uniqueId val="{00000014-B8EC-4782-B6E3-6BFFDAA5226C}"/>
            </c:ext>
          </c:extLst>
        </c:ser>
        <c:ser>
          <c:idx val="1"/>
          <c:order val="1"/>
          <c:tx>
            <c:strRef>
              <c:f>'41benpresaad_graf'!$H$7:$I$7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B8EC-4782-B6E3-6BFFDAA5226C}"/>
              </c:ext>
            </c:extLst>
          </c:dPt>
          <c:dPt>
            <c:idx val="11"/>
            <c:invertIfNegative val="0"/>
            <c:bubble3D val="0"/>
            <c:extLst>
              <c:ext xmlns:c16="http://schemas.microsoft.com/office/drawing/2014/chart" uri="{C3380CC4-5D6E-409C-BE32-E72D297353CC}">
                <c16:uniqueId val="{00000016-B8EC-4782-B6E3-6BFFDAA5226C}"/>
              </c:ext>
            </c:extLst>
          </c:dPt>
          <c:dPt>
            <c:idx val="14"/>
            <c:invertIfNegative val="0"/>
            <c:bubble3D val="0"/>
            <c:extLst>
              <c:ext xmlns:c16="http://schemas.microsoft.com/office/drawing/2014/chart" uri="{C3380CC4-5D6E-409C-BE32-E72D297353CC}">
                <c16:uniqueId val="{00000017-B8EC-4782-B6E3-6BFFDAA5226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B8EC-4782-B6E3-6BFFDAA5226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B8EC-4782-B6E3-6BFFDAA5226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B8EC-4782-B6E3-6BFFDAA5226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B8EC-4782-B6E3-6BFFDAA5226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B8EC-4782-B6E3-6BFFDAA5226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B8EC-4782-B6E3-6BFFDAA5226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B8EC-4782-B6E3-6BFFDAA5226C}"/>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B8EC-4782-B6E3-6BFFDAA5226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B8EC-4782-B6E3-6BFFDAA5226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'41benpresaad_graf'!$I$10:$I$27</c:f>
              <c:numCache>
                <c:formatCode>#,##0.00</c:formatCode>
                <c:ptCount val="18"/>
                <c:pt idx="0">
                  <c:v>1.102538911271385</c:v>
                </c:pt>
                <c:pt idx="1">
                  <c:v>16.081614248675461</c:v>
                </c:pt>
                <c:pt idx="2">
                  <c:v>10.088671006456106</c:v>
                </c:pt>
                <c:pt idx="3">
                  <c:v>1.907281720924882</c:v>
                </c:pt>
                <c:pt idx="4">
                  <c:v>30.578631107706304</c:v>
                </c:pt>
                <c:pt idx="5">
                  <c:v>0.70021572302578072</c:v>
                </c:pt>
                <c:pt idx="6">
                  <c:v>31.122398167513197</c:v>
                </c:pt>
                <c:pt idx="7">
                  <c:v>10.008558074213864</c:v>
                </c:pt>
                <c:pt idx="8">
                  <c:v>9.6087184648070263</c:v>
                </c:pt>
                <c:pt idx="9">
                  <c:v>11.465265368238532</c:v>
                </c:pt>
                <c:pt idx="10">
                  <c:v>48.213851104681034</c:v>
                </c:pt>
                <c:pt idx="11">
                  <c:v>14.846665964641323</c:v>
                </c:pt>
                <c:pt idx="12">
                  <c:v>11.011098720195422</c:v>
                </c:pt>
                <c:pt idx="13">
                  <c:v>2.5176421751764217</c:v>
                </c:pt>
                <c:pt idx="14">
                  <c:v>12.121212121212121</c:v>
                </c:pt>
                <c:pt idx="15">
                  <c:v>1.4221647167183851</c:v>
                </c:pt>
                <c:pt idx="16">
                  <c:v>7.5651910248635534</c:v>
                </c:pt>
                <c:pt idx="17">
                  <c:v>9.2656937688209401E-2</c:v>
                </c:pt>
              </c:numCache>
            </c:numRef>
          </c:val>
          <c:extLst>
            <c:ext xmlns:c16="http://schemas.microsoft.com/office/drawing/2014/chart" uri="{C3380CC4-5D6E-409C-BE32-E72D297353CC}">
              <c16:uniqueId val="{00000021-B8EC-4782-B6E3-6BFFDAA5226C}"/>
            </c:ext>
          </c:extLst>
        </c:ser>
        <c:ser>
          <c:idx val="2"/>
          <c:order val="2"/>
          <c:tx>
            <c:strRef>
              <c:f>'41benpresaad_graf'!$J$7:$K$7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'41benpresaad_graf'!$K$10:$K$27</c:f>
              <c:numCache>
                <c:formatCode>#,##0.00</c:formatCode>
                <c:ptCount val="18"/>
                <c:pt idx="0">
                  <c:v>19.715467277975371</c:v>
                </c:pt>
                <c:pt idx="1">
                  <c:v>44.044639837673316</c:v>
                </c:pt>
                <c:pt idx="2">
                  <c:v>29.207854483109646</c:v>
                </c:pt>
                <c:pt idx="3">
                  <c:v>46.310824801564479</c:v>
                </c:pt>
                <c:pt idx="4">
                  <c:v>35.816714945775779</c:v>
                </c:pt>
                <c:pt idx="5">
                  <c:v>31.835060296353927</c:v>
                </c:pt>
                <c:pt idx="6">
                  <c:v>19.277213424957672</c:v>
                </c:pt>
                <c:pt idx="7">
                  <c:v>17.391542867174298</c:v>
                </c:pt>
                <c:pt idx="8">
                  <c:v>43.184183590087649</c:v>
                </c:pt>
                <c:pt idx="9">
                  <c:v>51.16789598434675</c:v>
                </c:pt>
                <c:pt idx="10">
                  <c:v>17.039400740961085</c:v>
                </c:pt>
                <c:pt idx="11">
                  <c:v>19.277615921934782</c:v>
                </c:pt>
                <c:pt idx="12">
                  <c:v>18.925796116332997</c:v>
                </c:pt>
                <c:pt idx="13">
                  <c:v>47.631797426317974</c:v>
                </c:pt>
                <c:pt idx="14">
                  <c:v>45.579605579605577</c:v>
                </c:pt>
                <c:pt idx="15">
                  <c:v>37.170363710128399</c:v>
                </c:pt>
                <c:pt idx="16">
                  <c:v>9.4981807155852032</c:v>
                </c:pt>
                <c:pt idx="17">
                  <c:v>38.336807968496643</c:v>
                </c:pt>
              </c:numCache>
            </c:numRef>
          </c:val>
          <c:extLst>
            <c:ext xmlns:c16="http://schemas.microsoft.com/office/drawing/2014/chart" uri="{C3380CC4-5D6E-409C-BE32-E72D297353CC}">
              <c16:uniqueId val="{00000022-B8EC-4782-B6E3-6BFFDAA5226C}"/>
            </c:ext>
          </c:extLst>
        </c:ser>
        <c:ser>
          <c:idx val="3"/>
          <c:order val="3"/>
          <c:tx>
            <c:strRef>
              <c:f>'41benpresaad_graf'!$L$7:$M$7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8EC-4782-B6E3-6BFFDAA5226C}"/>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8EC-4782-B6E3-6BFFDAA5226C}"/>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8EC-4782-B6E3-6BFFDAA5226C}"/>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8EC-4782-B6E3-6BFFDAA5226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8EC-4782-B6E3-6BFFDAA5226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8EC-4782-B6E3-6BFFDAA5226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8EC-4782-B6E3-6BFFDAA5226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8EC-4782-B6E3-6BFFDAA5226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8EC-4782-B6E3-6BFFDAA5226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8EC-4782-B6E3-6BFFDAA5226C}"/>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8EC-4782-B6E3-6BFFDAA5226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8EC-4782-B6E3-6BFFDAA5226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8EC-4782-B6E3-6BFFDAA5226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8EC-4782-B6E3-6BFFDAA5226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8EC-4782-B6E3-6BFFDAA5226C}"/>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8EC-4782-B6E3-6BFFDAA5226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8EC-4782-B6E3-6BFFDAA5226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'41benpresaad_graf'!$M$10:$M$27</c:f>
              <c:numCache>
                <c:formatCode>#,##0.00</c:formatCode>
                <c:ptCount val="18"/>
                <c:pt idx="0">
                  <c:v>2.792523146208896E-3</c:v>
                </c:pt>
                <c:pt idx="1">
                  <c:v>0</c:v>
                </c:pt>
                <c:pt idx="2">
                  <c:v>4.0183235554126819E-2</c:v>
                </c:pt>
                <c:pt idx="3">
                  <c:v>0</c:v>
                </c:pt>
                <c:pt idx="4">
                  <c:v>0</c:v>
                </c:pt>
                <c:pt idx="5">
                  <c:v>0</c:v>
                </c:pt>
                <c:pt idx="6">
                  <c:v>1.3108754108156557</c:v>
                </c:pt>
                <c:pt idx="7">
                  <c:v>2.633253604265871E-2</c:v>
                </c:pt>
                <c:pt idx="8">
                  <c:v>3.9136755003913677E-2</c:v>
                </c:pt>
                <c:pt idx="9">
                  <c:v>0.18612099455423756</c:v>
                </c:pt>
                <c:pt idx="10">
                  <c:v>0</c:v>
                </c:pt>
                <c:pt idx="11">
                  <c:v>0.12402447728362993</c:v>
                </c:pt>
                <c:pt idx="12">
                  <c:v>3.7172747066008177E-2</c:v>
                </c:pt>
                <c:pt idx="13">
                  <c:v>8.3022000830220016E-3</c:v>
                </c:pt>
                <c:pt idx="14">
                  <c:v>0.15392015392015393</c:v>
                </c:pt>
                <c:pt idx="15">
                  <c:v>7.35424730534326</c:v>
                </c:pt>
                <c:pt idx="16">
                  <c:v>0</c:v>
                </c:pt>
                <c:pt idx="17">
                  <c:v>0</c:v>
                </c:pt>
              </c:numCache>
            </c:numRef>
          </c:val>
          <c:extLst>
            <c:ext xmlns:c16="http://schemas.microsoft.com/office/drawing/2014/chart" uri="{C3380CC4-5D6E-409C-BE32-E72D297353CC}">
              <c16:uniqueId val="{00000034-B8EC-4782-B6E3-6BFFDAA5226C}"/>
            </c:ext>
          </c:extLst>
        </c:ser>
        <c:dLbls>
          <c:showLegendKey val="0"/>
          <c:showVal val="0"/>
          <c:showCatName val="0"/>
          <c:showSerName val="0"/>
          <c:showPercent val="0"/>
          <c:showBubbleSize val="0"/>
        </c:dLbls>
        <c:gapWidth val="39"/>
        <c:overlap val="100"/>
        <c:axId val="-1839930480"/>
        <c:axId val="-1839933200"/>
      </c:barChart>
      <c:catAx>
        <c:axId val="-183993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3200"/>
        <c:crosses val="autoZero"/>
        <c:auto val="1"/>
        <c:lblAlgn val="ctr"/>
        <c:lblOffset val="100"/>
        <c:noMultiLvlLbl val="0"/>
      </c:catAx>
      <c:valAx>
        <c:axId val="-183993320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0480"/>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'41abenpreGIII_graf'!$F$7:$G$7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08E3-449B-A163-577B2D53F24C}"/>
              </c:ext>
            </c:extLst>
          </c:dPt>
          <c:dPt>
            <c:idx val="11"/>
            <c:invertIfNegative val="0"/>
            <c:bubble3D val="0"/>
            <c:extLst>
              <c:ext xmlns:c16="http://schemas.microsoft.com/office/drawing/2014/chart" uri="{C3380CC4-5D6E-409C-BE32-E72D297353CC}">
                <c16:uniqueId val="{00000001-08E3-449B-A163-577B2D53F24C}"/>
              </c:ext>
            </c:extLst>
          </c:dPt>
          <c:dPt>
            <c:idx val="12"/>
            <c:invertIfNegative val="0"/>
            <c:bubble3D val="0"/>
            <c:extLst>
              <c:ext xmlns:c16="http://schemas.microsoft.com/office/drawing/2014/chart" uri="{C3380CC4-5D6E-409C-BE32-E72D297353CC}">
                <c16:uniqueId val="{00000002-08E3-449B-A163-577B2D53F24C}"/>
              </c:ext>
            </c:extLst>
          </c:dPt>
          <c:dPt>
            <c:idx val="14"/>
            <c:invertIfNegative val="0"/>
            <c:bubble3D val="0"/>
            <c:extLst>
              <c:ext xmlns:c16="http://schemas.microsoft.com/office/drawing/2014/chart" uri="{C3380CC4-5D6E-409C-BE32-E72D297353CC}">
                <c16:uniqueId val="{00000003-08E3-449B-A163-577B2D53F24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08E3-449B-A163-577B2D53F24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8E3-449B-A163-577B2D53F24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08E3-449B-A163-577B2D53F24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8E3-449B-A163-577B2D53F24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08E3-449B-A163-577B2D53F24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8E3-449B-A163-577B2D53F24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8E3-449B-A163-577B2D53F24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8E3-449B-A163-577B2D53F24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08E3-449B-A163-577B2D53F24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08E3-449B-A163-577B2D53F24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8E3-449B-A163-577B2D53F24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8E3-449B-A163-577B2D53F24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08E3-449B-A163-577B2D53F24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08E3-449B-A163-577B2D53F24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8E3-449B-A163-577B2D53F24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8E3-449B-A163-577B2D53F24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08E3-449B-A163-577B2D53F24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08E3-449B-A163-577B2D53F24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8E3-449B-A163-577B2D53F24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'41abenpreGIII_graf'!$G$10:$G$27</c:f>
              <c:numCache>
                <c:formatCode>#,##0.00</c:formatCode>
                <c:ptCount val="18"/>
                <c:pt idx="0">
                  <c:v>73.195403589542039</c:v>
                </c:pt>
                <c:pt idx="1">
                  <c:v>42.469584673472241</c:v>
                </c:pt>
                <c:pt idx="2">
                  <c:v>57.625884311277566</c:v>
                </c:pt>
                <c:pt idx="3">
                  <c:v>53.299340131973608</c:v>
                </c:pt>
                <c:pt idx="4">
                  <c:v>37.477847876940523</c:v>
                </c:pt>
                <c:pt idx="5">
                  <c:v>73.504450424342792</c:v>
                </c:pt>
                <c:pt idx="6">
                  <c:v>44.030295669839028</c:v>
                </c:pt>
                <c:pt idx="7">
                  <c:v>63.195653688096399</c:v>
                </c:pt>
                <c:pt idx="8">
                  <c:v>53.20295160953772</c:v>
                </c:pt>
                <c:pt idx="9">
                  <c:v>37.044874133527912</c:v>
                </c:pt>
                <c:pt idx="10">
                  <c:v>38.914317835059826</c:v>
                </c:pt>
                <c:pt idx="11">
                  <c:v>64.531847022119393</c:v>
                </c:pt>
                <c:pt idx="12">
                  <c:v>64.421841541755882</c:v>
                </c:pt>
                <c:pt idx="13">
                  <c:v>48.147672552166931</c:v>
                </c:pt>
                <c:pt idx="14">
                  <c:v>46.808510638297875</c:v>
                </c:pt>
                <c:pt idx="15">
                  <c:v>56.964301377072189</c:v>
                </c:pt>
                <c:pt idx="16">
                  <c:v>72.185430463576154</c:v>
                </c:pt>
                <c:pt idx="17">
                  <c:v>54.840940525587826</c:v>
                </c:pt>
              </c:numCache>
            </c:numRef>
          </c:val>
          <c:extLst>
            <c:ext xmlns:c16="http://schemas.microsoft.com/office/drawing/2014/chart" uri="{C3380CC4-5D6E-409C-BE32-E72D297353CC}">
              <c16:uniqueId val="{00000014-08E3-449B-A163-577B2D53F24C}"/>
            </c:ext>
          </c:extLst>
        </c:ser>
        <c:ser>
          <c:idx val="1"/>
          <c:order val="1"/>
          <c:tx>
            <c:strRef>
              <c:f>'41abenpreGIII_graf'!$H$7:$I$7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08E3-449B-A163-577B2D53F24C}"/>
              </c:ext>
            </c:extLst>
          </c:dPt>
          <c:dPt>
            <c:idx val="11"/>
            <c:invertIfNegative val="0"/>
            <c:bubble3D val="0"/>
            <c:extLst>
              <c:ext xmlns:c16="http://schemas.microsoft.com/office/drawing/2014/chart" uri="{C3380CC4-5D6E-409C-BE32-E72D297353CC}">
                <c16:uniqueId val="{00000016-08E3-449B-A163-577B2D53F24C}"/>
              </c:ext>
            </c:extLst>
          </c:dPt>
          <c:dPt>
            <c:idx val="14"/>
            <c:invertIfNegative val="0"/>
            <c:bubble3D val="0"/>
            <c:extLst>
              <c:ext xmlns:c16="http://schemas.microsoft.com/office/drawing/2014/chart" uri="{C3380CC4-5D6E-409C-BE32-E72D297353CC}">
                <c16:uniqueId val="{00000017-08E3-449B-A163-577B2D53F24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08E3-449B-A163-577B2D53F24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08E3-449B-A163-577B2D53F24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08E3-449B-A163-577B2D53F24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08E3-449B-A163-577B2D53F24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08E3-449B-A163-577B2D53F24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08E3-449B-A163-577B2D53F24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08E3-449B-A163-577B2D53F24C}"/>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08E3-449B-A163-577B2D53F24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08E3-449B-A163-577B2D53F24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'41abenpreGIII_graf'!$I$10:$I$27</c:f>
              <c:numCache>
                <c:formatCode>#,##0.00</c:formatCode>
                <c:ptCount val="18"/>
                <c:pt idx="0">
                  <c:v>2.3618363183800275</c:v>
                </c:pt>
                <c:pt idx="1">
                  <c:v>24.535030065725074</c:v>
                </c:pt>
                <c:pt idx="2">
                  <c:v>14.419475655430711</c:v>
                </c:pt>
                <c:pt idx="3">
                  <c:v>4.2791441711657665</c:v>
                </c:pt>
                <c:pt idx="4">
                  <c:v>26.213936343659178</c:v>
                </c:pt>
                <c:pt idx="5">
                  <c:v>1.0867315255640655</c:v>
                </c:pt>
                <c:pt idx="6">
                  <c:v>35.17344933424603</c:v>
                </c:pt>
                <c:pt idx="7">
                  <c:v>10.987671519119592</c:v>
                </c:pt>
                <c:pt idx="8">
                  <c:v>10.613274655234555</c:v>
                </c:pt>
                <c:pt idx="9">
                  <c:v>12.526450200656695</c:v>
                </c:pt>
                <c:pt idx="10">
                  <c:v>45.611499237131618</c:v>
                </c:pt>
                <c:pt idx="11">
                  <c:v>17.713043783082693</c:v>
                </c:pt>
                <c:pt idx="12">
                  <c:v>16.112152034261243</c:v>
                </c:pt>
                <c:pt idx="13">
                  <c:v>4.2118780096308184</c:v>
                </c:pt>
                <c:pt idx="14">
                  <c:v>16.214233308877475</c:v>
                </c:pt>
                <c:pt idx="15">
                  <c:v>2.8330848171213052</c:v>
                </c:pt>
                <c:pt idx="16">
                  <c:v>13.383002207505518</c:v>
                </c:pt>
                <c:pt idx="17">
                  <c:v>6.9156293222683268E-2</c:v>
                </c:pt>
              </c:numCache>
            </c:numRef>
          </c:val>
          <c:extLst>
            <c:ext xmlns:c16="http://schemas.microsoft.com/office/drawing/2014/chart" uri="{C3380CC4-5D6E-409C-BE32-E72D297353CC}">
              <c16:uniqueId val="{00000021-08E3-449B-A163-577B2D53F24C}"/>
            </c:ext>
          </c:extLst>
        </c:ser>
        <c:ser>
          <c:idx val="2"/>
          <c:order val="2"/>
          <c:tx>
            <c:strRef>
              <c:f>'41abenpreGIII_graf'!$J$7:$K$7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'41abenpreGIII_graf'!$K$10:$K$27</c:f>
              <c:numCache>
                <c:formatCode>#,##0.00</c:formatCode>
                <c:ptCount val="18"/>
                <c:pt idx="0">
                  <c:v>24.435274081560085</c:v>
                </c:pt>
                <c:pt idx="1">
                  <c:v>32.995385260802685</c:v>
                </c:pt>
                <c:pt idx="2">
                  <c:v>27.90262172284644</c:v>
                </c:pt>
                <c:pt idx="3">
                  <c:v>42.421515696860631</c:v>
                </c:pt>
                <c:pt idx="4">
                  <c:v>36.3082157794003</c:v>
                </c:pt>
                <c:pt idx="5">
                  <c:v>25.408818050093149</c:v>
                </c:pt>
                <c:pt idx="6">
                  <c:v>19.535407512089563</c:v>
                </c:pt>
                <c:pt idx="7">
                  <c:v>25.767918088737201</c:v>
                </c:pt>
                <c:pt idx="8">
                  <c:v>36.060473850939921</c:v>
                </c:pt>
                <c:pt idx="9">
                  <c:v>50.169646114556734</c:v>
                </c:pt>
                <c:pt idx="10">
                  <c:v>15.47418292780856</c:v>
                </c:pt>
                <c:pt idx="11">
                  <c:v>17.509727626459146</c:v>
                </c:pt>
                <c:pt idx="12">
                  <c:v>19.375</c:v>
                </c:pt>
                <c:pt idx="13">
                  <c:v>47.621187800963085</c:v>
                </c:pt>
                <c:pt idx="14">
                  <c:v>36.708241623868915</c:v>
                </c:pt>
                <c:pt idx="15">
                  <c:v>31.177089728971144</c:v>
                </c:pt>
                <c:pt idx="16">
                  <c:v>14.431567328918323</c:v>
                </c:pt>
                <c:pt idx="17">
                  <c:v>45.089903181189491</c:v>
                </c:pt>
              </c:numCache>
            </c:numRef>
          </c:val>
          <c:extLst>
            <c:ext xmlns:c16="http://schemas.microsoft.com/office/drawing/2014/chart" uri="{C3380CC4-5D6E-409C-BE32-E72D297353CC}">
              <c16:uniqueId val="{00000022-08E3-449B-A163-577B2D53F24C}"/>
            </c:ext>
          </c:extLst>
        </c:ser>
        <c:ser>
          <c:idx val="3"/>
          <c:order val="3"/>
          <c:tx>
            <c:strRef>
              <c:f>'41abenpreGIII_graf'!$L$7:$M$7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8E3-449B-A163-577B2D53F24C}"/>
                </c:ext>
              </c:extLst>
            </c:dLbl>
            <c:dLbl>
              <c:idx val="1"/>
              <c:layout>
                <c:manualLayout>
                  <c:x val="-2.4146356993808087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8E3-449B-A163-577B2D53F24C}"/>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8E3-449B-A163-577B2D53F24C}"/>
                </c:ext>
              </c:extLst>
            </c:dLbl>
            <c:dLbl>
              <c:idx val="3"/>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8E3-449B-A163-577B2D53F24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8E3-449B-A163-577B2D53F24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8E3-449B-A163-577B2D53F24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8E3-449B-A163-577B2D53F24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8E3-449B-A163-577B2D53F24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8E3-449B-A163-577B2D53F24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8E3-449B-A163-577B2D53F24C}"/>
                </c:ext>
              </c:extLst>
            </c:dLbl>
            <c:dLbl>
              <c:idx val="10"/>
              <c:layout>
                <c:manualLayout>
                  <c:x val="-9.6585427975232346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8E3-449B-A163-577B2D53F24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8E3-449B-A163-577B2D53F24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8E3-449B-A163-577B2D53F24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8E3-449B-A163-577B2D53F24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8E3-449B-A163-577B2D53F24C}"/>
                </c:ext>
              </c:extLst>
            </c:dLbl>
            <c:dLbl>
              <c:idx val="16"/>
              <c:layout>
                <c:manualLayout>
                  <c:x val="1.3170892327953288E-3"/>
                  <c:y val="-1.82724244671209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8E3-449B-A163-577B2D53F24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8E3-449B-A163-577B2D53F24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'41abenpreGIII_graf'!$M$10:$M$27</c:f>
              <c:numCache>
                <c:formatCode>#,##0.00</c:formatCode>
                <c:ptCount val="18"/>
                <c:pt idx="0">
                  <c:v>7.4860105178447779E-3</c:v>
                </c:pt>
                <c:pt idx="1">
                  <c:v>0</c:v>
                </c:pt>
                <c:pt idx="2">
                  <c:v>5.2018310445276737E-2</c:v>
                </c:pt>
                <c:pt idx="3">
                  <c:v>0</c:v>
                </c:pt>
                <c:pt idx="4">
                  <c:v>0</c:v>
                </c:pt>
                <c:pt idx="5">
                  <c:v>0</c:v>
                </c:pt>
                <c:pt idx="6">
                  <c:v>1.2608474838253803</c:v>
                </c:pt>
                <c:pt idx="7">
                  <c:v>4.8756704046806439E-2</c:v>
                </c:pt>
                <c:pt idx="8">
                  <c:v>0.12329988428780089</c:v>
                </c:pt>
                <c:pt idx="9">
                  <c:v>0.25902955125866473</c:v>
                </c:pt>
                <c:pt idx="10">
                  <c:v>0</c:v>
                </c:pt>
                <c:pt idx="11">
                  <c:v>0.24538156833876679</c:v>
                </c:pt>
                <c:pt idx="12">
                  <c:v>9.1006423982869372E-2</c:v>
                </c:pt>
                <c:pt idx="13">
                  <c:v>1.9261637239165328E-2</c:v>
                </c:pt>
                <c:pt idx="14">
                  <c:v>0.26901442895573491</c:v>
                </c:pt>
                <c:pt idx="15">
                  <c:v>9.0255240768353655</c:v>
                </c:pt>
                <c:pt idx="16">
                  <c:v>0</c:v>
                </c:pt>
                <c:pt idx="17">
                  <c:v>0</c:v>
                </c:pt>
              </c:numCache>
            </c:numRef>
          </c:val>
          <c:extLst>
            <c:ext xmlns:c16="http://schemas.microsoft.com/office/drawing/2014/chart" uri="{C3380CC4-5D6E-409C-BE32-E72D297353CC}">
              <c16:uniqueId val="{00000034-08E3-449B-A163-577B2D53F24C}"/>
            </c:ext>
          </c:extLst>
        </c:ser>
        <c:dLbls>
          <c:showLegendKey val="0"/>
          <c:showVal val="0"/>
          <c:showCatName val="0"/>
          <c:showSerName val="0"/>
          <c:showPercent val="0"/>
          <c:showBubbleSize val="0"/>
        </c:dLbls>
        <c:gapWidth val="39"/>
        <c:overlap val="100"/>
        <c:axId val="-1839935376"/>
        <c:axId val="-1839932656"/>
      </c:barChart>
      <c:catAx>
        <c:axId val="-183993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656"/>
        <c:crosses val="autoZero"/>
        <c:auto val="1"/>
        <c:lblAlgn val="ctr"/>
        <c:lblOffset val="100"/>
        <c:noMultiLvlLbl val="0"/>
      </c:catAx>
      <c:valAx>
        <c:axId val="-183993265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5376"/>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'41bbenpreGII_graf'!$F$7:$G$7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DF94-4DCE-B587-187BE355C43F}"/>
              </c:ext>
            </c:extLst>
          </c:dPt>
          <c:dPt>
            <c:idx val="11"/>
            <c:invertIfNegative val="0"/>
            <c:bubble3D val="0"/>
            <c:extLst>
              <c:ext xmlns:c16="http://schemas.microsoft.com/office/drawing/2014/chart" uri="{C3380CC4-5D6E-409C-BE32-E72D297353CC}">
                <c16:uniqueId val="{00000001-DF94-4DCE-B587-187BE355C43F}"/>
              </c:ext>
            </c:extLst>
          </c:dPt>
          <c:dPt>
            <c:idx val="12"/>
            <c:invertIfNegative val="0"/>
            <c:bubble3D val="0"/>
            <c:extLst>
              <c:ext xmlns:c16="http://schemas.microsoft.com/office/drawing/2014/chart" uri="{C3380CC4-5D6E-409C-BE32-E72D297353CC}">
                <c16:uniqueId val="{00000002-DF94-4DCE-B587-187BE355C43F}"/>
              </c:ext>
            </c:extLst>
          </c:dPt>
          <c:dPt>
            <c:idx val="14"/>
            <c:invertIfNegative val="0"/>
            <c:bubble3D val="0"/>
            <c:extLst>
              <c:ext xmlns:c16="http://schemas.microsoft.com/office/drawing/2014/chart" uri="{C3380CC4-5D6E-409C-BE32-E72D297353CC}">
                <c16:uniqueId val="{00000003-DF94-4DCE-B587-187BE355C43F}"/>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DF94-4DCE-B587-187BE355C43F}"/>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F94-4DCE-B587-187BE355C43F}"/>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F94-4DCE-B587-187BE355C43F}"/>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F94-4DCE-B587-187BE355C43F}"/>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F94-4DCE-B587-187BE355C43F}"/>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F94-4DCE-B587-187BE355C43F}"/>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F94-4DCE-B587-187BE355C43F}"/>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F94-4DCE-B587-187BE355C43F}"/>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F94-4DCE-B587-187BE355C43F}"/>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F94-4DCE-B587-187BE355C43F}"/>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F94-4DCE-B587-187BE355C43F}"/>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F94-4DCE-B587-187BE355C43F}"/>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F94-4DCE-B587-187BE355C43F}"/>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F94-4DCE-B587-187BE355C43F}"/>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F94-4DCE-B587-187BE355C43F}"/>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F94-4DCE-B587-187BE355C43F}"/>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F94-4DCE-B587-187BE355C43F}"/>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F94-4DCE-B587-187BE355C43F}"/>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F94-4DCE-B587-187BE355C43F}"/>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'41bbenpreGII_graf'!$G$10:$G$27</c:f>
              <c:numCache>
                <c:formatCode>#,##0.00</c:formatCode>
                <c:ptCount val="18"/>
                <c:pt idx="0">
                  <c:v>78.797591670737262</c:v>
                </c:pt>
                <c:pt idx="1">
                  <c:v>34.432823813354787</c:v>
                </c:pt>
                <c:pt idx="2">
                  <c:v>59.802158273381295</c:v>
                </c:pt>
                <c:pt idx="3">
                  <c:v>48.783031988873432</c:v>
                </c:pt>
                <c:pt idx="4">
                  <c:v>34.36555891238671</c:v>
                </c:pt>
                <c:pt idx="5">
                  <c:v>71.293375394321771</c:v>
                </c:pt>
                <c:pt idx="6">
                  <c:v>46.942604649417419</c:v>
                </c:pt>
                <c:pt idx="7">
                  <c:v>67.065444496865936</c:v>
                </c:pt>
                <c:pt idx="8">
                  <c:v>49.124467581637482</c:v>
                </c:pt>
                <c:pt idx="9">
                  <c:v>38.331924485770642</c:v>
                </c:pt>
                <c:pt idx="10">
                  <c:v>33.612093920874877</c:v>
                </c:pt>
                <c:pt idx="11">
                  <c:v>66.315335918597327</c:v>
                </c:pt>
                <c:pt idx="12">
                  <c:v>70.057360039172707</c:v>
                </c:pt>
                <c:pt idx="13">
                  <c:v>51.374701428063219</c:v>
                </c:pt>
                <c:pt idx="14">
                  <c:v>42.923773987206822</c:v>
                </c:pt>
                <c:pt idx="15">
                  <c:v>53.529704200845138</c:v>
                </c:pt>
                <c:pt idx="16">
                  <c:v>79.477418238449559</c:v>
                </c:pt>
                <c:pt idx="17">
                  <c:v>60.25</c:v>
                </c:pt>
              </c:numCache>
            </c:numRef>
          </c:val>
          <c:extLst>
            <c:ext xmlns:c16="http://schemas.microsoft.com/office/drawing/2014/chart" uri="{C3380CC4-5D6E-409C-BE32-E72D297353CC}">
              <c16:uniqueId val="{00000014-DF94-4DCE-B587-187BE355C43F}"/>
            </c:ext>
          </c:extLst>
        </c:ser>
        <c:ser>
          <c:idx val="1"/>
          <c:order val="1"/>
          <c:tx>
            <c:strRef>
              <c:f>'41bbenpreGII_graf'!$H$7:$I$7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DF94-4DCE-B587-187BE355C43F}"/>
              </c:ext>
            </c:extLst>
          </c:dPt>
          <c:dPt>
            <c:idx val="11"/>
            <c:invertIfNegative val="0"/>
            <c:bubble3D val="0"/>
            <c:extLst>
              <c:ext xmlns:c16="http://schemas.microsoft.com/office/drawing/2014/chart" uri="{C3380CC4-5D6E-409C-BE32-E72D297353CC}">
                <c16:uniqueId val="{00000016-DF94-4DCE-B587-187BE355C43F}"/>
              </c:ext>
            </c:extLst>
          </c:dPt>
          <c:dPt>
            <c:idx val="14"/>
            <c:invertIfNegative val="0"/>
            <c:bubble3D val="0"/>
            <c:extLst>
              <c:ext xmlns:c16="http://schemas.microsoft.com/office/drawing/2014/chart" uri="{C3380CC4-5D6E-409C-BE32-E72D297353CC}">
                <c16:uniqueId val="{00000017-DF94-4DCE-B587-187BE355C43F}"/>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DF94-4DCE-B587-187BE355C43F}"/>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DF94-4DCE-B587-187BE355C43F}"/>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DF94-4DCE-B587-187BE355C43F}"/>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F94-4DCE-B587-187BE355C43F}"/>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F94-4DCE-B587-187BE355C43F}"/>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F94-4DCE-B587-187BE355C43F}"/>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DF94-4DCE-B587-187BE355C43F}"/>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F94-4DCE-B587-187BE355C43F}"/>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F94-4DCE-B587-187BE355C43F}"/>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'41bbenpreGII_graf'!$I$10:$I$27</c:f>
              <c:numCache>
                <c:formatCode>#,##0.00</c:formatCode>
                <c:ptCount val="18"/>
                <c:pt idx="0">
                  <c:v>0.97035691351858666</c:v>
                </c:pt>
                <c:pt idx="1">
                  <c:v>20.935701466674917</c:v>
                </c:pt>
                <c:pt idx="2">
                  <c:v>9.7422062350119898</c:v>
                </c:pt>
                <c:pt idx="3">
                  <c:v>2.5312934631432547</c:v>
                </c:pt>
                <c:pt idx="4">
                  <c:v>27.38945344685526</c:v>
                </c:pt>
                <c:pt idx="5">
                  <c:v>0.7334384858044164</c:v>
                </c:pt>
                <c:pt idx="6">
                  <c:v>30.380696849728878</c:v>
                </c:pt>
                <c:pt idx="7">
                  <c:v>11.218575183662466</c:v>
                </c:pt>
                <c:pt idx="8">
                  <c:v>9.9539085166361456</c:v>
                </c:pt>
                <c:pt idx="9">
                  <c:v>11.401803324880248</c:v>
                </c:pt>
                <c:pt idx="10">
                  <c:v>46.035702798327435</c:v>
                </c:pt>
                <c:pt idx="11">
                  <c:v>13.539491564747605</c:v>
                </c:pt>
                <c:pt idx="12">
                  <c:v>9.8363140345559259</c:v>
                </c:pt>
                <c:pt idx="13">
                  <c:v>2.0887330385729532</c:v>
                </c:pt>
                <c:pt idx="14">
                  <c:v>15.938166311300639</c:v>
                </c:pt>
                <c:pt idx="15">
                  <c:v>1.913994531444196</c:v>
                </c:pt>
                <c:pt idx="16">
                  <c:v>7.9771586779719676</c:v>
                </c:pt>
                <c:pt idx="17">
                  <c:v>0.125</c:v>
                </c:pt>
              </c:numCache>
            </c:numRef>
          </c:val>
          <c:extLst>
            <c:ext xmlns:c16="http://schemas.microsoft.com/office/drawing/2014/chart" uri="{C3380CC4-5D6E-409C-BE32-E72D297353CC}">
              <c16:uniqueId val="{00000021-DF94-4DCE-B587-187BE355C43F}"/>
            </c:ext>
          </c:extLst>
        </c:ser>
        <c:ser>
          <c:idx val="2"/>
          <c:order val="2"/>
          <c:tx>
            <c:strRef>
              <c:f>'41bbenpreGII_graf'!$J$7:$K$7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'41bbenpreGII_graf'!$K$10:$K$27</c:f>
              <c:numCache>
                <c:formatCode>#,##0.00</c:formatCode>
                <c:ptCount val="18"/>
                <c:pt idx="0">
                  <c:v>20.230404882519853</c:v>
                </c:pt>
                <c:pt idx="1">
                  <c:v>44.631474719970292</c:v>
                </c:pt>
                <c:pt idx="2">
                  <c:v>30.433153477218227</c:v>
                </c:pt>
                <c:pt idx="3">
                  <c:v>48.685674547983311</c:v>
                </c:pt>
                <c:pt idx="4">
                  <c:v>38.244987640758033</c:v>
                </c:pt>
                <c:pt idx="5">
                  <c:v>27.973186119873816</c:v>
                </c:pt>
                <c:pt idx="6">
                  <c:v>21.398953036756289</c:v>
                </c:pt>
                <c:pt idx="7">
                  <c:v>21.702500505493024</c:v>
                </c:pt>
                <c:pt idx="8">
                  <c:v>40.900018518899564</c:v>
                </c:pt>
                <c:pt idx="9">
                  <c:v>50.049309664694277</c:v>
                </c:pt>
                <c:pt idx="10">
                  <c:v>20.352203280797685</c:v>
                </c:pt>
                <c:pt idx="11">
                  <c:v>20.035795963010838</c:v>
                </c:pt>
                <c:pt idx="12">
                  <c:v>20.087672254995688</c:v>
                </c:pt>
                <c:pt idx="13">
                  <c:v>46.536565533363827</c:v>
                </c:pt>
                <c:pt idx="14">
                  <c:v>40.978144989339022</c:v>
                </c:pt>
                <c:pt idx="15">
                  <c:v>37.677106636838182</c:v>
                </c:pt>
                <c:pt idx="16">
                  <c:v>12.545423083578473</c:v>
                </c:pt>
                <c:pt idx="17">
                  <c:v>39.625</c:v>
                </c:pt>
              </c:numCache>
            </c:numRef>
          </c:val>
          <c:extLst>
            <c:ext xmlns:c16="http://schemas.microsoft.com/office/drawing/2014/chart" uri="{C3380CC4-5D6E-409C-BE32-E72D297353CC}">
              <c16:uniqueId val="{00000022-DF94-4DCE-B587-187BE355C43F}"/>
            </c:ext>
          </c:extLst>
        </c:ser>
        <c:ser>
          <c:idx val="3"/>
          <c:order val="3"/>
          <c:tx>
            <c:strRef>
              <c:f>'41bbenpreGII_graf'!$L$7:$M$7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DF94-4DCE-B587-187BE355C43F}"/>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DF94-4DCE-B587-187BE355C43F}"/>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DF94-4DCE-B587-187BE355C43F}"/>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DF94-4DCE-B587-187BE355C43F}"/>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DF94-4DCE-B587-187BE355C43F}"/>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DF94-4DCE-B587-187BE355C43F}"/>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DF94-4DCE-B587-187BE355C43F}"/>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DF94-4DCE-B587-187BE355C43F}"/>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DF94-4DCE-B587-187BE355C43F}"/>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DF94-4DCE-B587-187BE355C43F}"/>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DF94-4DCE-B587-187BE355C43F}"/>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DF94-4DCE-B587-187BE355C43F}"/>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DF94-4DCE-B587-187BE355C43F}"/>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DF94-4DCE-B587-187BE355C43F}"/>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F94-4DCE-B587-187BE355C43F}"/>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F94-4DCE-B587-187BE355C43F}"/>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DF94-4DCE-B587-187BE355C43F}"/>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'41bbenpreGII_graf'!$M$10:$M$27</c:f>
              <c:numCache>
                <c:formatCode>#,##0.00</c:formatCode>
                <c:ptCount val="18"/>
                <c:pt idx="0">
                  <c:v>1.6465332242962443E-3</c:v>
                </c:pt>
                <c:pt idx="1">
                  <c:v>0</c:v>
                </c:pt>
                <c:pt idx="2">
                  <c:v>2.2482014388489208E-2</c:v>
                </c:pt>
                <c:pt idx="3">
                  <c:v>0</c:v>
                </c:pt>
                <c:pt idx="4">
                  <c:v>0</c:v>
                </c:pt>
                <c:pt idx="5">
                  <c:v>0</c:v>
                </c:pt>
                <c:pt idx="6">
                  <c:v>1.2777454640974164</c:v>
                </c:pt>
                <c:pt idx="7">
                  <c:v>1.3479813978567096E-2</c:v>
                </c:pt>
                <c:pt idx="8">
                  <c:v>2.1605382826807136E-2</c:v>
                </c:pt>
                <c:pt idx="9">
                  <c:v>0.21696252465483234</c:v>
                </c:pt>
                <c:pt idx="10">
                  <c:v>0</c:v>
                </c:pt>
                <c:pt idx="11">
                  <c:v>0.10937655364422789</c:v>
                </c:pt>
                <c:pt idx="12">
                  <c:v>1.8653671275677946E-2</c:v>
                </c:pt>
                <c:pt idx="13">
                  <c:v>0</c:v>
                </c:pt>
                <c:pt idx="14">
                  <c:v>0.15991471215351813</c:v>
                </c:pt>
                <c:pt idx="15">
                  <c:v>6.8791946308724832</c:v>
                </c:pt>
                <c:pt idx="16">
                  <c:v>0</c:v>
                </c:pt>
                <c:pt idx="17">
                  <c:v>0</c:v>
                </c:pt>
              </c:numCache>
            </c:numRef>
          </c:val>
          <c:extLst>
            <c:ext xmlns:c16="http://schemas.microsoft.com/office/drawing/2014/chart" uri="{C3380CC4-5D6E-409C-BE32-E72D297353CC}">
              <c16:uniqueId val="{00000034-DF94-4DCE-B587-187BE355C43F}"/>
            </c:ext>
          </c:extLst>
        </c:ser>
        <c:dLbls>
          <c:showLegendKey val="0"/>
          <c:showVal val="0"/>
          <c:showCatName val="0"/>
          <c:showSerName val="0"/>
          <c:showPercent val="0"/>
          <c:showBubbleSize val="0"/>
        </c:dLbls>
        <c:gapWidth val="39"/>
        <c:overlap val="100"/>
        <c:axId val="-1839932112"/>
        <c:axId val="-1839929936"/>
      </c:barChart>
      <c:catAx>
        <c:axId val="-183993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29936"/>
        <c:crosses val="autoZero"/>
        <c:auto val="1"/>
        <c:lblAlgn val="ctr"/>
        <c:lblOffset val="100"/>
        <c:noMultiLvlLbl val="0"/>
      </c:catAx>
      <c:valAx>
        <c:axId val="-183992993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112"/>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'41cbenpreGI_graf'!$F$7:$G$7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1E5F-4C87-A16C-52F8B886E811}"/>
              </c:ext>
            </c:extLst>
          </c:dPt>
          <c:dPt>
            <c:idx val="11"/>
            <c:invertIfNegative val="0"/>
            <c:bubble3D val="0"/>
            <c:extLst>
              <c:ext xmlns:c16="http://schemas.microsoft.com/office/drawing/2014/chart" uri="{C3380CC4-5D6E-409C-BE32-E72D297353CC}">
                <c16:uniqueId val="{00000001-1E5F-4C87-A16C-52F8B886E811}"/>
              </c:ext>
            </c:extLst>
          </c:dPt>
          <c:dPt>
            <c:idx val="12"/>
            <c:invertIfNegative val="0"/>
            <c:bubble3D val="0"/>
            <c:extLst>
              <c:ext xmlns:c16="http://schemas.microsoft.com/office/drawing/2014/chart" uri="{C3380CC4-5D6E-409C-BE32-E72D297353CC}">
                <c16:uniqueId val="{00000002-1E5F-4C87-A16C-52F8B886E811}"/>
              </c:ext>
            </c:extLst>
          </c:dPt>
          <c:dPt>
            <c:idx val="14"/>
            <c:invertIfNegative val="0"/>
            <c:bubble3D val="0"/>
            <c:extLst>
              <c:ext xmlns:c16="http://schemas.microsoft.com/office/drawing/2014/chart" uri="{C3380CC4-5D6E-409C-BE32-E72D297353CC}">
                <c16:uniqueId val="{00000003-1E5F-4C87-A16C-52F8B886E811}"/>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E5F-4C87-A16C-52F8B886E811}"/>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5F-4C87-A16C-52F8B886E811}"/>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1E5F-4C87-A16C-52F8B886E811}"/>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5F-4C87-A16C-52F8B886E811}"/>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1E5F-4C87-A16C-52F8B886E811}"/>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5F-4C87-A16C-52F8B886E811}"/>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1E5F-4C87-A16C-52F8B886E811}"/>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5F-4C87-A16C-52F8B886E811}"/>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1E5F-4C87-A16C-52F8B886E811}"/>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E5F-4C87-A16C-52F8B886E811}"/>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5F-4C87-A16C-52F8B886E811}"/>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5F-4C87-A16C-52F8B886E811}"/>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1E5F-4C87-A16C-52F8B886E811}"/>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1E5F-4C87-A16C-52F8B886E811}"/>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5F-4C87-A16C-52F8B886E811}"/>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5F-4C87-A16C-52F8B886E811}"/>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1E5F-4C87-A16C-52F8B886E811}"/>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5F-4C87-A16C-52F8B886E811}"/>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1E5F-4C87-A16C-52F8B886E811}"/>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'41cbenpreGI_graf'!$G$10:$G$27</c:f>
              <c:numCache>
                <c:formatCode>#,##0.00</c:formatCode>
                <c:ptCount val="18"/>
                <c:pt idx="0">
                  <c:v>85.94170275271361</c:v>
                </c:pt>
                <c:pt idx="1">
                  <c:v>43.529581114149991</c:v>
                </c:pt>
                <c:pt idx="2">
                  <c:v>63.494051346274262</c:v>
                </c:pt>
                <c:pt idx="3">
                  <c:v>53.246344914321647</c:v>
                </c:pt>
                <c:pt idx="4">
                  <c:v>28.587786259541986</c:v>
                </c:pt>
                <c:pt idx="5">
                  <c:v>49.452401010951981</c:v>
                </c:pt>
                <c:pt idx="6">
                  <c:v>52.553486274004385</c:v>
                </c:pt>
                <c:pt idx="7">
                  <c:v>85.784942297124019</c:v>
                </c:pt>
                <c:pt idx="8">
                  <c:v>41.014248877159424</c:v>
                </c:pt>
                <c:pt idx="9">
                  <c:v>35.997897653972956</c:v>
                </c:pt>
                <c:pt idx="10">
                  <c:v>31.621174524400331</c:v>
                </c:pt>
                <c:pt idx="11">
                  <c:v>66.416377152676603</c:v>
                </c:pt>
                <c:pt idx="12">
                  <c:v>76.379852774977849</c:v>
                </c:pt>
                <c:pt idx="13">
                  <c:v>49.551361386138616</c:v>
                </c:pt>
                <c:pt idx="14">
                  <c:v>39.43677286071545</c:v>
                </c:pt>
                <c:pt idx="15">
                  <c:v>52.685499682434482</c:v>
                </c:pt>
                <c:pt idx="16">
                  <c:v>98.495645288994453</c:v>
                </c:pt>
                <c:pt idx="17">
                  <c:v>70.889063729346972</c:v>
                </c:pt>
              </c:numCache>
            </c:numRef>
          </c:val>
          <c:extLst>
            <c:ext xmlns:c16="http://schemas.microsoft.com/office/drawing/2014/chart" uri="{C3380CC4-5D6E-409C-BE32-E72D297353CC}">
              <c16:uniqueId val="{00000014-1E5F-4C87-A16C-52F8B886E811}"/>
            </c:ext>
          </c:extLst>
        </c:ser>
        <c:ser>
          <c:idx val="1"/>
          <c:order val="1"/>
          <c:tx>
            <c:strRef>
              <c:f>'41cbenpreGI_graf'!$H$7:$I$7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1E5F-4C87-A16C-52F8B886E811}"/>
              </c:ext>
            </c:extLst>
          </c:dPt>
          <c:dPt>
            <c:idx val="11"/>
            <c:invertIfNegative val="0"/>
            <c:bubble3D val="0"/>
            <c:extLst>
              <c:ext xmlns:c16="http://schemas.microsoft.com/office/drawing/2014/chart" uri="{C3380CC4-5D6E-409C-BE32-E72D297353CC}">
                <c16:uniqueId val="{00000016-1E5F-4C87-A16C-52F8B886E811}"/>
              </c:ext>
            </c:extLst>
          </c:dPt>
          <c:dPt>
            <c:idx val="14"/>
            <c:invertIfNegative val="0"/>
            <c:bubble3D val="0"/>
            <c:extLst>
              <c:ext xmlns:c16="http://schemas.microsoft.com/office/drawing/2014/chart" uri="{C3380CC4-5D6E-409C-BE32-E72D297353CC}">
                <c16:uniqueId val="{00000017-1E5F-4C87-A16C-52F8B886E811}"/>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1E5F-4C87-A16C-52F8B886E811}"/>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1E5F-4C87-A16C-52F8B886E811}"/>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1E5F-4C87-A16C-52F8B886E811}"/>
                </c:ext>
              </c:extLst>
            </c:dLbl>
            <c:dLbl>
              <c:idx val="7"/>
              <c:layout>
                <c:manualLayout>
                  <c:x val="-4.8292713987616173E-17"/>
                  <c:y val="3.902247645053318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1E5F-4C87-A16C-52F8B886E811}"/>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1E5F-4C87-A16C-52F8B886E811}"/>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1E5F-4C87-A16C-52F8B886E811}"/>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1E5F-4C87-A16C-52F8B886E811}"/>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1E5F-4C87-A16C-52F8B886E811}"/>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1E5F-4C87-A16C-52F8B886E811}"/>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'41cbenpreGI_graf'!$I$10:$I$27</c:f>
              <c:numCache>
                <c:formatCode>#,##0.00</c:formatCode>
                <c:ptCount val="18"/>
                <c:pt idx="0">
                  <c:v>4.8644627153240111E-2</c:v>
                </c:pt>
                <c:pt idx="1">
                  <c:v>1.7345616813012812</c:v>
                </c:pt>
                <c:pt idx="2">
                  <c:v>7.5140889167188476</c:v>
                </c:pt>
                <c:pt idx="3">
                  <c:v>0.1938898496043599</c:v>
                </c:pt>
                <c:pt idx="4">
                  <c:v>38.824427480916029</c:v>
                </c:pt>
                <c:pt idx="5">
                  <c:v>0</c:v>
                </c:pt>
                <c:pt idx="6">
                  <c:v>28.803647377239336</c:v>
                </c:pt>
                <c:pt idx="7">
                  <c:v>8.053978140074495</c:v>
                </c:pt>
                <c:pt idx="8">
                  <c:v>8.5614323934966041</c:v>
                </c:pt>
                <c:pt idx="9">
                  <c:v>10.610476691034769</c:v>
                </c:pt>
                <c:pt idx="10">
                  <c:v>53.13482216708023</c:v>
                </c:pt>
                <c:pt idx="11">
                  <c:v>13.265344241473347</c:v>
                </c:pt>
                <c:pt idx="12">
                  <c:v>6.7289776718897949</c:v>
                </c:pt>
                <c:pt idx="13">
                  <c:v>1.1293316831683169</c:v>
                </c:pt>
                <c:pt idx="14">
                  <c:v>7.1871262368163533</c:v>
                </c:pt>
                <c:pt idx="15">
                  <c:v>9.6650374175020023E-2</c:v>
                </c:pt>
                <c:pt idx="16">
                  <c:v>1.3723937714436527</c:v>
                </c:pt>
                <c:pt idx="17">
                  <c:v>7.8678206136900075E-2</c:v>
                </c:pt>
              </c:numCache>
            </c:numRef>
          </c:val>
          <c:extLst>
            <c:ext xmlns:c16="http://schemas.microsoft.com/office/drawing/2014/chart" uri="{C3380CC4-5D6E-409C-BE32-E72D297353CC}">
              <c16:uniqueId val="{00000021-1E5F-4C87-A16C-52F8B886E811}"/>
            </c:ext>
          </c:extLst>
        </c:ser>
        <c:ser>
          <c:idx val="2"/>
          <c:order val="2"/>
          <c:tx>
            <c:strRef>
              <c:f>'41cbenpreGI_graf'!$J$7:$K$7</c:f>
              <c:strCache>
                <c:ptCount val="1"/>
                <c:pt idx="0">
                  <c:v>P.E Cuidados  Familiares </c:v>
                </c:pt>
              </c:strCache>
            </c:strRef>
          </c:tx>
          <c:spPr>
            <a:solidFill>
              <a:srgbClr val="993366"/>
            </a:solidFill>
            <a:ln w="25400">
              <a:noFill/>
            </a:ln>
          </c:spPr>
          <c:invertIfNegative val="0"/>
          <c:dLbls>
            <c:dLbl>
              <c:idx val="0"/>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E5F-4C87-A16C-52F8B886E811}"/>
                </c:ext>
              </c:extLst>
            </c:dLbl>
            <c:dLbl>
              <c:idx val="16"/>
              <c:layout>
                <c:manualLayout>
                  <c:x val="-7.9025353967731322E-3"/>
                  <c:y val="-1.9930244145490793E-2"/>
                </c:manualLayout>
              </c:layout>
              <c:numFmt formatCode="#,##0.0" sourceLinked="0"/>
              <c:spPr>
                <a:noFill/>
                <a:ln>
                  <a:noFill/>
                </a:ln>
                <a:effectLst/>
              </c:spPr>
              <c:txPr>
                <a:bodyPr rot="-5400000" vert="horz" wrap="square" lIns="38100" tIns="19050" rIns="38100" bIns="19050" anchor="ctr">
                  <a:spAutoFit/>
                </a:bodyPr>
                <a:lstStyle/>
                <a:p>
                  <a:pPr>
                    <a:defRPr sz="1100">
                      <a:solidFill>
                        <a:sysClr val="windowText" lastClr="000000"/>
                      </a:solidFill>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E5F-4C87-A16C-52F8B886E811}"/>
                </c:ext>
              </c:extLst>
            </c:dLbl>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'41cbenpreGI_graf'!$K$10:$K$27</c:f>
              <c:numCache>
                <c:formatCode>#,##0.00</c:formatCode>
                <c:ptCount val="18"/>
                <c:pt idx="0">
                  <c:v>14.009652620133153</c:v>
                </c:pt>
                <c:pt idx="1">
                  <c:v>54.735857204548729</c:v>
                </c:pt>
                <c:pt idx="2">
                  <c:v>28.94315730884297</c:v>
                </c:pt>
                <c:pt idx="3">
                  <c:v>46.559765236073993</c:v>
                </c:pt>
                <c:pt idx="4">
                  <c:v>32.587786259541986</c:v>
                </c:pt>
                <c:pt idx="5">
                  <c:v>50.547598989048019</c:v>
                </c:pt>
                <c:pt idx="6">
                  <c:v>17.267044722258024</c:v>
                </c:pt>
                <c:pt idx="7">
                  <c:v>6.1427611894730418</c:v>
                </c:pt>
                <c:pt idx="8">
                  <c:v>50.418265680423232</c:v>
                </c:pt>
                <c:pt idx="9">
                  <c:v>53.304027903865453</c:v>
                </c:pt>
                <c:pt idx="10">
                  <c:v>15.244003308519437</c:v>
                </c:pt>
                <c:pt idx="11">
                  <c:v>20.307071612686315</c:v>
                </c:pt>
                <c:pt idx="12">
                  <c:v>16.89116955313235</c:v>
                </c:pt>
                <c:pt idx="13">
                  <c:v>49.31157178217822</c:v>
                </c:pt>
                <c:pt idx="14">
                  <c:v>53.278242905295208</c:v>
                </c:pt>
                <c:pt idx="15">
                  <c:v>40.493745340071243</c:v>
                </c:pt>
                <c:pt idx="16">
                  <c:v>0.13196093956188967</c:v>
                </c:pt>
                <c:pt idx="17">
                  <c:v>29.032258064516128</c:v>
                </c:pt>
              </c:numCache>
            </c:numRef>
          </c:val>
          <c:extLst>
            <c:ext xmlns:c16="http://schemas.microsoft.com/office/drawing/2014/chart" uri="{C3380CC4-5D6E-409C-BE32-E72D297353CC}">
              <c16:uniqueId val="{00000024-1E5F-4C87-A16C-52F8B886E811}"/>
            </c:ext>
          </c:extLst>
        </c:ser>
        <c:ser>
          <c:idx val="3"/>
          <c:order val="3"/>
          <c:tx>
            <c:strRef>
              <c:f>'41cbenpreGI_graf'!$L$7:$M$7</c:f>
              <c:strCache>
                <c:ptCount val="1"/>
                <c:pt idx="0">
                  <c:v>P.E Asist. Personal</c:v>
                </c:pt>
              </c:strCache>
            </c:strRef>
          </c:tx>
          <c:spPr>
            <a:solidFill>
              <a:srgbClr val="FF6600"/>
            </a:solidFill>
          </c:spPr>
          <c:invertIfNegative val="0"/>
          <c:dLbls>
            <c:dLbl>
              <c:idx val="0"/>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1E5F-4C87-A16C-52F8B886E811}"/>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1E5F-4C87-A16C-52F8B886E811}"/>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1E5F-4C87-A16C-52F8B886E811}"/>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1E5F-4C87-A16C-52F8B886E811}"/>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1E5F-4C87-A16C-52F8B886E811}"/>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1E5F-4C87-A16C-52F8B886E811}"/>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E5F-4C87-A16C-52F8B886E811}"/>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1E5F-4C87-A16C-52F8B886E811}"/>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1E5F-4C87-A16C-52F8B886E811}"/>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1E5F-4C87-A16C-52F8B886E811}"/>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1E5F-4C87-A16C-52F8B886E811}"/>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1E5F-4C87-A16C-52F8B886E811}"/>
                </c:ext>
              </c:extLst>
            </c:dLbl>
            <c:dLbl>
              <c:idx val="12"/>
              <c:layout>
                <c:manualLayout>
                  <c:x val="0"/>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E5F-4C87-A16C-52F8B886E811}"/>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1E5F-4C87-A16C-52F8B886E811}"/>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1E5F-4C87-A16C-52F8B886E811}"/>
                </c:ext>
              </c:extLst>
            </c:dLbl>
            <c:dLbl>
              <c:idx val="16"/>
              <c:layout>
                <c:manualLayout>
                  <c:x val="1.5805070793546264E-2"/>
                  <c:y val="-2.6244522125317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1E5F-4C87-A16C-52F8B886E811}"/>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1E5F-4C87-A16C-52F8B886E811}"/>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'41cbenpreGI_graf'!$M$10:$M$27</c:f>
              <c:numCache>
                <c:formatCode>#,##0.00</c:formatCode>
                <c:ptCount val="18"/>
                <c:pt idx="0">
                  <c:v>0</c:v>
                </c:pt>
                <c:pt idx="1">
                  <c:v>0</c:v>
                </c:pt>
                <c:pt idx="2">
                  <c:v>4.8702428163918461E-2</c:v>
                </c:pt>
                <c:pt idx="3">
                  <c:v>0</c:v>
                </c:pt>
                <c:pt idx="4">
                  <c:v>0</c:v>
                </c:pt>
                <c:pt idx="5">
                  <c:v>0</c:v>
                </c:pt>
                <c:pt idx="6">
                  <c:v>1.3758216264982601</c:v>
                </c:pt>
                <c:pt idx="7">
                  <c:v>1.8318373328448434E-2</c:v>
                </c:pt>
                <c:pt idx="8">
                  <c:v>6.0530489207413773E-3</c:v>
                </c:pt>
                <c:pt idx="9">
                  <c:v>8.7597751126825621E-2</c:v>
                </c:pt>
                <c:pt idx="10">
                  <c:v>0</c:v>
                </c:pt>
                <c:pt idx="11">
                  <c:v>1.120699316373417E-2</c:v>
                </c:pt>
                <c:pt idx="12">
                  <c:v>0</c:v>
                </c:pt>
                <c:pt idx="13">
                  <c:v>7.7351485148514851E-3</c:v>
                </c:pt>
                <c:pt idx="14">
                  <c:v>9.7857997172991193E-2</c:v>
                </c:pt>
                <c:pt idx="15">
                  <c:v>6.7241046033192502</c:v>
                </c:pt>
                <c:pt idx="16">
                  <c:v>0</c:v>
                </c:pt>
                <c:pt idx="17">
                  <c:v>0</c:v>
                </c:pt>
              </c:numCache>
            </c:numRef>
          </c:val>
          <c:extLst>
            <c:ext xmlns:c16="http://schemas.microsoft.com/office/drawing/2014/chart" uri="{C3380CC4-5D6E-409C-BE32-E72D297353CC}">
              <c16:uniqueId val="{00000036-1E5F-4C87-A16C-52F8B886E811}"/>
            </c:ext>
          </c:extLst>
        </c:ser>
        <c:dLbls>
          <c:showLegendKey val="0"/>
          <c:showVal val="0"/>
          <c:showCatName val="0"/>
          <c:showSerName val="0"/>
          <c:showPercent val="0"/>
          <c:showBubbleSize val="0"/>
        </c:dLbls>
        <c:gapWidth val="39"/>
        <c:overlap val="100"/>
        <c:axId val="-2066982128"/>
        <c:axId val="-2066980496"/>
      </c:barChart>
      <c:catAx>
        <c:axId val="-206698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0496"/>
        <c:crosses val="autoZero"/>
        <c:auto val="1"/>
        <c:lblAlgn val="ctr"/>
        <c:lblOffset val="100"/>
        <c:noMultiLvlLbl val="0"/>
      </c:catAx>
      <c:valAx>
        <c:axId val="-206698049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2128"/>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Porcentaje de personas con resolución de PIA sobre la población potencialmente dependiente</a:t>
            </a:r>
          </a:p>
        </c:rich>
      </c:tx>
      <c:layout>
        <c:manualLayout>
          <c:xMode val="edge"/>
          <c:yMode val="edge"/>
          <c:x val="0.16994001498315706"/>
          <c:y val="0"/>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rgbClr val="FFFF99"/>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CFB-46D3-A574-771DF452054E}"/>
              </c:ext>
            </c:extLst>
          </c:dPt>
          <c:dPt>
            <c:idx val="6"/>
            <c:invertIfNegative val="0"/>
            <c:bubble3D val="0"/>
            <c:extLst>
              <c:ext xmlns:c16="http://schemas.microsoft.com/office/drawing/2014/chart" uri="{C3380CC4-5D6E-409C-BE32-E72D297353CC}">
                <c16:uniqueId val="{00000003-2CFB-46D3-A574-771DF452054E}"/>
              </c:ext>
            </c:extLst>
          </c:dPt>
          <c:dPt>
            <c:idx val="7"/>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4-2CFB-46D3-A574-771DF452054E}"/>
              </c:ext>
            </c:extLst>
          </c:dPt>
          <c:dPt>
            <c:idx val="8"/>
            <c:invertIfNegative val="0"/>
            <c:bubble3D val="0"/>
            <c:extLst>
              <c:ext xmlns:c16="http://schemas.microsoft.com/office/drawing/2014/chart" uri="{C3380CC4-5D6E-409C-BE32-E72D297353CC}">
                <c16:uniqueId val="{00000005-2CFB-46D3-A574-771DF452054E}"/>
              </c:ext>
            </c:extLst>
          </c:dPt>
          <c:dPt>
            <c:idx val="9"/>
            <c:invertIfNegative val="0"/>
            <c:bubble3D val="0"/>
            <c:extLst>
              <c:ext xmlns:c16="http://schemas.microsoft.com/office/drawing/2014/chart" uri="{C3380CC4-5D6E-409C-BE32-E72D297353CC}">
                <c16:uniqueId val="{00000006-2CFB-46D3-A574-771DF452054E}"/>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FB-46D3-A574-771DF452054E}"/>
                </c:ext>
              </c:extLst>
            </c:dLbl>
            <c:dLbl>
              <c:idx val="1"/>
              <c:layout>
                <c:manualLayout>
                  <c:x val="1.5968063872255488E-2"/>
                  <c:y val="4.55840455840455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FB-46D3-A574-771DF452054E}"/>
                </c:ext>
              </c:extLst>
            </c:dLbl>
            <c:dLbl>
              <c:idx val="2"/>
              <c:layout>
                <c:manualLayout>
                  <c:x val="1.330671989354624E-2"/>
                  <c:y val="-1.3675213675213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FB-46D3-A574-771DF452054E}"/>
                </c:ext>
              </c:extLst>
            </c:dLbl>
            <c:dLbl>
              <c:idx val="3"/>
              <c:layout>
                <c:manualLayout>
                  <c:x val="2.6613439787092482E-3"/>
                  <c:y val="-2.7350427350427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FB-46D3-A574-771DF452054E}"/>
                </c:ext>
              </c:extLst>
            </c:dLbl>
            <c:dLbl>
              <c:idx val="4"/>
              <c:layout>
                <c:manualLayout>
                  <c:x val="7.9840319361276953E-3"/>
                  <c:y val="-3.1908831908831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FB-46D3-A574-771DF452054E}"/>
                </c:ext>
              </c:extLst>
            </c:dLbl>
            <c:dLbl>
              <c:idx val="5"/>
              <c:layout>
                <c:manualLayout>
                  <c:x val="7.9840319361277438E-3"/>
                  <c:y val="-1.59544159544159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FB-46D3-A574-771DF452054E}"/>
                </c:ext>
              </c:extLst>
            </c:dLbl>
            <c:dLbl>
              <c:idx val="6"/>
              <c:layout>
                <c:manualLayout>
                  <c:x val="2.6613439787092968E-3"/>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FB-46D3-A574-771DF452054E}"/>
                </c:ext>
              </c:extLst>
            </c:dLbl>
            <c:dLbl>
              <c:idx val="7"/>
              <c:layout>
                <c:manualLayout>
                  <c:x val="2.6613439787091992E-3"/>
                  <c:y val="-1.3675213675213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FB-46D3-A574-771DF452054E}"/>
                </c:ext>
              </c:extLst>
            </c:dLbl>
            <c:dLbl>
              <c:idx val="8"/>
              <c:layout>
                <c:manualLayout>
                  <c:x val="7.9840319361277438E-3"/>
                  <c:y val="-4.178489241606561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FB-46D3-A574-771DF452054E}"/>
                </c:ext>
              </c:extLst>
            </c:dLbl>
            <c:dLbl>
              <c:idx val="9"/>
              <c:layout>
                <c:manualLayout>
                  <c:x val="5.3226879574184965E-3"/>
                  <c:y val="1.1396011396011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FB-46D3-A574-771DF452054E}"/>
                </c:ext>
              </c:extLst>
            </c:dLbl>
            <c:dLbl>
              <c:idx val="10"/>
              <c:layout>
                <c:manualLayout>
                  <c:x val="5.3226879574183985E-3"/>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FB-46D3-A574-771DF452054E}"/>
                </c:ext>
              </c:extLst>
            </c:dLbl>
            <c:dLbl>
              <c:idx val="11"/>
              <c:layout>
                <c:manualLayout>
                  <c:x val="2.6613439787092482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FB-46D3-A574-771DF452054E}"/>
                </c:ext>
              </c:extLst>
            </c:dLbl>
            <c:dLbl>
              <c:idx val="12"/>
              <c:layout>
                <c:manualLayout>
                  <c:x val="5.3226879574184965E-3"/>
                  <c:y val="-2.2792022792023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CFB-46D3-A574-771DF452054E}"/>
                </c:ext>
              </c:extLst>
            </c:dLbl>
            <c:dLbl>
              <c:idx val="13"/>
              <c:layout>
                <c:manualLayout>
                  <c:x val="1.0645375914836993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CFB-46D3-A574-771DF452054E}"/>
                </c:ext>
              </c:extLst>
            </c:dLbl>
            <c:dLbl>
              <c:idx val="14"/>
              <c:layout>
                <c:manualLayout>
                  <c:x val="1.5968063872255488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FB-46D3-A574-771DF452054E}"/>
                </c:ext>
              </c:extLst>
            </c:dLbl>
            <c:dLbl>
              <c:idx val="15"/>
              <c:layout>
                <c:manualLayout>
                  <c:x val="7.9840319361276467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FB-46D3-A574-771DF452054E}"/>
                </c:ext>
              </c:extLst>
            </c:dLbl>
            <c:dLbl>
              <c:idx val="16"/>
              <c:layout>
                <c:manualLayout>
                  <c:x val="2.6613439787091507E-3"/>
                  <c:y val="6.8376068376067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CFB-46D3-A574-771DF452054E}"/>
                </c:ext>
              </c:extLst>
            </c:dLbl>
            <c:dLbl>
              <c:idx val="17"/>
              <c:layout>
                <c:manualLayout>
                  <c:x val="1.8629407850964737E-2"/>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CFB-46D3-A574-771DF452054E}"/>
                </c:ext>
              </c:extLst>
            </c:dLbl>
            <c:dLbl>
              <c:idx val="18"/>
              <c:layout>
                <c:manualLayout>
                  <c:x val="7.9840319361277438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CFB-46D3-A574-771DF452054E}"/>
                </c:ext>
              </c:extLst>
            </c:dLbl>
            <c:spPr>
              <a:noFill/>
              <a:ln w="25400">
                <a:noFill/>
              </a:ln>
            </c:spPr>
            <c:txPr>
              <a:bodyPr wrap="square" lIns="38100" tIns="19050" rIns="38100" bIns="19050" anchor="ctr">
                <a:spAutoFit/>
              </a:bodyPr>
              <a:lstStyle/>
              <a:p>
                <a:pPr>
                  <a:defRPr>
                    <a:solidFill>
                      <a:srgbClr val="0066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'42pbpcasaadpot'!$P$11:$P$29</c:f>
              <c:strCache>
                <c:ptCount val="19"/>
                <c:pt idx="0">
                  <c:v>Castilla y León</c:v>
                </c:pt>
                <c:pt idx="1">
                  <c:v>Andalucía</c:v>
                </c:pt>
                <c:pt idx="2">
                  <c:v>Castilla - La Mancha</c:v>
                </c:pt>
                <c:pt idx="3">
                  <c:v>Balears, Illes</c:v>
                </c:pt>
                <c:pt idx="4">
                  <c:v>Comunitat Valenciana</c:v>
                </c:pt>
                <c:pt idx="5">
                  <c:v>Extremadura</c:v>
                </c:pt>
                <c:pt idx="6">
                  <c:v>Madrid, Comunidad de</c:v>
                </c:pt>
                <c:pt idx="7">
                  <c:v>TOTAL</c:v>
                </c:pt>
                <c:pt idx="8">
                  <c:v>Aragón</c:v>
                </c:pt>
                <c:pt idx="9">
                  <c:v>País Vasco</c:v>
                </c:pt>
                <c:pt idx="10">
                  <c:v>Rioja, La</c:v>
                </c:pt>
                <c:pt idx="11">
                  <c:v>Murcia, Región de</c:v>
                </c:pt>
                <c:pt idx="12">
                  <c:v>Navarra, Comunidad Foral de</c:v>
                </c:pt>
                <c:pt idx="13">
                  <c:v>Cataluña</c:v>
                </c:pt>
                <c:pt idx="14">
                  <c:v>Cantabria</c:v>
                </c:pt>
                <c:pt idx="15">
                  <c:v>Canarias</c:v>
                </c:pt>
                <c:pt idx="16">
                  <c:v>Asturias, Principado de</c:v>
                </c:pt>
                <c:pt idx="17">
                  <c:v>Galicia</c:v>
                </c:pt>
                <c:pt idx="18">
                  <c:v>Ceuta y Melilla</c:v>
                </c:pt>
              </c:strCache>
            </c:strRef>
          </c:cat>
          <c:val>
            <c:numRef>
              <c:f>'42pbpcasaadpot'!$Q$11:$Q$29</c:f>
              <c:numCache>
                <c:formatCode>#,##0.00</c:formatCode>
                <c:ptCount val="19"/>
                <c:pt idx="0">
                  <c:v>27.738582213290385</c:v>
                </c:pt>
                <c:pt idx="1">
                  <c:v>25.696655711620242</c:v>
                </c:pt>
                <c:pt idx="2">
                  <c:v>23.46836359873765</c:v>
                </c:pt>
                <c:pt idx="3">
                  <c:v>22.068057690420904</c:v>
                </c:pt>
                <c:pt idx="4">
                  <c:v>21.449196744617662</c:v>
                </c:pt>
                <c:pt idx="5">
                  <c:v>20.793109500764775</c:v>
                </c:pt>
                <c:pt idx="6">
                  <c:v>20.792531394004556</c:v>
                </c:pt>
                <c:pt idx="7">
                  <c:v>20.67777999446821</c:v>
                </c:pt>
                <c:pt idx="8">
                  <c:v>19.654118784786164</c:v>
                </c:pt>
                <c:pt idx="9">
                  <c:v>19.549278703329609</c:v>
                </c:pt>
                <c:pt idx="10">
                  <c:v>19.401298442312381</c:v>
                </c:pt>
                <c:pt idx="11">
                  <c:v>19.063364163973329</c:v>
                </c:pt>
                <c:pt idx="12">
                  <c:v>18.645483937372099</c:v>
                </c:pt>
                <c:pt idx="13">
                  <c:v>17.976961937276339</c:v>
                </c:pt>
                <c:pt idx="14">
                  <c:v>17.965850037119523</c:v>
                </c:pt>
                <c:pt idx="15">
                  <c:v>15.134121345183217</c:v>
                </c:pt>
                <c:pt idx="16">
                  <c:v>15.094934419282488</c:v>
                </c:pt>
                <c:pt idx="17">
                  <c:v>14.517318219450612</c:v>
                </c:pt>
                <c:pt idx="18">
                  <c:v>14.462104885057471</c:v>
                </c:pt>
              </c:numCache>
            </c:numRef>
          </c:val>
          <c:extLst>
            <c:ext xmlns:c16="http://schemas.microsoft.com/office/drawing/2014/chart" uri="{C3380CC4-5D6E-409C-BE32-E72D297353CC}">
              <c16:uniqueId val="{00000015-2CFB-46D3-A574-771DF452054E}"/>
            </c:ext>
          </c:extLst>
        </c:ser>
        <c:dLbls>
          <c:showLegendKey val="0"/>
          <c:showVal val="0"/>
          <c:showCatName val="0"/>
          <c:showSerName val="0"/>
          <c:showPercent val="0"/>
          <c:showBubbleSize val="0"/>
        </c:dLbls>
        <c:gapWidth val="20"/>
        <c:axId val="-2066981584"/>
        <c:axId val="-2066981040"/>
      </c:barChart>
      <c:catAx>
        <c:axId val="-2066981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81040"/>
        <c:crosses val="autoZero"/>
        <c:auto val="1"/>
        <c:lblAlgn val="ctr"/>
        <c:lblOffset val="100"/>
        <c:tickLblSkip val="1"/>
        <c:tickMarkSkip val="1"/>
        <c:noMultiLvlLbl val="0"/>
      </c:catAx>
      <c:valAx>
        <c:axId val="-2066981040"/>
        <c:scaling>
          <c:orientation val="minMax"/>
          <c:max val="26.5"/>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8158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registradas sobre</a:t>
            </a:r>
            <a:r>
              <a:rPr lang="es-ES" baseline="0">
                <a:solidFill>
                  <a:srgbClr val="008000"/>
                </a:solidFill>
              </a:rPr>
              <a:t> la población potencialmente dependiente</a:t>
            </a:r>
            <a:endParaRPr lang="es-ES">
              <a:solidFill>
                <a:srgbClr val="008000"/>
              </a:solidFill>
            </a:endParaRP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11C3-423E-BDE0-260756DA6119}"/>
              </c:ext>
            </c:extLst>
          </c:dPt>
          <c:dPt>
            <c:idx val="7"/>
            <c:invertIfNegative val="0"/>
            <c:bubble3D val="0"/>
            <c:extLst>
              <c:ext xmlns:c16="http://schemas.microsoft.com/office/drawing/2014/chart" uri="{C3380CC4-5D6E-409C-BE32-E72D297353CC}">
                <c16:uniqueId val="{00000001-11C3-423E-BDE0-260756DA6119}"/>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11C3-423E-BDE0-260756DA6119}"/>
              </c:ext>
            </c:extLst>
          </c:dPt>
          <c:dPt>
            <c:idx val="9"/>
            <c:invertIfNegative val="0"/>
            <c:bubble3D val="0"/>
            <c:extLst>
              <c:ext xmlns:c16="http://schemas.microsoft.com/office/drawing/2014/chart" uri="{C3380CC4-5D6E-409C-BE32-E72D297353CC}">
                <c16:uniqueId val="{00000004-11C3-423E-BDE0-260756DA6119}"/>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C3-423E-BDE0-260756DA6119}"/>
                </c:ext>
              </c:extLst>
            </c:dLbl>
            <c:dLbl>
              <c:idx val="1"/>
              <c:layout>
                <c:manualLayout>
                  <c:x val="2.7952480782669461E-3"/>
                  <c:y val="-2.166064981949458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C3-423E-BDE0-260756DA6119}"/>
                </c:ext>
              </c:extLst>
            </c:dLbl>
            <c:dLbl>
              <c:idx val="2"/>
              <c:layout>
                <c:manualLayout>
                  <c:x val="2.7983294541012306E-3"/>
                  <c:y val="-7.183831262969384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C3-423E-BDE0-260756DA6119}"/>
                </c:ext>
              </c:extLst>
            </c:dLbl>
            <c:dLbl>
              <c:idx val="3"/>
              <c:layout>
                <c:manualLayout>
                  <c:x val="1.1180992313067784E-2"/>
                  <c:y val="-9.69991566938607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C3-423E-BDE0-260756DA6119}"/>
                </c:ext>
              </c:extLst>
            </c:dLbl>
            <c:dLbl>
              <c:idx val="4"/>
              <c:layout>
                <c:manualLayout>
                  <c:x val="2.7952480782669461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C3-423E-BDE0-260756DA6119}"/>
                </c:ext>
              </c:extLst>
            </c:dLbl>
            <c:dLbl>
              <c:idx val="5"/>
              <c:layout>
                <c:manualLayout>
                  <c:x val="1.1174945840611874E-2"/>
                  <c:y val="7.220239251566130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C3-423E-BDE0-260756DA6119}"/>
                </c:ext>
              </c:extLst>
            </c:dLbl>
            <c:dLbl>
              <c:idx val="6"/>
              <c:layout>
                <c:manualLayout>
                  <c:x val="8.385744234800787E-3"/>
                  <c:y val="2.39934809592839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C3-423E-BDE0-260756DA6119}"/>
                </c:ext>
              </c:extLst>
            </c:dLbl>
            <c:dLbl>
              <c:idx val="7"/>
              <c:layout>
                <c:manualLayout>
                  <c:x val="5.5904475002071189E-3"/>
                  <c:y val="9.648908381940296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C3-423E-BDE0-260756DA6119}"/>
                </c:ext>
              </c:extLst>
            </c:dLbl>
            <c:dLbl>
              <c:idx val="8"/>
              <c:layout>
                <c:manualLayout>
                  <c:x val="1.6771488469601574E-2"/>
                  <c:y val="-7.2960194055165484E-5"/>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C3-423E-BDE0-260756DA6119}"/>
                </c:ext>
              </c:extLst>
            </c:dLbl>
            <c:dLbl>
              <c:idx val="9"/>
              <c:layout>
                <c:manualLayout>
                  <c:x val="1.1178131035507355E-2"/>
                  <c:y val="-1.441863990827861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C3-423E-BDE0-260756DA6119}"/>
                </c:ext>
              </c:extLst>
            </c:dLbl>
            <c:dLbl>
              <c:idx val="10"/>
              <c:layout>
                <c:manualLayout>
                  <c:x val="8.3857442348007367E-3"/>
                  <c:y val="2.443124212361541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1C3-423E-BDE0-260756DA6119}"/>
                </c:ext>
              </c:extLst>
            </c:dLbl>
            <c:dLbl>
              <c:idx val="11"/>
              <c:layout>
                <c:manualLayout>
                  <c:x val="8.385744234800839E-3"/>
                  <c:y val="1.20117115324483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C3-423E-BDE0-260756DA6119}"/>
                </c:ext>
              </c:extLst>
            </c:dLbl>
            <c:dLbl>
              <c:idx val="12"/>
              <c:layout>
                <c:manualLayout>
                  <c:x val="8.3857442348007367E-3"/>
                  <c:y val="1.2033694344163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C3-423E-BDE0-260756DA6119}"/>
                </c:ext>
              </c:extLst>
            </c:dLbl>
            <c:dLbl>
              <c:idx val="13"/>
              <c:layout>
                <c:manualLayout>
                  <c:x val="8.385744234800839E-3"/>
                  <c:y val="-2.166064981949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1C3-423E-BDE0-260756DA6119}"/>
                </c:ext>
              </c:extLst>
            </c:dLbl>
            <c:dLbl>
              <c:idx val="14"/>
              <c:layout>
                <c:manualLayout>
                  <c:x val="8.385744234800839E-3"/>
                  <c:y val="-1.6868965386546898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1C3-423E-BDE0-260756DA6119}"/>
                </c:ext>
              </c:extLst>
            </c:dLbl>
            <c:dLbl>
              <c:idx val="15"/>
              <c:layout>
                <c:manualLayout>
                  <c:x val="1.1180992313067784E-2"/>
                  <c:y val="9.648938287046248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1C3-423E-BDE0-260756DA6119}"/>
                </c:ext>
              </c:extLst>
            </c:dLbl>
            <c:dLbl>
              <c:idx val="16"/>
              <c:layout>
                <c:manualLayout>
                  <c:x val="1.3976240391334731E-2"/>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1C3-423E-BDE0-260756DA6119}"/>
                </c:ext>
              </c:extLst>
            </c:dLbl>
            <c:dLbl>
              <c:idx val="17"/>
              <c:layout>
                <c:manualLayout>
                  <c:x val="1.9566736547868623E-2"/>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3-423E-BDE0-260756DA6119}"/>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1C3-423E-BDE0-260756DA6119}"/>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'22solcasaadpot'!$Q$10:$Q$28</c:f>
              <c:strCache>
                <c:ptCount val="19"/>
                <c:pt idx="0">
                  <c:v>Andalucía</c:v>
                </c:pt>
                <c:pt idx="1">
                  <c:v>Extremadura</c:v>
                </c:pt>
                <c:pt idx="2">
                  <c:v>Castilla y León</c:v>
                </c:pt>
                <c:pt idx="3">
                  <c:v>Cataluña</c:v>
                </c:pt>
                <c:pt idx="4">
                  <c:v>Balears, Illes</c:v>
                </c:pt>
                <c:pt idx="5">
                  <c:v>País Vasco</c:v>
                </c:pt>
                <c:pt idx="6">
                  <c:v>Castilla - La Mancha</c:v>
                </c:pt>
                <c:pt idx="7">
                  <c:v>Rioja, La</c:v>
                </c:pt>
                <c:pt idx="8">
                  <c:v>TOTAL</c:v>
                </c:pt>
                <c:pt idx="9">
                  <c:v>Comunitat Valenciana</c:v>
                </c:pt>
                <c:pt idx="10">
                  <c:v>Murcia, Región de</c:v>
                </c:pt>
                <c:pt idx="11">
                  <c:v>Madrid, Comunidad de</c:v>
                </c:pt>
                <c:pt idx="12">
                  <c:v>Aragón</c:v>
                </c:pt>
                <c:pt idx="13">
                  <c:v>Navarra, Comunidad Foral de</c:v>
                </c:pt>
                <c:pt idx="14">
                  <c:v>Cantabria</c:v>
                </c:pt>
                <c:pt idx="15">
                  <c:v>Canarias</c:v>
                </c:pt>
                <c:pt idx="16">
                  <c:v>Asturias, Principado de</c:v>
                </c:pt>
                <c:pt idx="17">
                  <c:v>Ceuta y Melilla</c:v>
                </c:pt>
                <c:pt idx="18">
                  <c:v>Galicia</c:v>
                </c:pt>
              </c:strCache>
            </c:strRef>
          </c:cat>
          <c:val>
            <c:numRef>
              <c:f>'22solcasaadpot'!$R$10:$R$28</c:f>
              <c:numCache>
                <c:formatCode>0.00</c:formatCode>
                <c:ptCount val="19"/>
                <c:pt idx="0">
                  <c:v>40.473182235776591</c:v>
                </c:pt>
                <c:pt idx="1">
                  <c:v>35.753240891652666</c:v>
                </c:pt>
                <c:pt idx="2">
                  <c:v>35.589810103428782</c:v>
                </c:pt>
                <c:pt idx="3">
                  <c:v>33.981329484307864</c:v>
                </c:pt>
                <c:pt idx="4">
                  <c:v>33.585701671190762</c:v>
                </c:pt>
                <c:pt idx="5">
                  <c:v>32.826425363024931</c:v>
                </c:pt>
                <c:pt idx="6">
                  <c:v>32.123751875420353</c:v>
                </c:pt>
                <c:pt idx="7">
                  <c:v>31.796326250249276</c:v>
                </c:pt>
                <c:pt idx="8">
                  <c:v>31.158842246227575</c:v>
                </c:pt>
                <c:pt idx="9">
                  <c:v>29.244956702074003</c:v>
                </c:pt>
                <c:pt idx="10">
                  <c:v>28.766327579273469</c:v>
                </c:pt>
                <c:pt idx="11">
                  <c:v>28.604850561924994</c:v>
                </c:pt>
                <c:pt idx="12">
                  <c:v>26.604664561064187</c:v>
                </c:pt>
                <c:pt idx="13">
                  <c:v>26.007773997069616</c:v>
                </c:pt>
                <c:pt idx="14">
                  <c:v>23.647143803045807</c:v>
                </c:pt>
                <c:pt idx="15">
                  <c:v>23.39568834914488</c:v>
                </c:pt>
                <c:pt idx="16">
                  <c:v>22.989943256400451</c:v>
                </c:pt>
                <c:pt idx="17">
                  <c:v>22.728089080459771</c:v>
                </c:pt>
                <c:pt idx="18">
                  <c:v>16.569802165755686</c:v>
                </c:pt>
              </c:numCache>
            </c:numRef>
          </c:val>
          <c:extLst>
            <c:ext xmlns:c16="http://schemas.microsoft.com/office/drawing/2014/chart" uri="{C3380CC4-5D6E-409C-BE32-E72D297353CC}">
              <c16:uniqueId val="{00000014-11C3-423E-BDE0-260756DA6119}"/>
            </c:ext>
          </c:extLst>
        </c:ser>
        <c:dLbls>
          <c:showLegendKey val="0"/>
          <c:showVal val="0"/>
          <c:showCatName val="0"/>
          <c:showSerName val="0"/>
          <c:showPercent val="0"/>
          <c:showBubbleSize val="0"/>
        </c:dLbls>
        <c:gapWidth val="20"/>
        <c:axId val="711920256"/>
        <c:axId val="711919712"/>
      </c:barChart>
      <c:catAx>
        <c:axId val="711920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19712"/>
        <c:crosses val="autoZero"/>
        <c:auto val="1"/>
        <c:lblAlgn val="ctr"/>
        <c:lblOffset val="100"/>
        <c:tickLblSkip val="1"/>
        <c:tickMarkSkip val="1"/>
        <c:noMultiLvlLbl val="0"/>
      </c:catAx>
      <c:valAx>
        <c:axId val="711919712"/>
        <c:scaling>
          <c:orientation val="minMax"/>
          <c:max val="43"/>
          <c:min val="0"/>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20256"/>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registradas sobre</a:t>
            </a:r>
            <a:r>
              <a:rPr lang="es-ES" baseline="0">
                <a:solidFill>
                  <a:srgbClr val="008000"/>
                </a:solidFill>
              </a:rPr>
              <a:t> la población </a:t>
            </a:r>
            <a:endParaRPr lang="es-ES">
              <a:solidFill>
                <a:srgbClr val="008000"/>
              </a:solidFill>
            </a:endParaRPr>
          </a:p>
        </c:rich>
      </c:tx>
      <c:layout>
        <c:manualLayout>
          <c:xMode val="edge"/>
          <c:yMode val="edge"/>
          <c:x val="0.25981691312976124"/>
          <c:y val="2.590985804193830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1-5A18-4C66-836E-237B6531E29D}"/>
              </c:ext>
            </c:extLst>
          </c:dPt>
          <c:dPt>
            <c:idx val="9"/>
            <c:invertIfNegative val="0"/>
            <c:bubble3D val="0"/>
            <c:extLst>
              <c:ext xmlns:c16="http://schemas.microsoft.com/office/drawing/2014/chart" uri="{C3380CC4-5D6E-409C-BE32-E72D297353CC}">
                <c16:uniqueId val="{00000002-5A18-4C66-836E-237B6531E29D}"/>
              </c:ext>
            </c:extLst>
          </c:dPt>
          <c:dPt>
            <c:idx val="10"/>
            <c:invertIfNegative val="0"/>
            <c:bubble3D val="0"/>
            <c:extLst>
              <c:ext xmlns:c16="http://schemas.microsoft.com/office/drawing/2014/chart" uri="{C3380CC4-5D6E-409C-BE32-E72D297353CC}">
                <c16:uniqueId val="{00000003-5A18-4C66-836E-237B6531E29D}"/>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18-4C66-836E-237B6531E29D}"/>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18-4C66-836E-237B6531E29D}"/>
                </c:ext>
              </c:extLst>
            </c:dLbl>
            <c:dLbl>
              <c:idx val="2"/>
              <c:layout>
                <c:manualLayout>
                  <c:x val="-5.4651063353922862E-4"/>
                  <c:y val="-2.206151810776027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18-4C66-836E-237B6531E29D}"/>
                </c:ext>
              </c:extLst>
            </c:dLbl>
            <c:dLbl>
              <c:idx val="4"/>
              <c:layout>
                <c:manualLayout>
                  <c:x val="9.6809849988263661E-4"/>
                  <c:y val="9.6269579205824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18-4C66-836E-237B6531E29D}"/>
                </c:ext>
              </c:extLst>
            </c:dLbl>
            <c:dLbl>
              <c:idx val="5"/>
              <c:layout>
                <c:manualLayout>
                  <c:x val="5.5904231483260109E-3"/>
                  <c:y val="1.044472666723111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18-4C66-836E-237B6531E29D}"/>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18-4C66-836E-237B6531E29D}"/>
                </c:ext>
              </c:extLst>
            </c:dLbl>
            <c:dLbl>
              <c:idx val="7"/>
              <c:layout>
                <c:manualLayout>
                  <c:x val="8.38574423480078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18-4C66-836E-237B6531E29D}"/>
                </c:ext>
              </c:extLst>
            </c:dLbl>
            <c:dLbl>
              <c:idx val="8"/>
              <c:layout>
                <c:manualLayout>
                  <c:x val="4.3360433604336043E-3"/>
                  <c:y val="1.1930121638021001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18-4C66-836E-237B6531E29D}"/>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18-4C66-836E-237B6531E29D}"/>
                </c:ext>
              </c:extLst>
            </c:dLbl>
            <c:dLbl>
              <c:idx val="10"/>
              <c:layout>
                <c:manualLayout>
                  <c:x val="5.402641742952863E-3"/>
                  <c:y val="9.62695792058250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18-4C66-836E-237B6531E29D}"/>
                </c:ext>
              </c:extLst>
            </c:dLbl>
            <c:dLbl>
              <c:idx val="11"/>
              <c:layout>
                <c:manualLayout>
                  <c:x val="8.385744234800839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18-4C66-836E-237B6531E29D}"/>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18-4C66-836E-237B6531E29D}"/>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18-4C66-836E-237B6531E29D}"/>
                </c:ext>
              </c:extLst>
            </c:dLbl>
            <c:dLbl>
              <c:idx val="16"/>
              <c:layout>
                <c:manualLayout>
                  <c:x val="0"/>
                  <c:y val="7.1167555668444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18-4C66-836E-237B6531E29D}"/>
                </c:ext>
              </c:extLst>
            </c:dLbl>
            <c:dLbl>
              <c:idx val="17"/>
              <c:layout>
                <c:manualLayout>
                  <c:x val="4.6769519663700573E-3"/>
                  <c:y val="9.6269579205824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18-4C66-836E-237B6531E29D}"/>
                </c:ext>
              </c:extLst>
            </c:dLbl>
            <c:dLbl>
              <c:idx val="18"/>
              <c:layout>
                <c:manualLayout>
                  <c:x val="1.8817403922070717E-3"/>
                  <c:y val="4.81336607117648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18-4C66-836E-237B6531E29D}"/>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'44bpbpcasaad'!$AE$11:$AE$29</c:f>
              <c:strCache>
                <c:ptCount val="19"/>
                <c:pt idx="0">
                  <c:v>Castilla y León</c:v>
                </c:pt>
                <c:pt idx="1">
                  <c:v>Castilla - La Mancha</c:v>
                </c:pt>
                <c:pt idx="2">
                  <c:v>Andalucía</c:v>
                </c:pt>
                <c:pt idx="3">
                  <c:v>Extremadura</c:v>
                </c:pt>
                <c:pt idx="4">
                  <c:v>Cantabria</c:v>
                </c:pt>
                <c:pt idx="5">
                  <c:v>País Vasco</c:v>
                </c:pt>
                <c:pt idx="6">
                  <c:v>Asturias, Principado de</c:v>
                </c:pt>
                <c:pt idx="7">
                  <c:v>Aragón</c:v>
                </c:pt>
                <c:pt idx="8">
                  <c:v>TOTAL</c:v>
                </c:pt>
                <c:pt idx="9">
                  <c:v>Comunitat Valenciana</c:v>
                </c:pt>
                <c:pt idx="10">
                  <c:v>Rioja, La</c:v>
                </c:pt>
                <c:pt idx="11">
                  <c:v>Galicia</c:v>
                </c:pt>
                <c:pt idx="12">
                  <c:v>Murcia, Región de</c:v>
                </c:pt>
                <c:pt idx="13">
                  <c:v>Madrid, Comunidad de</c:v>
                </c:pt>
                <c:pt idx="14">
                  <c:v>Cataluña</c:v>
                </c:pt>
                <c:pt idx="15">
                  <c:v>Navarra, Comunidad Foral de</c:v>
                </c:pt>
                <c:pt idx="16">
                  <c:v>Balears, Illes</c:v>
                </c:pt>
                <c:pt idx="17">
                  <c:v>Ceuta y Melilla</c:v>
                </c:pt>
                <c:pt idx="18">
                  <c:v>Canarias</c:v>
                </c:pt>
              </c:strCache>
            </c:strRef>
          </c:cat>
          <c:val>
            <c:numRef>
              <c:f>'44bpbpcasaad'!$AF$11:$AF$29</c:f>
              <c:numCache>
                <c:formatCode>0.00</c:formatCode>
                <c:ptCount val="19"/>
                <c:pt idx="0">
                  <c:v>4.9215220176680825</c:v>
                </c:pt>
                <c:pt idx="1">
                  <c:v>3.3137910747820123</c:v>
                </c:pt>
                <c:pt idx="2">
                  <c:v>3.1918474264154422</c:v>
                </c:pt>
                <c:pt idx="3">
                  <c:v>3.1447435284837728</c:v>
                </c:pt>
                <c:pt idx="4">
                  <c:v>3.0590944342520183</c:v>
                </c:pt>
                <c:pt idx="5">
                  <c:v>2.9801093573241966</c:v>
                </c:pt>
                <c:pt idx="6">
                  <c:v>2.9072765023101743</c:v>
                </c:pt>
                <c:pt idx="7">
                  <c:v>2.8807636195021544</c:v>
                </c:pt>
                <c:pt idx="8">
                  <c:v>2.8250218744773612</c:v>
                </c:pt>
                <c:pt idx="9">
                  <c:v>2.7611791131641299</c:v>
                </c:pt>
                <c:pt idx="10">
                  <c:v>2.7371737961562026</c:v>
                </c:pt>
                <c:pt idx="11">
                  <c:v>2.6199941720089917</c:v>
                </c:pt>
                <c:pt idx="12">
                  <c:v>2.5065964783096306</c:v>
                </c:pt>
                <c:pt idx="13">
                  <c:v>2.4751953087964806</c:v>
                </c:pt>
                <c:pt idx="14">
                  <c:v>2.4677351403784944</c:v>
                </c:pt>
                <c:pt idx="15">
                  <c:v>2.3185673608716537</c:v>
                </c:pt>
                <c:pt idx="16">
                  <c:v>2.293867637097919</c:v>
                </c:pt>
                <c:pt idx="17">
                  <c:v>1.9139921681413299</c:v>
                </c:pt>
                <c:pt idx="18">
                  <c:v>1.7156166066875114</c:v>
                </c:pt>
              </c:numCache>
            </c:numRef>
          </c:val>
          <c:extLst>
            <c:ext xmlns:c16="http://schemas.microsoft.com/office/drawing/2014/chart" uri="{C3380CC4-5D6E-409C-BE32-E72D297353CC}">
              <c16:uniqueId val="{00000011-5A18-4C66-836E-237B6531E29D}"/>
            </c:ext>
          </c:extLst>
        </c:ser>
        <c:dLbls>
          <c:showLegendKey val="0"/>
          <c:showVal val="0"/>
          <c:showCatName val="0"/>
          <c:showSerName val="0"/>
          <c:showPercent val="0"/>
          <c:showBubbleSize val="0"/>
        </c:dLbls>
        <c:gapWidth val="20"/>
        <c:axId val="-2066979952"/>
        <c:axId val="-2066984848"/>
      </c:barChart>
      <c:catAx>
        <c:axId val="-2066979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84848"/>
        <c:crosses val="autoZero"/>
        <c:auto val="1"/>
        <c:lblAlgn val="ctr"/>
        <c:lblOffset val="100"/>
        <c:tickLblSkip val="1"/>
        <c:tickMarkSkip val="1"/>
        <c:noMultiLvlLbl val="0"/>
      </c:catAx>
      <c:valAx>
        <c:axId val="-20669848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7995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a:t>
            </a:r>
            <a:r>
              <a:rPr lang="es-ES" sz="960" b="0" i="0" u="none" strike="noStrike" baseline="0">
                <a:solidFill>
                  <a:srgbClr val="006600"/>
                </a:solidFill>
                <a:effectLst/>
              </a:rPr>
              <a:t>personas con resolución de PIA </a:t>
            </a:r>
            <a:r>
              <a:rPr lang="es-ES">
                <a:solidFill>
                  <a:srgbClr val="008000"/>
                </a:solidFill>
              </a:rPr>
              <a:t>en el tramo de edad</a:t>
            </a:r>
            <a:r>
              <a:rPr lang="es-ES" baseline="0">
                <a:solidFill>
                  <a:srgbClr val="008000"/>
                </a:solidFill>
              </a:rPr>
              <a:t> de 0 a 64 años sobre la población de dicha edad</a:t>
            </a:r>
          </a:p>
        </c:rich>
      </c:tx>
      <c:layout>
        <c:manualLayout>
          <c:xMode val="edge"/>
          <c:yMode val="edge"/>
          <c:x val="0.1904402843684275"/>
          <c:y val="3.031350247885681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extLst>
              <c:ext xmlns:c16="http://schemas.microsoft.com/office/drawing/2014/chart" uri="{C3380CC4-5D6E-409C-BE32-E72D297353CC}">
                <c16:uniqueId val="{00000000-35CB-4C35-AA3A-4F0EC5CBF55F}"/>
              </c:ext>
            </c:extLst>
          </c:dPt>
          <c:dPt>
            <c:idx val="9"/>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35CB-4C35-AA3A-4F0EC5CBF55F}"/>
              </c:ext>
            </c:extLst>
          </c:dPt>
          <c:dPt>
            <c:idx val="10"/>
            <c:invertIfNegative val="0"/>
            <c:bubble3D val="0"/>
            <c:extLst>
              <c:ext xmlns:c16="http://schemas.microsoft.com/office/drawing/2014/chart" uri="{C3380CC4-5D6E-409C-BE32-E72D297353CC}">
                <c16:uniqueId val="{00000003-35CB-4C35-AA3A-4F0EC5CBF55F}"/>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CB-4C35-AA3A-4F0EC5CBF55F}"/>
                </c:ext>
              </c:extLst>
            </c:dLbl>
            <c:dLbl>
              <c:idx val="1"/>
              <c:layout>
                <c:manualLayout>
                  <c:x val="2.8973944482105097E-3"/>
                  <c:y val="5.2004104276011528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CB-4C35-AA3A-4F0EC5CBF55F}"/>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CB-4C35-AA3A-4F0EC5CBF55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CB-4C35-AA3A-4F0EC5CBF55F}"/>
                </c:ext>
              </c:extLst>
            </c:dLbl>
            <c:dLbl>
              <c:idx val="4"/>
              <c:layout>
                <c:manualLayout>
                  <c:x val="7.3108411117484484E-4"/>
                  <c:y val="1.245184671289797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CB-4C35-AA3A-4F0EC5CBF55F}"/>
                </c:ext>
              </c:extLst>
            </c:dLbl>
            <c:dLbl>
              <c:idx val="5"/>
              <c:layout>
                <c:manualLayout>
                  <c:x val="2.4923954042168164E-3"/>
                  <c:y val="5.231550609802565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CB-4C35-AA3A-4F0EC5CBF55F}"/>
                </c:ext>
              </c:extLst>
            </c:dLbl>
            <c:dLbl>
              <c:idx val="6"/>
              <c:layout>
                <c:manualLayout>
                  <c:x val="2.3291790512940851E-3"/>
                  <c:y val="1.2033678551910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CB-4C35-AA3A-4F0EC5CBF55F}"/>
                </c:ext>
              </c:extLst>
            </c:dLbl>
            <c:dLbl>
              <c:idx val="7"/>
              <c:layout>
                <c:manualLayout>
                  <c:x val="1.7632233056960596E-3"/>
                  <c:y val="-4.813382448814993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CB-4C35-AA3A-4F0EC5CBF55F}"/>
                </c:ext>
              </c:extLst>
            </c:dLbl>
            <c:dLbl>
              <c:idx val="8"/>
              <c:layout>
                <c:manualLayout>
                  <c:x val="-5.6708557125723525E-3"/>
                  <c:y val="1.2033678551910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CB-4C35-AA3A-4F0EC5CBF55F}"/>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CB-4C35-AA3A-4F0EC5CBF55F}"/>
                </c:ext>
              </c:extLst>
            </c:dLbl>
            <c:dLbl>
              <c:idx val="10"/>
              <c:layout>
                <c:manualLayout>
                  <c:x val="2.9582312144756742E-3"/>
                  <c:y val="9.62698732750285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CB-4C35-AA3A-4F0EC5CBF55F}"/>
                </c:ext>
              </c:extLst>
            </c:dLbl>
            <c:dLbl>
              <c:idx val="11"/>
              <c:layout>
                <c:manualLayout>
                  <c:x val="7.5081260537797009E-4"/>
                  <c:y val="3.661084492433884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35CB-4C35-AA3A-4F0EC5CBF55F}"/>
                </c:ext>
              </c:extLst>
            </c:dLbl>
            <c:dLbl>
              <c:idx val="13"/>
              <c:layout>
                <c:manualLayout>
                  <c:x val="1.1950079087795335E-3"/>
                  <c:y val="7.22029610309535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CB-4C35-AA3A-4F0EC5CBF55F}"/>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CB-4C35-AA3A-4F0EC5CBF55F}"/>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CB-4C35-AA3A-4F0EC5CBF55F}"/>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CB-4C35-AA3A-4F0EC5CBF55F}"/>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CB-4C35-AA3A-4F0EC5CBF55F}"/>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5CB-4C35-AA3A-4F0EC5CBF55F}"/>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'44bpbpcasaad'!$AK$11:$AK$29</c:f>
              <c:strCache>
                <c:ptCount val="19"/>
                <c:pt idx="0">
                  <c:v>Castilla y León</c:v>
                </c:pt>
                <c:pt idx="1">
                  <c:v>Ceuta y Melilla</c:v>
                </c:pt>
                <c:pt idx="2">
                  <c:v>Andalucía</c:v>
                </c:pt>
                <c:pt idx="3">
                  <c:v>Murcia, Región de</c:v>
                </c:pt>
                <c:pt idx="4">
                  <c:v>Extremadura</c:v>
                </c:pt>
                <c:pt idx="5">
                  <c:v>Asturias, Principado de</c:v>
                </c:pt>
                <c:pt idx="6">
                  <c:v>Cantabria</c:v>
                </c:pt>
                <c:pt idx="7">
                  <c:v>País Vasco</c:v>
                </c:pt>
                <c:pt idx="8">
                  <c:v>Galicia</c:v>
                </c:pt>
                <c:pt idx="9">
                  <c:v>TOTAL</c:v>
                </c:pt>
                <c:pt idx="10">
                  <c:v>Castilla - La Mancha</c:v>
                </c:pt>
                <c:pt idx="11">
                  <c:v>Comunitat Valenciana</c:v>
                </c:pt>
                <c:pt idx="12">
                  <c:v>Canarias</c:v>
                </c:pt>
                <c:pt idx="13">
                  <c:v>Cataluña</c:v>
                </c:pt>
                <c:pt idx="14">
                  <c:v>Madrid, Comunidad de</c:v>
                </c:pt>
                <c:pt idx="15">
                  <c:v>Aragón</c:v>
                </c:pt>
                <c:pt idx="16">
                  <c:v>Balears, Illes</c:v>
                </c:pt>
                <c:pt idx="17">
                  <c:v>Navarra, Comunidad Foral de</c:v>
                </c:pt>
                <c:pt idx="18">
                  <c:v>Rioja, La</c:v>
                </c:pt>
              </c:strCache>
            </c:strRef>
          </c:cat>
          <c:val>
            <c:numRef>
              <c:f>'44bpbpcasaad'!$AL$11:$AL$29</c:f>
              <c:numCache>
                <c:formatCode>0.00</c:formatCode>
                <c:ptCount val="19"/>
                <c:pt idx="0">
                  <c:v>1.3906002665464752</c:v>
                </c:pt>
                <c:pt idx="1">
                  <c:v>1.1922011578301803</c:v>
                </c:pt>
                <c:pt idx="2">
                  <c:v>1.1782827365173429</c:v>
                </c:pt>
                <c:pt idx="3">
                  <c:v>1.100666983647967</c:v>
                </c:pt>
                <c:pt idx="4">
                  <c:v>1.018171542159741</c:v>
                </c:pt>
                <c:pt idx="5">
                  <c:v>1.0096607135536941</c:v>
                </c:pt>
                <c:pt idx="6">
                  <c:v>1.0052471815551465</c:v>
                </c:pt>
                <c:pt idx="7">
                  <c:v>0.99961253956431051</c:v>
                </c:pt>
                <c:pt idx="8">
                  <c:v>0.99414739862584101</c:v>
                </c:pt>
                <c:pt idx="9">
                  <c:v>0.96294097258135702</c:v>
                </c:pt>
                <c:pt idx="10">
                  <c:v>0.95070577583466487</c:v>
                </c:pt>
                <c:pt idx="11">
                  <c:v>0.93809761686144189</c:v>
                </c:pt>
                <c:pt idx="12">
                  <c:v>0.84107458082017517</c:v>
                </c:pt>
                <c:pt idx="13">
                  <c:v>0.83714100046798379</c:v>
                </c:pt>
                <c:pt idx="14">
                  <c:v>0.80696014002107719</c:v>
                </c:pt>
                <c:pt idx="15">
                  <c:v>0.77715769885453667</c:v>
                </c:pt>
                <c:pt idx="16">
                  <c:v>0.72848327972904603</c:v>
                </c:pt>
                <c:pt idx="17">
                  <c:v>0.62133971418373146</c:v>
                </c:pt>
                <c:pt idx="18">
                  <c:v>0.61344561246967622</c:v>
                </c:pt>
              </c:numCache>
            </c:numRef>
          </c:val>
          <c:extLst>
            <c:ext xmlns:c16="http://schemas.microsoft.com/office/drawing/2014/chart" uri="{C3380CC4-5D6E-409C-BE32-E72D297353CC}">
              <c16:uniqueId val="{00000013-35CB-4C35-AA3A-4F0EC5CBF55F}"/>
            </c:ext>
          </c:extLst>
        </c:ser>
        <c:dLbls>
          <c:showLegendKey val="0"/>
          <c:showVal val="0"/>
          <c:showCatName val="0"/>
          <c:showSerName val="0"/>
          <c:showPercent val="0"/>
          <c:showBubbleSize val="0"/>
        </c:dLbls>
        <c:gapWidth val="20"/>
        <c:axId val="-2066979408"/>
        <c:axId val="-2066978864"/>
      </c:barChart>
      <c:catAx>
        <c:axId val="-206697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78864"/>
        <c:crosses val="autoZero"/>
        <c:auto val="1"/>
        <c:lblAlgn val="ctr"/>
        <c:lblOffset val="100"/>
        <c:tickLblSkip val="1"/>
        <c:tickMarkSkip val="1"/>
        <c:noMultiLvlLbl val="0"/>
      </c:catAx>
      <c:valAx>
        <c:axId val="-206697886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7940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en el tramo de edad</a:t>
            </a:r>
            <a:r>
              <a:rPr lang="es-ES" baseline="0">
                <a:solidFill>
                  <a:srgbClr val="008000"/>
                </a:solidFill>
              </a:rPr>
              <a:t> de 65 a 79 años sobre la población de dicha edad</a:t>
            </a:r>
          </a:p>
        </c:rich>
      </c:tx>
      <c:layout>
        <c:manualLayout>
          <c:xMode val="edge"/>
          <c:yMode val="edge"/>
          <c:x val="0.20330202293845101"/>
          <c:y val="2.8901680131632135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4EDA-4EC5-A140-89485EB9CF3A}"/>
              </c:ext>
            </c:extLst>
          </c:dPt>
          <c:dPt>
            <c:idx val="7"/>
            <c:invertIfNegative val="0"/>
            <c:bubble3D val="0"/>
            <c:extLst>
              <c:ext xmlns:c16="http://schemas.microsoft.com/office/drawing/2014/chart" uri="{C3380CC4-5D6E-409C-BE32-E72D297353CC}">
                <c16:uniqueId val="{00000002-4EDA-4EC5-A140-89485EB9CF3A}"/>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4EDA-4EC5-A140-89485EB9CF3A}"/>
              </c:ext>
            </c:extLst>
          </c:dPt>
          <c:dPt>
            <c:idx val="9"/>
            <c:invertIfNegative val="0"/>
            <c:bubble3D val="0"/>
            <c:extLst>
              <c:ext xmlns:c16="http://schemas.microsoft.com/office/drawing/2014/chart" uri="{C3380CC4-5D6E-409C-BE32-E72D297353CC}">
                <c16:uniqueId val="{00000004-4EDA-4EC5-A140-89485EB9CF3A}"/>
              </c:ext>
            </c:extLst>
          </c:dPt>
          <c:dPt>
            <c:idx val="10"/>
            <c:invertIfNegative val="0"/>
            <c:bubble3D val="0"/>
            <c:extLst>
              <c:ext xmlns:c16="http://schemas.microsoft.com/office/drawing/2014/chart" uri="{C3380CC4-5D6E-409C-BE32-E72D297353CC}">
                <c16:uniqueId val="{00000005-4EDA-4EC5-A140-89485EB9CF3A}"/>
              </c:ext>
            </c:extLst>
          </c:dPt>
          <c:dLbls>
            <c:dLbl>
              <c:idx val="0"/>
              <c:layout>
                <c:manualLayout>
                  <c:x val="-1.6808027613911605E-3"/>
                  <c:y val="-3.121917452626248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DA-4EC5-A140-89485EB9CF3A}"/>
                </c:ext>
              </c:extLst>
            </c:dLbl>
            <c:dLbl>
              <c:idx val="1"/>
              <c:layout>
                <c:manualLayout>
                  <c:x val="1.9549164071532661E-3"/>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DA-4EC5-A140-89485EB9CF3A}"/>
                </c:ext>
              </c:extLst>
            </c:dLbl>
            <c:dLbl>
              <c:idx val="2"/>
              <c:layout>
                <c:manualLayout>
                  <c:x val="6.1368644708885076E-3"/>
                  <c:y val="7.220216606498172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DA-4EC5-A140-89485EB9CF3A}"/>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DA-4EC5-A140-89485EB9CF3A}"/>
                </c:ext>
              </c:extLst>
            </c:dLbl>
            <c:dLbl>
              <c:idx val="4"/>
              <c:layout>
                <c:manualLayout>
                  <c:x val="3.9510850617357042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DA-4EC5-A140-89485EB9CF3A}"/>
                </c:ext>
              </c:extLst>
            </c:dLbl>
            <c:dLbl>
              <c:idx val="5"/>
              <c:layout>
                <c:manualLayout>
                  <c:x val="8.9323045145671964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DA-4EC5-A140-89485EB9CF3A}"/>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A-4EC5-A140-89485EB9CF3A}"/>
                </c:ext>
              </c:extLst>
            </c:dLbl>
            <c:dLbl>
              <c:idx val="7"/>
              <c:layout>
                <c:manualLayout>
                  <c:x val="1.1727481433241897E-2"/>
                  <c:y val="1.203369434416365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DA-4EC5-A140-89485EB9CF3A}"/>
                </c:ext>
              </c:extLst>
            </c:dLbl>
            <c:dLbl>
              <c:idx val="8"/>
              <c:layout>
                <c:manualLayout>
                  <c:x val="-7.8598591843724714E-17"/>
                  <c:y val="9.314758732081566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DA-4EC5-A140-89485EB9CF3A}"/>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DA-4EC5-A140-89485EB9CF3A}"/>
                </c:ext>
              </c:extLst>
            </c:dLbl>
            <c:dLbl>
              <c:idx val="10"/>
              <c:layout>
                <c:manualLayout>
                  <c:x val="5.2966048054281815E-3"/>
                  <c:y val="2.4068529895301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DA-4EC5-A140-89485EB9CF3A}"/>
                </c:ext>
              </c:extLst>
            </c:dLbl>
            <c:dLbl>
              <c:idx val="11"/>
              <c:layout>
                <c:manualLayout>
                  <c:x val="1.9550008017485774E-3"/>
                  <c:y val="6.172997606068471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EDA-4EC5-A140-89485EB9CF3A}"/>
                </c:ext>
              </c:extLst>
            </c:dLbl>
            <c:dLbl>
              <c:idx val="12"/>
              <c:layout>
                <c:manualLayout>
                  <c:x val="4.7922627034963899E-3"/>
                  <c:y val="3.3568472053791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DA-4EC5-A140-89485EB9CF3A}"/>
                </c:ext>
              </c:extLst>
            </c:dLbl>
            <c:dLbl>
              <c:idx val="13"/>
              <c:layout>
                <c:manualLayout>
                  <c:x val="1.0100345173895064E-3"/>
                  <c:y val="7.22018207593898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DA-4EC5-A140-89485EB9CF3A}"/>
                </c:ext>
              </c:extLst>
            </c:dLbl>
            <c:dLbl>
              <c:idx val="14"/>
              <c:layout>
                <c:manualLayout>
                  <c:x val="3.3416875522138678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DA-4EC5-A140-89485EB9CF3A}"/>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EDA-4EC5-A140-89485EB9CF3A}"/>
                </c:ext>
              </c:extLst>
            </c:dLbl>
            <c:dLbl>
              <c:idx val="16"/>
              <c:layout>
                <c:manualLayout>
                  <c:x val="5.7378197500232084E-3"/>
                  <c:y val="7.220182075938988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DA-4EC5-A140-89485EB9CF3A}"/>
                </c:ext>
              </c:extLst>
            </c:dLbl>
            <c:dLbl>
              <c:idx val="17"/>
              <c:layout>
                <c:manualLayout>
                  <c:x val="6.4531483403802818E-3"/>
                  <c:y val="9.626909434585266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EDA-4EC5-A140-89485EB9CF3A}"/>
                </c:ext>
              </c:extLst>
            </c:dLbl>
            <c:dLbl>
              <c:idx val="18"/>
              <c:layout>
                <c:manualLayout>
                  <c:x val="-1.8870631524757156E-4"/>
                  <c:y val="4.813475238672089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EDA-4EC5-A140-89485EB9CF3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'44bpbpcasaad'!$AQ$11:$AQ$29</c:f>
              <c:strCache>
                <c:ptCount val="19"/>
                <c:pt idx="0">
                  <c:v>Andalucía</c:v>
                </c:pt>
                <c:pt idx="1">
                  <c:v>Castilla y León</c:v>
                </c:pt>
                <c:pt idx="2">
                  <c:v>Castilla - La Mancha</c:v>
                </c:pt>
                <c:pt idx="3">
                  <c:v>Murcia, Región de</c:v>
                </c:pt>
                <c:pt idx="4">
                  <c:v>Balears, Illes</c:v>
                </c:pt>
                <c:pt idx="5">
                  <c:v>Extremadura</c:v>
                </c:pt>
                <c:pt idx="6">
                  <c:v>Cantabria</c:v>
                </c:pt>
                <c:pt idx="7">
                  <c:v>Comunitat Valenciana</c:v>
                </c:pt>
                <c:pt idx="8">
                  <c:v>TOTAL</c:v>
                </c:pt>
                <c:pt idx="9">
                  <c:v>Cataluña</c:v>
                </c:pt>
                <c:pt idx="10">
                  <c:v>Aragón</c:v>
                </c:pt>
                <c:pt idx="11">
                  <c:v>Madrid, Comunidad de</c:v>
                </c:pt>
                <c:pt idx="12">
                  <c:v>País Vasco</c:v>
                </c:pt>
                <c:pt idx="13">
                  <c:v>Ceuta y Melilla</c:v>
                </c:pt>
                <c:pt idx="14">
                  <c:v>Rioja, La</c:v>
                </c:pt>
                <c:pt idx="15">
                  <c:v>Asturias, Principado de</c:v>
                </c:pt>
                <c:pt idx="16">
                  <c:v>Navarra, Comunidad Foral de</c:v>
                </c:pt>
                <c:pt idx="17">
                  <c:v>Galicia</c:v>
                </c:pt>
                <c:pt idx="18">
                  <c:v>Canarias</c:v>
                </c:pt>
              </c:strCache>
            </c:strRef>
          </c:cat>
          <c:val>
            <c:numRef>
              <c:f>'44bpbpcasaad'!$AR$11:$AR$29</c:f>
              <c:numCache>
                <c:formatCode>0.00</c:formatCode>
                <c:ptCount val="19"/>
                <c:pt idx="0">
                  <c:v>5.1107380791907815</c:v>
                </c:pt>
                <c:pt idx="1">
                  <c:v>4.9805578700948301</c:v>
                </c:pt>
                <c:pt idx="2">
                  <c:v>4.5723682961196204</c:v>
                </c:pt>
                <c:pt idx="3">
                  <c:v>4.2221524586888899</c:v>
                </c:pt>
                <c:pt idx="4">
                  <c:v>4.1533999446875196</c:v>
                </c:pt>
                <c:pt idx="5">
                  <c:v>4.1101814298163424</c:v>
                </c:pt>
                <c:pt idx="6">
                  <c:v>3.9760945159883874</c:v>
                </c:pt>
                <c:pt idx="7">
                  <c:v>3.9137900084001025</c:v>
                </c:pt>
                <c:pt idx="8">
                  <c:v>3.9098789679141079</c:v>
                </c:pt>
                <c:pt idx="9">
                  <c:v>3.6922413719107734</c:v>
                </c:pt>
                <c:pt idx="10">
                  <c:v>3.5379488775827843</c:v>
                </c:pt>
                <c:pt idx="11">
                  <c:v>3.4623311990854875</c:v>
                </c:pt>
                <c:pt idx="12">
                  <c:v>3.3625888281758729</c:v>
                </c:pt>
                <c:pt idx="13">
                  <c:v>3.3428590416694357</c:v>
                </c:pt>
                <c:pt idx="14">
                  <c:v>3.305502033825733</c:v>
                </c:pt>
                <c:pt idx="15">
                  <c:v>3.1517800042634834</c:v>
                </c:pt>
                <c:pt idx="16">
                  <c:v>2.7797461830831671</c:v>
                </c:pt>
                <c:pt idx="17">
                  <c:v>2.7384263890592022</c:v>
                </c:pt>
                <c:pt idx="18">
                  <c:v>2.6364547361742932</c:v>
                </c:pt>
              </c:numCache>
            </c:numRef>
          </c:val>
          <c:extLst>
            <c:ext xmlns:c16="http://schemas.microsoft.com/office/drawing/2014/chart" uri="{C3380CC4-5D6E-409C-BE32-E72D297353CC}">
              <c16:uniqueId val="{00000014-4EDA-4EC5-A140-89485EB9CF3A}"/>
            </c:ext>
          </c:extLst>
        </c:ser>
        <c:dLbls>
          <c:showLegendKey val="0"/>
          <c:showVal val="0"/>
          <c:showCatName val="0"/>
          <c:showSerName val="0"/>
          <c:showPercent val="0"/>
          <c:showBubbleSize val="0"/>
        </c:dLbls>
        <c:gapWidth val="20"/>
        <c:axId val="-2066978320"/>
        <c:axId val="-2066977776"/>
      </c:barChart>
      <c:catAx>
        <c:axId val="-206697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77776"/>
        <c:crosses val="autoZero"/>
        <c:auto val="1"/>
        <c:lblAlgn val="ctr"/>
        <c:lblOffset val="100"/>
        <c:tickLblSkip val="1"/>
        <c:tickMarkSkip val="1"/>
        <c:noMultiLvlLbl val="0"/>
      </c:catAx>
      <c:valAx>
        <c:axId val="-206697777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7832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en el tramo de edad</a:t>
            </a:r>
            <a:r>
              <a:rPr lang="es-ES" baseline="0">
                <a:solidFill>
                  <a:srgbClr val="008000"/>
                </a:solidFill>
              </a:rPr>
              <a:t> de 80 años y más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A07-47B6-9550-8ED5A18FFB7A}"/>
              </c:ext>
            </c:extLst>
          </c:dPt>
          <c:dPt>
            <c:idx val="6"/>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2A07-47B6-9550-8ED5A18FFB7A}"/>
              </c:ext>
            </c:extLst>
          </c:dPt>
          <c:dPt>
            <c:idx val="7"/>
            <c:invertIfNegative val="0"/>
            <c:bubble3D val="0"/>
            <c:extLst>
              <c:ext xmlns:c16="http://schemas.microsoft.com/office/drawing/2014/chart" uri="{C3380CC4-5D6E-409C-BE32-E72D297353CC}">
                <c16:uniqueId val="{00000004-2A07-47B6-9550-8ED5A18FFB7A}"/>
              </c:ext>
            </c:extLst>
          </c:dPt>
          <c:dPt>
            <c:idx val="8"/>
            <c:invertIfNegative val="0"/>
            <c:bubble3D val="0"/>
            <c:extLst>
              <c:ext xmlns:c16="http://schemas.microsoft.com/office/drawing/2014/chart" uri="{C3380CC4-5D6E-409C-BE32-E72D297353CC}">
                <c16:uniqueId val="{00000005-2A07-47B6-9550-8ED5A18FFB7A}"/>
              </c:ext>
            </c:extLst>
          </c:dPt>
          <c:dPt>
            <c:idx val="9"/>
            <c:invertIfNegative val="0"/>
            <c:bubble3D val="0"/>
            <c:extLst>
              <c:ext xmlns:c16="http://schemas.microsoft.com/office/drawing/2014/chart" uri="{C3380CC4-5D6E-409C-BE32-E72D297353CC}">
                <c16:uniqueId val="{00000006-2A07-47B6-9550-8ED5A18FFB7A}"/>
              </c:ext>
            </c:extLst>
          </c:dPt>
          <c:dPt>
            <c:idx val="10"/>
            <c:invertIfNegative val="0"/>
            <c:bubble3D val="0"/>
            <c:extLst>
              <c:ext xmlns:c16="http://schemas.microsoft.com/office/drawing/2014/chart" uri="{C3380CC4-5D6E-409C-BE32-E72D297353CC}">
                <c16:uniqueId val="{00000007-2A07-47B6-9550-8ED5A18FFB7A}"/>
              </c:ext>
            </c:extLst>
          </c:dPt>
          <c:dLbls>
            <c:dLbl>
              <c:idx val="0"/>
              <c:layout>
                <c:manualLayout>
                  <c:x val="4.6415070050848549E-3"/>
                  <c:y val="7.220117440973980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07-47B6-9550-8ED5A18FFB7A}"/>
                </c:ext>
              </c:extLst>
            </c:dLbl>
            <c:dLbl>
              <c:idx val="1"/>
              <c:layout>
                <c:manualLayout>
                  <c:x val="1.9901735716277972E-3"/>
                  <c:y val="6.80389452427094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07-47B6-9550-8ED5A18FFB7A}"/>
                </c:ext>
              </c:extLst>
            </c:dLbl>
            <c:dLbl>
              <c:idx val="2"/>
              <c:layout>
                <c:manualLayout>
                  <c:x val="6.1368405243622474E-3"/>
                  <c:y val="6.46239619160686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07-47B6-9550-8ED5A18FFB7A}"/>
                </c:ext>
              </c:extLst>
            </c:dLbl>
            <c:dLbl>
              <c:idx val="3"/>
              <c:layout>
                <c:manualLayout>
                  <c:x val="1.4494686535518565E-3"/>
                  <c:y val="-1.7837403998271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07-47B6-9550-8ED5A18FFB7A}"/>
                </c:ext>
              </c:extLst>
            </c:dLbl>
            <c:dLbl>
              <c:idx val="4"/>
              <c:layout>
                <c:manualLayout>
                  <c:x val="-3.8369796609300058E-4"/>
                  <c:y val="-2.701170103656831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07-47B6-9550-8ED5A18FFB7A}"/>
                </c:ext>
              </c:extLst>
            </c:dLbl>
            <c:dLbl>
              <c:idx val="5"/>
              <c:layout>
                <c:manualLayout>
                  <c:x val="-7.5534125009614115E-4"/>
                  <c:y val="-2.839179833192070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1-2A07-47B6-9550-8ED5A18FFB7A}"/>
                </c:ext>
              </c:extLst>
            </c:dLbl>
            <c:dLbl>
              <c:idx val="6"/>
              <c:layout>
                <c:manualLayout>
                  <c:x val="1.474432959723603E-3"/>
                  <c:y val="-2.222251072455922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07-47B6-9550-8ED5A18FFB7A}"/>
                </c:ext>
              </c:extLst>
            </c:dLbl>
            <c:dLbl>
              <c:idx val="7"/>
              <c:layout>
                <c:manualLayout>
                  <c:x val="1.9901339694101757E-3"/>
                  <c:y val="-5.082226257133478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07-47B6-9550-8ED5A18FFB7A}"/>
                </c:ext>
              </c:extLst>
            </c:dLbl>
            <c:dLbl>
              <c:idx val="8"/>
              <c:layout>
                <c:manualLayout>
                  <c:x val="-1.902829831860617E-3"/>
                  <c:y val="1.2033684259534078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07-47B6-9550-8ED5A18FFB7A}"/>
                </c:ext>
              </c:extLst>
            </c:dLbl>
            <c:dLbl>
              <c:idx val="9"/>
              <c:layout>
                <c:manualLayout>
                  <c:x val="1.305745624591686E-3"/>
                  <c:y val="5.155065151224141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07-47B6-9550-8ED5A18FFB7A}"/>
                </c:ext>
              </c:extLst>
            </c:dLbl>
            <c:dLbl>
              <c:idx val="10"/>
              <c:layout>
                <c:manualLayout>
                  <c:x val="3.0164063368300462E-3"/>
                  <c:y val="-2.53629101807735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07-47B6-9550-8ED5A18FFB7A}"/>
                </c:ext>
              </c:extLst>
            </c:dLbl>
            <c:dLbl>
              <c:idx val="11"/>
              <c:layout>
                <c:manualLayout>
                  <c:x val="7.5115964727842264E-3"/>
                  <c:y val="9.627133637120192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2A07-47B6-9550-8ED5A18FFB7A}"/>
                </c:ext>
              </c:extLst>
            </c:dLbl>
            <c:dLbl>
              <c:idx val="12"/>
              <c:layout>
                <c:manualLayout>
                  <c:x val="5.9531320799883726E-3"/>
                  <c:y val="-1.981586029233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07-47B6-9550-8ED5A18FFB7A}"/>
                </c:ext>
              </c:extLst>
            </c:dLbl>
            <c:dLbl>
              <c:idx val="13"/>
              <c:layout>
                <c:manualLayout>
                  <c:x val="7.2160523908452014E-3"/>
                  <c:y val="1.145993104382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07-47B6-9550-8ED5A18FFB7A}"/>
                </c:ext>
              </c:extLst>
            </c:dLbl>
            <c:dLbl>
              <c:idx val="14"/>
              <c:layout>
                <c:manualLayout>
                  <c:x val="5.8091784848418237E-3"/>
                  <c:y val="9.62690085025402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07-47B6-9550-8ED5A18FFB7A}"/>
                </c:ext>
              </c:extLst>
            </c:dLbl>
            <c:dLbl>
              <c:idx val="15"/>
              <c:layout>
                <c:manualLayout>
                  <c:x val="3.568409534639233E-4"/>
                  <c:y val="6.46239619160686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07-47B6-9550-8ED5A18FFB7A}"/>
                </c:ext>
              </c:extLst>
            </c:dLbl>
            <c:dLbl>
              <c:idx val="16"/>
              <c:layout>
                <c:manualLayout>
                  <c:x val="3.4855070909051902E-3"/>
                  <c:y val="1.292479238321379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07-47B6-9550-8ED5A18FFB7A}"/>
                </c:ext>
              </c:extLst>
            </c:dLbl>
            <c:dLbl>
              <c:idx val="17"/>
              <c:layout>
                <c:manualLayout>
                  <c:x val="1.0450685489926838E-2"/>
                  <c:y val="9.62690085025402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A07-47B6-9550-8ED5A18FFB7A}"/>
                </c:ext>
              </c:extLst>
            </c:dLbl>
            <c:dLbl>
              <c:idx val="18"/>
              <c:layout>
                <c:manualLayout>
                  <c:x val="1.8461670492823275E-3"/>
                  <c:y val="4.813566818560096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A07-47B6-9550-8ED5A18FFB7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'44bpbpcasaad'!$AW$11:$AW$29</c:f>
              <c:strCache>
                <c:ptCount val="19"/>
                <c:pt idx="0">
                  <c:v>Castilla y León</c:v>
                </c:pt>
                <c:pt idx="1">
                  <c:v>Andalucía</c:v>
                </c:pt>
                <c:pt idx="2">
                  <c:v>Castilla - La Mancha</c:v>
                </c:pt>
                <c:pt idx="3">
                  <c:v>Balears, Illes</c:v>
                </c:pt>
                <c:pt idx="4">
                  <c:v>Comunitat Valenciana</c:v>
                </c:pt>
                <c:pt idx="5">
                  <c:v>Rioja, La</c:v>
                </c:pt>
                <c:pt idx="6">
                  <c:v>TOTAL</c:v>
                </c:pt>
                <c:pt idx="7">
                  <c:v>Madrid, Comunidad de</c:v>
                </c:pt>
                <c:pt idx="8">
                  <c:v>Extremadura</c:v>
                </c:pt>
                <c:pt idx="9">
                  <c:v>Aragón</c:v>
                </c:pt>
                <c:pt idx="10">
                  <c:v>Murcia, Región de</c:v>
                </c:pt>
                <c:pt idx="11">
                  <c:v>Cantabria</c:v>
                </c:pt>
                <c:pt idx="12">
                  <c:v>País Vasco</c:v>
                </c:pt>
                <c:pt idx="13">
                  <c:v>Navarra, Comunidad Foral de</c:v>
                </c:pt>
                <c:pt idx="14">
                  <c:v>Cataluña</c:v>
                </c:pt>
                <c:pt idx="15">
                  <c:v>Ceuta y Melilla</c:v>
                </c:pt>
                <c:pt idx="16">
                  <c:v>Asturias, Principado de</c:v>
                </c:pt>
                <c:pt idx="17">
                  <c:v>Galicia</c:v>
                </c:pt>
                <c:pt idx="18">
                  <c:v>Canarias</c:v>
                </c:pt>
              </c:strCache>
            </c:strRef>
          </c:cat>
          <c:val>
            <c:numRef>
              <c:f>'44bpbpcasaad'!$AX$11:$AX$29</c:f>
              <c:numCache>
                <c:formatCode>0.00</c:formatCode>
                <c:ptCount val="19"/>
                <c:pt idx="0">
                  <c:v>33.055521285977349</c:v>
                </c:pt>
                <c:pt idx="1">
                  <c:v>31.556235748865859</c:v>
                </c:pt>
                <c:pt idx="2">
                  <c:v>30.439156480697083</c:v>
                </c:pt>
                <c:pt idx="3">
                  <c:v>27.235312475618318</c:v>
                </c:pt>
                <c:pt idx="4">
                  <c:v>25.628839247334191</c:v>
                </c:pt>
                <c:pt idx="5">
                  <c:v>25.617632446592296</c:v>
                </c:pt>
                <c:pt idx="6">
                  <c:v>25.019802875422894</c:v>
                </c:pt>
                <c:pt idx="7">
                  <c:v>25.009317424393828</c:v>
                </c:pt>
                <c:pt idx="8">
                  <c:v>24.91970527111279</c:v>
                </c:pt>
                <c:pt idx="9">
                  <c:v>23.969558536912338</c:v>
                </c:pt>
                <c:pt idx="10">
                  <c:v>23.528837027524986</c:v>
                </c:pt>
                <c:pt idx="11">
                  <c:v>23.50102369113776</c:v>
                </c:pt>
                <c:pt idx="12">
                  <c:v>23.212413767128876</c:v>
                </c:pt>
                <c:pt idx="13">
                  <c:v>22.949515405757268</c:v>
                </c:pt>
                <c:pt idx="14">
                  <c:v>22.265659471575567</c:v>
                </c:pt>
                <c:pt idx="15">
                  <c:v>19.530767647664128</c:v>
                </c:pt>
                <c:pt idx="16">
                  <c:v>18.665508824633871</c:v>
                </c:pt>
                <c:pt idx="17">
                  <c:v>15.979327252618786</c:v>
                </c:pt>
                <c:pt idx="18">
                  <c:v>15.575857264088675</c:v>
                </c:pt>
              </c:numCache>
            </c:numRef>
          </c:val>
          <c:extLst>
            <c:ext xmlns:c16="http://schemas.microsoft.com/office/drawing/2014/chart" uri="{C3380CC4-5D6E-409C-BE32-E72D297353CC}">
              <c16:uniqueId val="{00000015-2A07-47B6-9550-8ED5A18FFB7A}"/>
            </c:ext>
          </c:extLst>
        </c:ser>
        <c:dLbls>
          <c:showLegendKey val="0"/>
          <c:showVal val="0"/>
          <c:showCatName val="0"/>
          <c:showSerName val="0"/>
          <c:showPercent val="0"/>
          <c:showBubbleSize val="0"/>
        </c:dLbls>
        <c:gapWidth val="20"/>
        <c:axId val="-2066984304"/>
        <c:axId val="-2066983216"/>
      </c:barChart>
      <c:catAx>
        <c:axId val="-2066984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83216"/>
        <c:crosses val="autoZero"/>
        <c:auto val="1"/>
        <c:lblAlgn val="ctr"/>
        <c:lblOffset val="100"/>
        <c:tickLblSkip val="1"/>
        <c:tickMarkSkip val="1"/>
        <c:noMultiLvlLbl val="0"/>
      </c:catAx>
      <c:valAx>
        <c:axId val="-2066983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8430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Resoluciones de PIA.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0840924166369791"/>
          <c:y val="0.16743169398907104"/>
          <c:w val="0.86171782415554965"/>
          <c:h val="0.48931835979518956"/>
        </c:manualLayout>
      </c:layout>
      <c:lineChart>
        <c:grouping val="standard"/>
        <c:varyColors val="0"/>
        <c:ser>
          <c:idx val="0"/>
          <c:order val="0"/>
          <c:tx>
            <c:strRef>
              <c:f>'45ResolPIAAltaBaj'!$AD$10</c:f>
              <c:strCache>
                <c:ptCount val="1"/>
                <c:pt idx="0">
                  <c:v>Altas resoluciones PIA</c:v>
                </c:pt>
              </c:strCache>
            </c:strRef>
          </c:tx>
          <c:spPr>
            <a:ln w="28575" cap="rnd">
              <a:solidFill>
                <a:schemeClr val="accent1"/>
              </a:solidFill>
              <a:round/>
            </a:ln>
            <a:effectLst/>
          </c:spPr>
          <c:marker>
            <c:symbol val="none"/>
          </c:marker>
          <c:cat>
            <c:numRef>
              <c:f>'45ResolPIAAltaBaj'!$AC$11:$AC$36</c:f>
              <c:numCache>
                <c:formatCode>m/d/yyyy</c:formatCode>
                <c:ptCount val="26"/>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numCache>
            </c:numRef>
          </c:cat>
          <c:val>
            <c:numRef>
              <c:f>'45ResolPIAAltaBaj'!$AD$11:$AD$36</c:f>
              <c:numCache>
                <c:formatCode>0</c:formatCode>
                <c:ptCount val="26"/>
                <c:pt idx="0">
                  <c:v>27240</c:v>
                </c:pt>
                <c:pt idx="1">
                  <c:v>23620</c:v>
                </c:pt>
                <c:pt idx="2">
                  <c:v>21534</c:v>
                </c:pt>
                <c:pt idx="3">
                  <c:v>21833</c:v>
                </c:pt>
                <c:pt idx="4">
                  <c:v>25882</c:v>
                </c:pt>
                <c:pt idx="5">
                  <c:v>15551</c:v>
                </c:pt>
                <c:pt idx="6">
                  <c:v>29199</c:v>
                </c:pt>
                <c:pt idx="7">
                  <c:v>26213</c:v>
                </c:pt>
                <c:pt idx="8">
                  <c:v>25655</c:v>
                </c:pt>
                <c:pt idx="9">
                  <c:v>24712</c:v>
                </c:pt>
                <c:pt idx="10">
                  <c:v>15800</c:v>
                </c:pt>
                <c:pt idx="11">
                  <c:v>21660</c:v>
                </c:pt>
                <c:pt idx="12">
                  <c:v>28954</c:v>
                </c:pt>
                <c:pt idx="13">
                  <c:v>20498</c:v>
                </c:pt>
                <c:pt idx="14">
                  <c:v>23876</c:v>
                </c:pt>
                <c:pt idx="15">
                  <c:v>25318</c:v>
                </c:pt>
                <c:pt idx="16">
                  <c:v>29962</c:v>
                </c:pt>
                <c:pt idx="17">
                  <c:v>19002</c:v>
                </c:pt>
                <c:pt idx="18">
                  <c:v>23558</c:v>
                </c:pt>
                <c:pt idx="19">
                  <c:v>27902</c:v>
                </c:pt>
                <c:pt idx="20">
                  <c:v>25864</c:v>
                </c:pt>
                <c:pt idx="21">
                  <c:v>27618</c:v>
                </c:pt>
                <c:pt idx="22">
                  <c:v>19275</c:v>
                </c:pt>
                <c:pt idx="23">
                  <c:v>22255</c:v>
                </c:pt>
                <c:pt idx="24">
                  <c:v>31089</c:v>
                </c:pt>
                <c:pt idx="25">
                  <c:v>29256</c:v>
                </c:pt>
              </c:numCache>
            </c:numRef>
          </c:val>
          <c:smooth val="0"/>
          <c:extLst>
            <c:ext xmlns:c16="http://schemas.microsoft.com/office/drawing/2014/chart" uri="{C3380CC4-5D6E-409C-BE32-E72D297353CC}">
              <c16:uniqueId val="{00000000-719D-4804-BFC6-020A3B76CCCB}"/>
            </c:ext>
          </c:extLst>
        </c:ser>
        <c:ser>
          <c:idx val="1"/>
          <c:order val="1"/>
          <c:tx>
            <c:strRef>
              <c:f>'45ResolPIAAltaBaj'!$AE$10</c:f>
              <c:strCache>
                <c:ptCount val="1"/>
                <c:pt idx="0">
                  <c:v>Bajas resoluciones PIA</c:v>
                </c:pt>
              </c:strCache>
            </c:strRef>
          </c:tx>
          <c:spPr>
            <a:ln w="28575" cap="rnd">
              <a:solidFill>
                <a:schemeClr val="accent2"/>
              </a:solidFill>
              <a:round/>
            </a:ln>
            <a:effectLst/>
          </c:spPr>
          <c:marker>
            <c:symbol val="none"/>
          </c:marker>
          <c:cat>
            <c:numRef>
              <c:f>'45ResolPIAAltaBaj'!$AC$11:$AC$36</c:f>
              <c:numCache>
                <c:formatCode>m/d/yyyy</c:formatCode>
                <c:ptCount val="26"/>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numCache>
            </c:numRef>
          </c:cat>
          <c:val>
            <c:numRef>
              <c:f>'45ResolPIAAltaBaj'!$AE$11:$AE$36</c:f>
              <c:numCache>
                <c:formatCode>0</c:formatCode>
                <c:ptCount val="26"/>
                <c:pt idx="0">
                  <c:v>16097</c:v>
                </c:pt>
                <c:pt idx="1">
                  <c:v>14066</c:v>
                </c:pt>
                <c:pt idx="2">
                  <c:v>12150</c:v>
                </c:pt>
                <c:pt idx="3">
                  <c:v>13954</c:v>
                </c:pt>
                <c:pt idx="4">
                  <c:v>13248</c:v>
                </c:pt>
                <c:pt idx="5">
                  <c:v>13247</c:v>
                </c:pt>
                <c:pt idx="6">
                  <c:v>15187</c:v>
                </c:pt>
                <c:pt idx="7">
                  <c:v>13678</c:v>
                </c:pt>
                <c:pt idx="8">
                  <c:v>14422</c:v>
                </c:pt>
                <c:pt idx="9">
                  <c:v>14501</c:v>
                </c:pt>
                <c:pt idx="10">
                  <c:v>18653</c:v>
                </c:pt>
                <c:pt idx="11">
                  <c:v>18762</c:v>
                </c:pt>
                <c:pt idx="12">
                  <c:v>17183</c:v>
                </c:pt>
                <c:pt idx="13">
                  <c:v>16055</c:v>
                </c:pt>
                <c:pt idx="14">
                  <c:v>15983</c:v>
                </c:pt>
                <c:pt idx="15">
                  <c:v>16449</c:v>
                </c:pt>
                <c:pt idx="16">
                  <c:v>16217</c:v>
                </c:pt>
                <c:pt idx="17">
                  <c:v>17806</c:v>
                </c:pt>
                <c:pt idx="18">
                  <c:v>17545</c:v>
                </c:pt>
                <c:pt idx="19">
                  <c:v>14112</c:v>
                </c:pt>
                <c:pt idx="20">
                  <c:v>14618</c:v>
                </c:pt>
                <c:pt idx="21">
                  <c:v>15332</c:v>
                </c:pt>
                <c:pt idx="22">
                  <c:v>18183</c:v>
                </c:pt>
                <c:pt idx="23">
                  <c:v>17384</c:v>
                </c:pt>
                <c:pt idx="24">
                  <c:v>20191</c:v>
                </c:pt>
                <c:pt idx="25">
                  <c:v>18363</c:v>
                </c:pt>
              </c:numCache>
            </c:numRef>
          </c:val>
          <c:smooth val="0"/>
          <c:extLst>
            <c:ext xmlns:c16="http://schemas.microsoft.com/office/drawing/2014/chart" uri="{C3380CC4-5D6E-409C-BE32-E72D297353CC}">
              <c16:uniqueId val="{00000001-719D-4804-BFC6-020A3B76CCCB}"/>
            </c:ext>
          </c:extLst>
        </c:ser>
        <c:dLbls>
          <c:showLegendKey val="0"/>
          <c:showVal val="0"/>
          <c:showCatName val="0"/>
          <c:showSerName val="0"/>
          <c:showPercent val="0"/>
          <c:showBubbleSize val="0"/>
        </c:dLbls>
        <c:smooth val="0"/>
        <c:axId val="-2066983760"/>
        <c:axId val="-2066982672"/>
      </c:lineChart>
      <c:catAx>
        <c:axId val="-206698376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2066982672"/>
        <c:crosses val="autoZero"/>
        <c:auto val="0"/>
        <c:lblAlgn val="ctr"/>
        <c:lblOffset val="100"/>
        <c:noMultiLvlLbl val="1"/>
      </c:catAx>
      <c:valAx>
        <c:axId val="-2066982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206698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Persona con resolución de PIA por tramo de edad</a:t>
            </a:r>
          </a:p>
        </c:rich>
      </c:tx>
      <c:layout>
        <c:manualLayout>
          <c:xMode val="edge"/>
          <c:yMode val="edge"/>
          <c:x val="0.17560315651333058"/>
          <c:y val="4.3582630463007074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97EE-4CAF-AD93-F653B52C64F0}"/>
              </c:ext>
            </c:extLst>
          </c:dPt>
          <c:dPt>
            <c:idx val="1"/>
            <c:invertIfNegative val="0"/>
            <c:bubble3D val="0"/>
            <c:spPr>
              <a:solidFill>
                <a:srgbClr val="993366"/>
              </a:solidFill>
              <a:ln w="25400">
                <a:noFill/>
              </a:ln>
            </c:spPr>
            <c:extLst>
              <c:ext xmlns:c16="http://schemas.microsoft.com/office/drawing/2014/chart" uri="{C3380CC4-5D6E-409C-BE32-E72D297353CC}">
                <c16:uniqueId val="{00000002-97EE-4CAF-AD93-F653B52C64F0}"/>
              </c:ext>
            </c:extLst>
          </c:dPt>
          <c:dPt>
            <c:idx val="2"/>
            <c:invertIfNegative val="0"/>
            <c:bubble3D val="0"/>
            <c:spPr>
              <a:solidFill>
                <a:srgbClr val="CCFFFF"/>
              </a:solidFill>
              <a:ln w="25400">
                <a:noFill/>
              </a:ln>
            </c:spPr>
            <c:extLst>
              <c:ext xmlns:c16="http://schemas.microsoft.com/office/drawing/2014/chart" uri="{C3380CC4-5D6E-409C-BE32-E72D297353CC}">
                <c16:uniqueId val="{00000004-97EE-4CAF-AD93-F653B52C64F0}"/>
              </c:ext>
            </c:extLst>
          </c:dPt>
          <c:dPt>
            <c:idx val="3"/>
            <c:invertIfNegative val="0"/>
            <c:bubble3D val="0"/>
            <c:spPr>
              <a:solidFill>
                <a:srgbClr val="660066"/>
              </a:solidFill>
              <a:ln w="25400">
                <a:noFill/>
              </a:ln>
            </c:spPr>
            <c:extLst>
              <c:ext xmlns:c16="http://schemas.microsoft.com/office/drawing/2014/chart" uri="{C3380CC4-5D6E-409C-BE32-E72D297353CC}">
                <c16:uniqueId val="{00000006-97EE-4CAF-AD93-F653B52C64F0}"/>
              </c:ext>
            </c:extLst>
          </c:dPt>
          <c:dPt>
            <c:idx val="4"/>
            <c:invertIfNegative val="0"/>
            <c:bubble3D val="0"/>
            <c:spPr>
              <a:solidFill>
                <a:srgbClr val="0066CC"/>
              </a:solidFill>
              <a:ln w="25400">
                <a:noFill/>
              </a:ln>
            </c:spPr>
            <c:extLst>
              <c:ext xmlns:c16="http://schemas.microsoft.com/office/drawing/2014/chart" uri="{C3380CC4-5D6E-409C-BE32-E72D297353CC}">
                <c16:uniqueId val="{00000008-97EE-4CAF-AD93-F653B52C64F0}"/>
              </c:ext>
            </c:extLst>
          </c:dPt>
          <c:dPt>
            <c:idx val="5"/>
            <c:invertIfNegative val="0"/>
            <c:bubble3D val="0"/>
            <c:spPr>
              <a:solidFill>
                <a:srgbClr val="CCCCFF"/>
              </a:solidFill>
              <a:ln w="25400">
                <a:noFill/>
              </a:ln>
            </c:spPr>
            <c:extLst>
              <c:ext xmlns:c16="http://schemas.microsoft.com/office/drawing/2014/chart" uri="{C3380CC4-5D6E-409C-BE32-E72D297353CC}">
                <c16:uniqueId val="{0000000A-97EE-4CAF-AD93-F653B52C64F0}"/>
              </c:ext>
            </c:extLst>
          </c:dPt>
          <c:dPt>
            <c:idx val="6"/>
            <c:invertIfNegative val="0"/>
            <c:bubble3D val="0"/>
            <c:spPr>
              <a:solidFill>
                <a:srgbClr val="9966FF"/>
              </a:solidFill>
              <a:ln w="25400">
                <a:noFill/>
              </a:ln>
            </c:spPr>
            <c:extLst>
              <c:ext xmlns:c16="http://schemas.microsoft.com/office/drawing/2014/chart" uri="{C3380CC4-5D6E-409C-BE32-E72D297353CC}">
                <c16:uniqueId val="{0000000C-97EE-4CAF-AD93-F653B52C64F0}"/>
              </c:ext>
            </c:extLst>
          </c:dPt>
          <c:dPt>
            <c:idx val="7"/>
            <c:invertIfNegative val="0"/>
            <c:bubble3D val="0"/>
            <c:spPr>
              <a:solidFill>
                <a:srgbClr val="99CCFF"/>
              </a:solidFill>
              <a:ln w="25400">
                <a:noFill/>
              </a:ln>
            </c:spPr>
            <c:extLst>
              <c:ext xmlns:c16="http://schemas.microsoft.com/office/drawing/2014/chart" uri="{C3380CC4-5D6E-409C-BE32-E72D297353CC}">
                <c16:uniqueId val="{0000000E-97EE-4CAF-AD93-F653B52C64F0}"/>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EE-4CAF-AD93-F653B52C64F0}"/>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E-4CAF-AD93-F653B52C64F0}"/>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E-4CAF-AD93-F653B52C64F0}"/>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EE-4CAF-AD93-F653B52C64F0}"/>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EE-4CAF-AD93-F653B52C64F0}"/>
                </c:ext>
              </c:extLst>
            </c:dLbl>
            <c:dLbl>
              <c:idx val="5"/>
              <c:layout>
                <c:manualLayout>
                  <c:x val="1.447161210111894E-2"/>
                  <c:y val="-7.1473272246663111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EE-4CAF-AD93-F653B52C64F0}"/>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EE-4CAF-AD93-F653B52C64F0}"/>
                </c:ext>
              </c:extLst>
            </c:dLbl>
            <c:dLbl>
              <c:idx val="7"/>
              <c:layout>
                <c:manualLayout>
                  <c:x val="1.5659966846249481E-2"/>
                  <c:y val="-2.928536068222788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EE-4CAF-AD93-F653B52C64F0}"/>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('46perfpbsaad'!$E$25:$F$25,'46perfpbsaad'!$H$25:$I$25,'46perfpbsaad'!$K$25:$L$25,'46perfpbsaad'!$N$25:$O$25)</c:f>
              <c:strCache>
                <c:ptCount val="8"/>
                <c:pt idx="0">
                  <c:v>&lt; 3</c:v>
                </c:pt>
                <c:pt idx="1">
                  <c:v>3 a 18</c:v>
                </c:pt>
                <c:pt idx="2">
                  <c:v>19 a 30</c:v>
                </c:pt>
                <c:pt idx="3">
                  <c:v>31 a 45</c:v>
                </c:pt>
                <c:pt idx="4">
                  <c:v>46 a 54</c:v>
                </c:pt>
                <c:pt idx="5">
                  <c:v>55 a 64</c:v>
                </c:pt>
                <c:pt idx="6">
                  <c:v>65 a 79</c:v>
                </c:pt>
                <c:pt idx="7">
                  <c:v>80 y +</c:v>
                </c:pt>
              </c:strCache>
            </c:strRef>
          </c:cat>
          <c:val>
            <c:numRef>
              <c:f>('46perfpbsaad'!$E$21,'46perfpbsaad'!$H$21,'46perfpbsaad'!$K$21,'46perfpbsaad'!$N$21,'46perfpbsaad'!$Q$21,'46perfpbsaad'!$T$21,'46perfpbsaad'!$W$21,'46perfpbsaad'!$Z$21)</c:f>
              <c:numCache>
                <c:formatCode>#,##0</c:formatCode>
                <c:ptCount val="8"/>
                <c:pt idx="0">
                  <c:v>2948</c:v>
                </c:pt>
                <c:pt idx="1">
                  <c:v>85158</c:v>
                </c:pt>
                <c:pt idx="2">
                  <c:v>49166</c:v>
                </c:pt>
                <c:pt idx="3">
                  <c:v>65694</c:v>
                </c:pt>
                <c:pt idx="4">
                  <c:v>66078</c:v>
                </c:pt>
                <c:pt idx="5">
                  <c:v>96839</c:v>
                </c:pt>
                <c:pt idx="6">
                  <c:v>258620</c:v>
                </c:pt>
                <c:pt idx="7">
                  <c:v>716688</c:v>
                </c:pt>
              </c:numCache>
            </c:numRef>
          </c:val>
          <c:shape val="cylinder"/>
          <c:extLst>
            <c:ext xmlns:c16="http://schemas.microsoft.com/office/drawing/2014/chart" uri="{C3380CC4-5D6E-409C-BE32-E72D297353CC}">
              <c16:uniqueId val="{0000000F-97EE-4CAF-AD93-F653B52C64F0}"/>
            </c:ext>
          </c:extLst>
        </c:ser>
        <c:dLbls>
          <c:showLegendKey val="0"/>
          <c:showVal val="0"/>
          <c:showCatName val="0"/>
          <c:showSerName val="0"/>
          <c:showPercent val="0"/>
          <c:showBubbleSize val="0"/>
        </c:dLbls>
        <c:gapWidth val="30"/>
        <c:shape val="box"/>
        <c:axId val="572014736"/>
        <c:axId val="572015280"/>
        <c:axId val="0"/>
      </c:bar3DChart>
      <c:catAx>
        <c:axId val="572014736"/>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572015280"/>
        <c:crosses val="autoZero"/>
        <c:auto val="1"/>
        <c:lblAlgn val="ctr"/>
        <c:lblOffset val="100"/>
        <c:tickLblSkip val="1"/>
        <c:tickMarkSkip val="1"/>
        <c:noMultiLvlLbl val="0"/>
      </c:catAx>
      <c:valAx>
        <c:axId val="57201528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57201473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Persona</a:t>
            </a:r>
            <a:r>
              <a:rPr lang="es-ES" baseline="0"/>
              <a:t> con resolución de PIA</a:t>
            </a:r>
            <a:r>
              <a:rPr lang="es-ES"/>
              <a:t> por sexo</a:t>
            </a:r>
          </a:p>
        </c:rich>
      </c:tx>
      <c:layout>
        <c:manualLayout>
          <c:xMode val="edge"/>
          <c:yMode val="edge"/>
          <c:x val="0.17933349240435856"/>
          <c:y val="2.6316093748193371E-3"/>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CF66-44C6-9485-4914140F6EFA}"/>
              </c:ext>
            </c:extLst>
          </c:dPt>
          <c:dPt>
            <c:idx val="1"/>
            <c:bubble3D val="0"/>
            <c:spPr>
              <a:solidFill>
                <a:srgbClr val="993366"/>
              </a:solidFill>
              <a:ln w="25400">
                <a:noFill/>
              </a:ln>
            </c:spPr>
            <c:extLst>
              <c:ext xmlns:c16="http://schemas.microsoft.com/office/drawing/2014/chart" uri="{C3380CC4-5D6E-409C-BE32-E72D297353CC}">
                <c16:uniqueId val="{00000002-CF66-44C6-9485-4914140F6EFA}"/>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F66-44C6-9485-4914140F6EFA}"/>
                </c:ext>
              </c:extLst>
            </c:dLbl>
            <c:dLbl>
              <c:idx val="1"/>
              <c:layout>
                <c:manualLayout>
                  <c:x val="4.5922037523087392E-3"/>
                  <c:y val="2.0827870084521399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CF66-44C6-9485-4914140F6EFA}"/>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F66-44C6-9485-4914140F6EFA}"/>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('46perfpbsaad'!$B$12,'46perfpbsaad'!$B$16)</c:f>
              <c:strCache>
                <c:ptCount val="2"/>
                <c:pt idx="0">
                  <c:v>Mujer</c:v>
                </c:pt>
                <c:pt idx="1">
                  <c:v>Hombre</c:v>
                </c:pt>
              </c:strCache>
            </c:strRef>
          </c:cat>
          <c:val>
            <c:numRef>
              <c:f>('46perfpbsaad'!$AC$15,'46perfpbsaad'!$AC$19)</c:f>
              <c:numCache>
                <c:formatCode>#,##0</c:formatCode>
                <c:ptCount val="2"/>
                <c:pt idx="0">
                  <c:v>853168</c:v>
                </c:pt>
                <c:pt idx="1">
                  <c:v>488023</c:v>
                </c:pt>
              </c:numCache>
            </c:numRef>
          </c:val>
          <c:extLst>
            <c:ext xmlns:c16="http://schemas.microsoft.com/office/drawing/2014/chart" uri="{C3380CC4-5D6E-409C-BE32-E72D297353CC}">
              <c16:uniqueId val="{00000004-CF66-44C6-9485-4914140F6EF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dependencia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92C9-4496-9900-7F32F5E61961}"/>
              </c:ext>
            </c:extLst>
          </c:dPt>
          <c:dPt>
            <c:idx val="1"/>
            <c:invertIfNegative val="0"/>
            <c:bubble3D val="0"/>
            <c:extLst>
              <c:ext xmlns:c16="http://schemas.microsoft.com/office/drawing/2014/chart" uri="{C3380CC4-5D6E-409C-BE32-E72D297353CC}">
                <c16:uniqueId val="{00000001-92C9-4496-9900-7F32F5E61961}"/>
              </c:ext>
            </c:extLst>
          </c:dPt>
          <c:dPt>
            <c:idx val="2"/>
            <c:invertIfNegative val="0"/>
            <c:bubble3D val="0"/>
            <c:extLst>
              <c:ext xmlns:c16="http://schemas.microsoft.com/office/drawing/2014/chart" uri="{C3380CC4-5D6E-409C-BE32-E72D297353CC}">
                <c16:uniqueId val="{00000002-92C9-4496-9900-7F32F5E61961}"/>
              </c:ext>
            </c:extLst>
          </c:dPt>
          <c:dPt>
            <c:idx val="3"/>
            <c:invertIfNegative val="0"/>
            <c:bubble3D val="0"/>
            <c:extLst>
              <c:ext xmlns:c16="http://schemas.microsoft.com/office/drawing/2014/chart" uri="{C3380CC4-5D6E-409C-BE32-E72D297353CC}">
                <c16:uniqueId val="{00000003-92C9-4496-9900-7F32F5E61961}"/>
              </c:ext>
            </c:extLst>
          </c:dPt>
          <c:dPt>
            <c:idx val="4"/>
            <c:invertIfNegative val="0"/>
            <c:bubble3D val="0"/>
            <c:extLst>
              <c:ext xmlns:c16="http://schemas.microsoft.com/office/drawing/2014/chart" uri="{C3380CC4-5D6E-409C-BE32-E72D297353CC}">
                <c16:uniqueId val="{00000004-92C9-4496-9900-7F32F5E61961}"/>
              </c:ext>
            </c:extLst>
          </c:dPt>
          <c:dPt>
            <c:idx val="5"/>
            <c:invertIfNegative val="0"/>
            <c:bubble3D val="0"/>
            <c:extLst>
              <c:ext xmlns:c16="http://schemas.microsoft.com/office/drawing/2014/chart" uri="{C3380CC4-5D6E-409C-BE32-E72D297353CC}">
                <c16:uniqueId val="{00000005-92C9-4496-9900-7F32F5E61961}"/>
              </c:ext>
            </c:extLst>
          </c:dPt>
          <c:dPt>
            <c:idx val="6"/>
            <c:invertIfNegative val="0"/>
            <c:bubble3D val="0"/>
            <c:extLst>
              <c:ext xmlns:c16="http://schemas.microsoft.com/office/drawing/2014/chart" uri="{C3380CC4-5D6E-409C-BE32-E72D297353CC}">
                <c16:uniqueId val="{00000006-92C9-4496-9900-7F32F5E61961}"/>
              </c:ext>
            </c:extLst>
          </c:dPt>
          <c:dPt>
            <c:idx val="7"/>
            <c:invertIfNegative val="0"/>
            <c:bubble3D val="0"/>
            <c:extLst>
              <c:ext xmlns:c16="http://schemas.microsoft.com/office/drawing/2014/chart" uri="{C3380CC4-5D6E-409C-BE32-E72D297353CC}">
                <c16:uniqueId val="{00000007-92C9-4496-9900-7F32F5E61961}"/>
              </c:ext>
            </c:extLst>
          </c:dPt>
          <c:dLbls>
            <c:dLbl>
              <c:idx val="0"/>
              <c:tx>
                <c:rich>
                  <a:bodyPr/>
                  <a:lstStyle/>
                  <a:p>
                    <a:fld id="{375B9D70-19E7-4FFF-8BB0-A585EE10AD26}" type="CELLRANGE">
                      <a:rPr lang="en-US"/>
                      <a:pPr/>
                      <a:t>[CELLRANGE]</a:t>
                    </a:fld>
                    <a:endParaRPr lang="en-US" baseline="0"/>
                  </a:p>
                  <a:p>
                    <a:fld id="{B11EB502-BCB1-431C-AC6E-300E58F724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92C9-4496-9900-7F32F5E61961}"/>
                </c:ext>
              </c:extLst>
            </c:dLbl>
            <c:dLbl>
              <c:idx val="1"/>
              <c:tx>
                <c:rich>
                  <a:bodyPr/>
                  <a:lstStyle/>
                  <a:p>
                    <a:fld id="{D7CF0C36-CA7B-4548-8139-CCE0F7838C57}" type="CELLRANGE">
                      <a:rPr lang="en-US"/>
                      <a:pPr/>
                      <a:t>[CELLRANGE]</a:t>
                    </a:fld>
                    <a:endParaRPr lang="en-US" baseline="0"/>
                  </a:p>
                  <a:p>
                    <a:fld id="{56E3A47F-2FEB-41FB-B20C-AA3B07F532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92C9-4496-9900-7F32F5E61961}"/>
                </c:ext>
              </c:extLst>
            </c:dLbl>
            <c:dLbl>
              <c:idx val="2"/>
              <c:tx>
                <c:rich>
                  <a:bodyPr/>
                  <a:lstStyle/>
                  <a:p>
                    <a:fld id="{8D95D38C-09CA-4D4C-A9C2-A6DBBFF7EB53}" type="CELLRANGE">
                      <a:rPr lang="en-US"/>
                      <a:pPr/>
                      <a:t>[CELLRANGE]</a:t>
                    </a:fld>
                    <a:endParaRPr lang="en-US" baseline="0"/>
                  </a:p>
                  <a:p>
                    <a:fld id="{E88EB225-AB8B-4B45-993E-CD015165156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92C9-4496-9900-7F32F5E61961}"/>
                </c:ext>
              </c:extLst>
            </c:dLbl>
            <c:dLbl>
              <c:idx val="3"/>
              <c:tx>
                <c:rich>
                  <a:bodyPr/>
                  <a:lstStyle/>
                  <a:p>
                    <a:fld id="{D3C001A3-1CE1-4C8C-8684-D01D7DDC4C9C}" type="CELLRANGE">
                      <a:rPr lang="en-US"/>
                      <a:pPr/>
                      <a:t>[CELLRANGE]</a:t>
                    </a:fld>
                    <a:endParaRPr lang="en-US" baseline="0"/>
                  </a:p>
                  <a:p>
                    <a:fld id="{E088D7AF-3057-4408-910E-21474E6FEF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92C9-4496-9900-7F32F5E61961}"/>
                </c:ext>
              </c:extLst>
            </c:dLbl>
            <c:dLbl>
              <c:idx val="4"/>
              <c:tx>
                <c:rich>
                  <a:bodyPr/>
                  <a:lstStyle/>
                  <a:p>
                    <a:fld id="{CC5D7423-ADEE-4912-B428-B5C0F23718D2}" type="CELLRANGE">
                      <a:rPr lang="en-US"/>
                      <a:pPr/>
                      <a:t>[CELLRANGE]</a:t>
                    </a:fld>
                    <a:endParaRPr lang="en-US" baseline="0"/>
                  </a:p>
                  <a:p>
                    <a:fld id="{5F2868C4-0686-4E16-B993-3C44BD25822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92C9-4496-9900-7F32F5E61961}"/>
                </c:ext>
              </c:extLst>
            </c:dLbl>
            <c:dLbl>
              <c:idx val="5"/>
              <c:tx>
                <c:rich>
                  <a:bodyPr/>
                  <a:lstStyle/>
                  <a:p>
                    <a:fld id="{3C9F8C36-B594-40D7-8BEC-1E8EAF3E704F}" type="CELLRANGE">
                      <a:rPr lang="en-US"/>
                      <a:pPr/>
                      <a:t>[CELLRANGE]</a:t>
                    </a:fld>
                    <a:endParaRPr lang="en-US" baseline="0"/>
                  </a:p>
                  <a:p>
                    <a:fld id="{0C0FE0E3-8309-48BE-913C-D9CB7CC312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92C9-4496-9900-7F32F5E61961}"/>
                </c:ext>
              </c:extLst>
            </c:dLbl>
            <c:dLbl>
              <c:idx val="6"/>
              <c:tx>
                <c:rich>
                  <a:bodyPr/>
                  <a:lstStyle/>
                  <a:p>
                    <a:fld id="{83D6CF6D-6911-4D7F-BC86-C88285AC19AF}" type="CELLRANGE">
                      <a:rPr lang="en-US"/>
                      <a:pPr/>
                      <a:t>[CELLRANGE]</a:t>
                    </a:fld>
                    <a:endParaRPr lang="en-US" baseline="0"/>
                  </a:p>
                  <a:p>
                    <a:fld id="{F903C819-6FDE-401E-A50B-AF2FE0C1C58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92C9-4496-9900-7F32F5E61961}"/>
                </c:ext>
              </c:extLst>
            </c:dLbl>
            <c:dLbl>
              <c:idx val="7"/>
              <c:tx>
                <c:rich>
                  <a:bodyPr/>
                  <a:lstStyle/>
                  <a:p>
                    <a:fld id="{779982A6-A768-4FAE-9C84-D7A9F96EFCDE}" type="CELLRANGE">
                      <a:rPr lang="en-US"/>
                      <a:pPr/>
                      <a:t>[CELLRANGE]</a:t>
                    </a:fld>
                    <a:endParaRPr lang="en-US" baseline="0"/>
                  </a:p>
                  <a:p>
                    <a:fld id="{C2FAAB10-E3FC-4763-9DF6-3C7BB8B6463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92C9-4496-9900-7F32F5E6196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('46aperfpb_graf'!$E$12,'46aperfpb_graf'!$G$12,'46aperfpb_graf'!$I$12,'46aperfpb_graf'!$K$12,'46aperfpb_graf'!$M$12,'46aperfpb_graf'!$O$12,'46aperfpb_graf'!$Q$12,'46aperfpb_graf'!$S$12)</c:f>
              <c:numCache>
                <c:formatCode>#,##0</c:formatCode>
                <c:ptCount val="8"/>
                <c:pt idx="0">
                  <c:v>460</c:v>
                </c:pt>
                <c:pt idx="1">
                  <c:v>9410</c:v>
                </c:pt>
                <c:pt idx="2">
                  <c:v>5971</c:v>
                </c:pt>
                <c:pt idx="3">
                  <c:v>9050</c:v>
                </c:pt>
                <c:pt idx="4">
                  <c:v>8163</c:v>
                </c:pt>
                <c:pt idx="5">
                  <c:v>10981</c:v>
                </c:pt>
                <c:pt idx="6">
                  <c:v>37120</c:v>
                </c:pt>
                <c:pt idx="7">
                  <c:v>171027</c:v>
                </c:pt>
              </c:numCache>
            </c:numRef>
          </c:val>
          <c:extLst>
            <c:ext xmlns:c15="http://schemas.microsoft.com/office/drawing/2012/chart" uri="{02D57815-91ED-43cb-92C2-25804820EDAC}">
              <c15:datalabelsRange>
                <c15:f>'46aperfpb_graf'!$V$12:$AC$12</c15:f>
                <c15:dlblRangeCache>
                  <c:ptCount val="8"/>
                  <c:pt idx="0">
                    <c:v>36%</c:v>
                  </c:pt>
                  <c:pt idx="1">
                    <c:v>35%</c:v>
                  </c:pt>
                  <c:pt idx="2">
                    <c:v>31%</c:v>
                  </c:pt>
                  <c:pt idx="3">
                    <c:v>32%</c:v>
                  </c:pt>
                  <c:pt idx="4">
                    <c:v>27%</c:v>
                  </c:pt>
                  <c:pt idx="5">
                    <c:v>23%</c:v>
                  </c:pt>
                  <c:pt idx="6">
                    <c:v>23%</c:v>
                  </c:pt>
                  <c:pt idx="7">
                    <c:v>32%</c:v>
                  </c:pt>
                </c15:dlblRangeCache>
              </c15:datalabelsRange>
            </c:ext>
            <c:ext xmlns:c16="http://schemas.microsoft.com/office/drawing/2014/chart" uri="{C3380CC4-5D6E-409C-BE32-E72D297353CC}">
              <c16:uniqueId val="{00000008-92C9-4496-9900-7F32F5E61961}"/>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CA19BD10-B2C8-4EDA-9B08-A309EB0F5584}" type="CELLRANGE">
                      <a:rPr lang="en-US"/>
                      <a:pPr/>
                      <a:t>[CELLRANGE]</a:t>
                    </a:fld>
                    <a:endParaRPr lang="en-US" baseline="0"/>
                  </a:p>
                  <a:p>
                    <a:fld id="{49201D87-D18E-4FBF-8D3B-532B01A135E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92C9-4496-9900-7F32F5E61961}"/>
                </c:ext>
              </c:extLst>
            </c:dLbl>
            <c:dLbl>
              <c:idx val="1"/>
              <c:tx>
                <c:rich>
                  <a:bodyPr/>
                  <a:lstStyle/>
                  <a:p>
                    <a:fld id="{34F0ABB6-0260-426C-AAA6-93E3E4C2F2EF}" type="CELLRANGE">
                      <a:rPr lang="en-US"/>
                      <a:pPr/>
                      <a:t>[CELLRANGE]</a:t>
                    </a:fld>
                    <a:endParaRPr lang="en-US" baseline="0"/>
                  </a:p>
                  <a:p>
                    <a:fld id="{4E9C8FD9-0E1E-48FB-92EA-213C010F5D3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92C9-4496-9900-7F32F5E61961}"/>
                </c:ext>
              </c:extLst>
            </c:dLbl>
            <c:dLbl>
              <c:idx val="2"/>
              <c:tx>
                <c:rich>
                  <a:bodyPr/>
                  <a:lstStyle/>
                  <a:p>
                    <a:fld id="{377485FD-CD77-4831-B157-096F46BA2212}" type="CELLRANGE">
                      <a:rPr lang="en-US"/>
                      <a:pPr/>
                      <a:t>[CELLRANGE]</a:t>
                    </a:fld>
                    <a:endParaRPr lang="en-US" baseline="0"/>
                  </a:p>
                  <a:p>
                    <a:fld id="{81B86CC3-3557-49C4-A498-3901230E16E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92C9-4496-9900-7F32F5E61961}"/>
                </c:ext>
              </c:extLst>
            </c:dLbl>
            <c:dLbl>
              <c:idx val="3"/>
              <c:tx>
                <c:rich>
                  <a:bodyPr/>
                  <a:lstStyle/>
                  <a:p>
                    <a:fld id="{825A367E-85C5-4F51-9A9D-7B15A8AC189E}" type="CELLRANGE">
                      <a:rPr lang="en-US"/>
                      <a:pPr/>
                      <a:t>[CELLRANGE]</a:t>
                    </a:fld>
                    <a:endParaRPr lang="en-US" baseline="0"/>
                  </a:p>
                  <a:p>
                    <a:fld id="{B4DDE85D-05B8-4AAD-B050-F52309F1484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92C9-4496-9900-7F32F5E61961}"/>
                </c:ext>
              </c:extLst>
            </c:dLbl>
            <c:dLbl>
              <c:idx val="4"/>
              <c:tx>
                <c:rich>
                  <a:bodyPr/>
                  <a:lstStyle/>
                  <a:p>
                    <a:fld id="{D61442E3-DDCE-41F7-8218-17C6F44416A2}" type="CELLRANGE">
                      <a:rPr lang="en-US"/>
                      <a:pPr/>
                      <a:t>[CELLRANGE]</a:t>
                    </a:fld>
                    <a:endParaRPr lang="en-US" baseline="0"/>
                  </a:p>
                  <a:p>
                    <a:fld id="{734ACF2E-AF97-4DA8-8DC4-0CEBB17E37A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92C9-4496-9900-7F32F5E61961}"/>
                </c:ext>
              </c:extLst>
            </c:dLbl>
            <c:dLbl>
              <c:idx val="5"/>
              <c:tx>
                <c:rich>
                  <a:bodyPr/>
                  <a:lstStyle/>
                  <a:p>
                    <a:fld id="{F21990A1-E48F-4357-8F4E-7F13EE825E94}" type="CELLRANGE">
                      <a:rPr lang="en-US"/>
                      <a:pPr/>
                      <a:t>[CELLRANGE]</a:t>
                    </a:fld>
                    <a:endParaRPr lang="en-US" baseline="0"/>
                  </a:p>
                  <a:p>
                    <a:fld id="{D379DA72-51E3-4C38-B0D3-7AD1662ACE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92C9-4496-9900-7F32F5E61961}"/>
                </c:ext>
              </c:extLst>
            </c:dLbl>
            <c:dLbl>
              <c:idx val="6"/>
              <c:tx>
                <c:rich>
                  <a:bodyPr/>
                  <a:lstStyle/>
                  <a:p>
                    <a:fld id="{A299F5EE-3C9F-4787-A6D5-30EDB3A7EE5D}" type="CELLRANGE">
                      <a:rPr lang="en-US"/>
                      <a:pPr/>
                      <a:t>[CELLRANGE]</a:t>
                    </a:fld>
                    <a:endParaRPr lang="en-US" baseline="0"/>
                  </a:p>
                  <a:p>
                    <a:fld id="{0A3DF7DB-7342-4E6E-9614-3CE3DAA5BF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92C9-4496-9900-7F32F5E61961}"/>
                </c:ext>
              </c:extLst>
            </c:dLbl>
            <c:dLbl>
              <c:idx val="7"/>
              <c:tx>
                <c:rich>
                  <a:bodyPr/>
                  <a:lstStyle/>
                  <a:p>
                    <a:fld id="{E7F0EBA0-A1F4-4732-B4F6-CEDC027620D9}" type="CELLRANGE">
                      <a:rPr lang="en-US"/>
                      <a:pPr/>
                      <a:t>[CELLRANGE]</a:t>
                    </a:fld>
                    <a:endParaRPr lang="en-US" baseline="0"/>
                  </a:p>
                  <a:p>
                    <a:fld id="{3F5A49D1-6F93-482D-9592-9BC007572C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92C9-4496-9900-7F32F5E6196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('46aperfpb_graf'!$E$13,'46aperfpb_graf'!$G$13,'46aperfpb_graf'!$I$13,'46aperfpb_graf'!$K$13,'46aperfpb_graf'!$M$13,'46aperfpb_graf'!$O$13,'46aperfpb_graf'!$Q$13,'46aperfpb_graf'!$S$13)</c:f>
              <c:numCache>
                <c:formatCode>#,##0</c:formatCode>
                <c:ptCount val="8"/>
                <c:pt idx="0">
                  <c:v>577</c:v>
                </c:pt>
                <c:pt idx="1">
                  <c:v>10201</c:v>
                </c:pt>
                <c:pt idx="2">
                  <c:v>7384</c:v>
                </c:pt>
                <c:pt idx="3">
                  <c:v>11079</c:v>
                </c:pt>
                <c:pt idx="4">
                  <c:v>12043</c:v>
                </c:pt>
                <c:pt idx="5">
                  <c:v>18808</c:v>
                </c:pt>
                <c:pt idx="6">
                  <c:v>59954</c:v>
                </c:pt>
                <c:pt idx="7">
                  <c:v>206820</c:v>
                </c:pt>
              </c:numCache>
            </c:numRef>
          </c:val>
          <c:extLst>
            <c:ext xmlns:c15="http://schemas.microsoft.com/office/drawing/2012/chart" uri="{02D57815-91ED-43cb-92C2-25804820EDAC}">
              <c15:datalabelsRange>
                <c15:f>'46aperfpb_graf'!$V$13:$AC$13</c15:f>
                <c15:dlblRangeCache>
                  <c:ptCount val="8"/>
                  <c:pt idx="0">
                    <c:v>46%</c:v>
                  </c:pt>
                  <c:pt idx="1">
                    <c:v>38%</c:v>
                  </c:pt>
                  <c:pt idx="2">
                    <c:v>38%</c:v>
                  </c:pt>
                  <c:pt idx="3">
                    <c:v>39%</c:v>
                  </c:pt>
                  <c:pt idx="4">
                    <c:v>40%</c:v>
                  </c:pt>
                  <c:pt idx="5">
                    <c:v>40%</c:v>
                  </c:pt>
                  <c:pt idx="6">
                    <c:v>37%</c:v>
                  </c:pt>
                  <c:pt idx="7">
                    <c:v>38%</c:v>
                  </c:pt>
                </c15:dlblRangeCache>
              </c15:datalabelsRange>
            </c:ext>
            <c:ext xmlns:c16="http://schemas.microsoft.com/office/drawing/2014/chart" uri="{C3380CC4-5D6E-409C-BE32-E72D297353CC}">
              <c16:uniqueId val="{00000011-92C9-4496-9900-7F32F5E61961}"/>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D5D7BE0C-75EA-4895-B1EE-02EC83E9266B}" type="CELLRANGE">
                      <a:rPr lang="en-US"/>
                      <a:pPr/>
                      <a:t>[CELLRANGE]</a:t>
                    </a:fld>
                    <a:endParaRPr lang="en-US" baseline="0"/>
                  </a:p>
                  <a:p>
                    <a:fld id="{2FC8EC7F-3B8D-4D0C-86E1-91E353C133F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92C9-4496-9900-7F32F5E61961}"/>
                </c:ext>
              </c:extLst>
            </c:dLbl>
            <c:dLbl>
              <c:idx val="1"/>
              <c:tx>
                <c:rich>
                  <a:bodyPr/>
                  <a:lstStyle/>
                  <a:p>
                    <a:fld id="{D303D057-4AC2-40CD-9AEA-C5283256D074}" type="CELLRANGE">
                      <a:rPr lang="en-US"/>
                      <a:pPr/>
                      <a:t>[CELLRANGE]</a:t>
                    </a:fld>
                    <a:endParaRPr lang="en-US" baseline="0"/>
                  </a:p>
                  <a:p>
                    <a:fld id="{A463E699-14A7-400B-A5D6-3F81029489A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92C9-4496-9900-7F32F5E61961}"/>
                </c:ext>
              </c:extLst>
            </c:dLbl>
            <c:dLbl>
              <c:idx val="2"/>
              <c:tx>
                <c:rich>
                  <a:bodyPr/>
                  <a:lstStyle/>
                  <a:p>
                    <a:fld id="{D5F6E249-95F4-4DAD-91B8-809714E40B40}" type="CELLRANGE">
                      <a:rPr lang="en-US"/>
                      <a:pPr/>
                      <a:t>[CELLRANGE]</a:t>
                    </a:fld>
                    <a:endParaRPr lang="en-US" baseline="0"/>
                  </a:p>
                  <a:p>
                    <a:fld id="{C868BF86-1F5E-4D8A-B60A-58221F5E775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92C9-4496-9900-7F32F5E61961}"/>
                </c:ext>
              </c:extLst>
            </c:dLbl>
            <c:dLbl>
              <c:idx val="3"/>
              <c:tx>
                <c:rich>
                  <a:bodyPr/>
                  <a:lstStyle/>
                  <a:p>
                    <a:fld id="{C7FA9CCD-F938-42D6-B68C-A71650FA1426}" type="CELLRANGE">
                      <a:rPr lang="en-US"/>
                      <a:pPr/>
                      <a:t>[CELLRANGE]</a:t>
                    </a:fld>
                    <a:endParaRPr lang="en-US" baseline="0"/>
                  </a:p>
                  <a:p>
                    <a:fld id="{E8C55B94-6F64-4D83-9621-D4128E187A2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92C9-4496-9900-7F32F5E61961}"/>
                </c:ext>
              </c:extLst>
            </c:dLbl>
            <c:dLbl>
              <c:idx val="4"/>
              <c:tx>
                <c:rich>
                  <a:bodyPr/>
                  <a:lstStyle/>
                  <a:p>
                    <a:fld id="{556AB75E-CCE9-4FA4-ACA3-98EC1AFBA879}" type="CELLRANGE">
                      <a:rPr lang="en-US"/>
                      <a:pPr/>
                      <a:t>[CELLRANGE]</a:t>
                    </a:fld>
                    <a:endParaRPr lang="en-US" baseline="0"/>
                  </a:p>
                  <a:p>
                    <a:fld id="{6FCF1123-E972-4627-AAAB-9907374F95F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92C9-4496-9900-7F32F5E61961}"/>
                </c:ext>
              </c:extLst>
            </c:dLbl>
            <c:dLbl>
              <c:idx val="5"/>
              <c:tx>
                <c:rich>
                  <a:bodyPr/>
                  <a:lstStyle/>
                  <a:p>
                    <a:fld id="{76713C8F-D22D-4DCA-94CF-3FB983840B4F}" type="CELLRANGE">
                      <a:rPr lang="en-US"/>
                      <a:pPr/>
                      <a:t>[CELLRANGE]</a:t>
                    </a:fld>
                    <a:endParaRPr lang="en-US" baseline="0"/>
                  </a:p>
                  <a:p>
                    <a:fld id="{01D9B6FE-8DDE-4826-92E0-595E61AB6B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92C9-4496-9900-7F32F5E61961}"/>
                </c:ext>
              </c:extLst>
            </c:dLbl>
            <c:dLbl>
              <c:idx val="6"/>
              <c:tx>
                <c:rich>
                  <a:bodyPr/>
                  <a:lstStyle/>
                  <a:p>
                    <a:fld id="{37B7D288-D2A4-4039-BBD7-0226FB79F6BF}" type="CELLRANGE">
                      <a:rPr lang="en-US"/>
                      <a:pPr/>
                      <a:t>[CELLRANGE]</a:t>
                    </a:fld>
                    <a:endParaRPr lang="en-US" baseline="0"/>
                  </a:p>
                  <a:p>
                    <a:fld id="{9BD5AEC7-A55C-45DD-B6E7-8DFE7F68833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92C9-4496-9900-7F32F5E61961}"/>
                </c:ext>
              </c:extLst>
            </c:dLbl>
            <c:dLbl>
              <c:idx val="7"/>
              <c:tx>
                <c:rich>
                  <a:bodyPr/>
                  <a:lstStyle/>
                  <a:p>
                    <a:fld id="{F56ABAA1-4A82-4109-8955-EFBDBD95C2E9}" type="CELLRANGE">
                      <a:rPr lang="en-US"/>
                      <a:pPr/>
                      <a:t>[CELLRANGE]</a:t>
                    </a:fld>
                    <a:endParaRPr lang="en-US" baseline="0"/>
                  </a:p>
                  <a:p>
                    <a:fld id="{5F3F8162-5629-492A-A729-206AC0A116C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92C9-4496-9900-7F32F5E6196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('46aperfpb_graf'!$E$14,'46aperfpb_graf'!$G$14,'46aperfpb_graf'!$I$14,'46aperfpb_graf'!$K$14,'46aperfpb_graf'!$M$14,'46aperfpb_graf'!$O$14,'46aperfpb_graf'!$Q$14,'46aperfpb_graf'!$S$14)</c:f>
              <c:numCache>
                <c:formatCode>#,##0</c:formatCode>
                <c:ptCount val="8"/>
                <c:pt idx="0">
                  <c:v>225</c:v>
                </c:pt>
                <c:pt idx="1">
                  <c:v>6906</c:v>
                </c:pt>
                <c:pt idx="2">
                  <c:v>5870</c:v>
                </c:pt>
                <c:pt idx="3">
                  <c:v>8169</c:v>
                </c:pt>
                <c:pt idx="4">
                  <c:v>10226</c:v>
                </c:pt>
                <c:pt idx="5">
                  <c:v>17745</c:v>
                </c:pt>
                <c:pt idx="6">
                  <c:v>64041</c:v>
                </c:pt>
                <c:pt idx="7">
                  <c:v>160938</c:v>
                </c:pt>
              </c:numCache>
            </c:numRef>
          </c:val>
          <c:extLst>
            <c:ext xmlns:c15="http://schemas.microsoft.com/office/drawing/2012/chart" uri="{02D57815-91ED-43cb-92C2-25804820EDAC}">
              <c15:datalabelsRange>
                <c15:f>'46aperfpb_graf'!$V$14:$AC$14</c15:f>
                <c15:dlblRangeCache>
                  <c:ptCount val="8"/>
                  <c:pt idx="0">
                    <c:v>18%</c:v>
                  </c:pt>
                  <c:pt idx="1">
                    <c:v>26%</c:v>
                  </c:pt>
                  <c:pt idx="2">
                    <c:v>31%</c:v>
                  </c:pt>
                  <c:pt idx="3">
                    <c:v>29%</c:v>
                  </c:pt>
                  <c:pt idx="4">
                    <c:v>34%</c:v>
                  </c:pt>
                  <c:pt idx="5">
                    <c:v>37%</c:v>
                  </c:pt>
                  <c:pt idx="6">
                    <c:v>40%</c:v>
                  </c:pt>
                  <c:pt idx="7">
                    <c:v>30%</c:v>
                  </c:pt>
                </c15:dlblRangeCache>
              </c15:datalabelsRange>
            </c:ext>
            <c:ext xmlns:c16="http://schemas.microsoft.com/office/drawing/2014/chart" uri="{C3380CC4-5D6E-409C-BE32-E72D297353CC}">
              <c16:uniqueId val="{0000001A-92C9-4496-9900-7F32F5E61961}"/>
            </c:ext>
          </c:extLst>
        </c:ser>
        <c:dLbls>
          <c:dLblPos val="ctr"/>
          <c:showLegendKey val="0"/>
          <c:showVal val="1"/>
          <c:showCatName val="0"/>
          <c:showSerName val="0"/>
          <c:showPercent val="0"/>
          <c:showBubbleSize val="0"/>
        </c:dLbls>
        <c:gapWidth val="30"/>
        <c:overlap val="100"/>
        <c:axId val="572015824"/>
        <c:axId val="572016368"/>
      </c:barChart>
      <c:catAx>
        <c:axId val="57201582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572016368"/>
        <c:crosses val="autoZero"/>
        <c:auto val="1"/>
        <c:lblAlgn val="ctr"/>
        <c:lblOffset val="100"/>
        <c:noMultiLvlLbl val="0"/>
      </c:catAx>
      <c:valAx>
        <c:axId val="5720163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57201582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dependencia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28C7-49BC-ABBC-E5B6A42D6935}"/>
              </c:ext>
            </c:extLst>
          </c:dPt>
          <c:dPt>
            <c:idx val="1"/>
            <c:invertIfNegative val="0"/>
            <c:bubble3D val="0"/>
            <c:extLst>
              <c:ext xmlns:c16="http://schemas.microsoft.com/office/drawing/2014/chart" uri="{C3380CC4-5D6E-409C-BE32-E72D297353CC}">
                <c16:uniqueId val="{00000001-28C7-49BC-ABBC-E5B6A42D6935}"/>
              </c:ext>
            </c:extLst>
          </c:dPt>
          <c:dPt>
            <c:idx val="2"/>
            <c:invertIfNegative val="0"/>
            <c:bubble3D val="0"/>
            <c:extLst>
              <c:ext xmlns:c16="http://schemas.microsoft.com/office/drawing/2014/chart" uri="{C3380CC4-5D6E-409C-BE32-E72D297353CC}">
                <c16:uniqueId val="{00000002-28C7-49BC-ABBC-E5B6A42D6935}"/>
              </c:ext>
            </c:extLst>
          </c:dPt>
          <c:dPt>
            <c:idx val="3"/>
            <c:invertIfNegative val="0"/>
            <c:bubble3D val="0"/>
            <c:extLst>
              <c:ext xmlns:c16="http://schemas.microsoft.com/office/drawing/2014/chart" uri="{C3380CC4-5D6E-409C-BE32-E72D297353CC}">
                <c16:uniqueId val="{00000003-28C7-49BC-ABBC-E5B6A42D6935}"/>
              </c:ext>
            </c:extLst>
          </c:dPt>
          <c:dPt>
            <c:idx val="4"/>
            <c:invertIfNegative val="0"/>
            <c:bubble3D val="0"/>
            <c:extLst>
              <c:ext xmlns:c16="http://schemas.microsoft.com/office/drawing/2014/chart" uri="{C3380CC4-5D6E-409C-BE32-E72D297353CC}">
                <c16:uniqueId val="{00000004-28C7-49BC-ABBC-E5B6A42D6935}"/>
              </c:ext>
            </c:extLst>
          </c:dPt>
          <c:dPt>
            <c:idx val="5"/>
            <c:invertIfNegative val="0"/>
            <c:bubble3D val="0"/>
            <c:extLst>
              <c:ext xmlns:c16="http://schemas.microsoft.com/office/drawing/2014/chart" uri="{C3380CC4-5D6E-409C-BE32-E72D297353CC}">
                <c16:uniqueId val="{00000005-28C7-49BC-ABBC-E5B6A42D6935}"/>
              </c:ext>
            </c:extLst>
          </c:dPt>
          <c:dPt>
            <c:idx val="6"/>
            <c:invertIfNegative val="0"/>
            <c:bubble3D val="0"/>
            <c:extLst>
              <c:ext xmlns:c16="http://schemas.microsoft.com/office/drawing/2014/chart" uri="{C3380CC4-5D6E-409C-BE32-E72D297353CC}">
                <c16:uniqueId val="{00000006-28C7-49BC-ABBC-E5B6A42D6935}"/>
              </c:ext>
            </c:extLst>
          </c:dPt>
          <c:dPt>
            <c:idx val="7"/>
            <c:invertIfNegative val="0"/>
            <c:bubble3D val="0"/>
            <c:extLst>
              <c:ext xmlns:c16="http://schemas.microsoft.com/office/drawing/2014/chart" uri="{C3380CC4-5D6E-409C-BE32-E72D297353CC}">
                <c16:uniqueId val="{00000007-28C7-49BC-ABBC-E5B6A42D6935}"/>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28C7-49BC-ABBC-E5B6A42D6935}"/>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28C7-49BC-ABBC-E5B6A42D6935}"/>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28C7-49BC-ABBC-E5B6A42D6935}"/>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28C7-49BC-ABBC-E5B6A42D6935}"/>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28C7-49BC-ABBC-E5B6A42D6935}"/>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28C7-49BC-ABBC-E5B6A42D6935}"/>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28C7-49BC-ABBC-E5B6A42D6935}"/>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28C7-49BC-ABBC-E5B6A42D6935}"/>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('46aperfpb_graf'!$E$16,'46aperfpb_graf'!$G$16,'46aperfpb_graf'!$I$16,'46aperfpb_graf'!$K$16,'46aperfpb_graf'!$M$16,'46aperfpb_graf'!$O$16,'46aperfpb_graf'!$Q$16,'46aperfpb_graf'!$S$16)</c:f>
              <c:numCache>
                <c:formatCode>#,##0</c:formatCode>
                <c:ptCount val="8"/>
                <c:pt idx="0">
                  <c:v>594</c:v>
                </c:pt>
                <c:pt idx="1">
                  <c:v>19192</c:v>
                </c:pt>
                <c:pt idx="2">
                  <c:v>8973</c:v>
                </c:pt>
                <c:pt idx="3">
                  <c:v>11148</c:v>
                </c:pt>
                <c:pt idx="4">
                  <c:v>9254</c:v>
                </c:pt>
                <c:pt idx="5">
                  <c:v>11883</c:v>
                </c:pt>
                <c:pt idx="6">
                  <c:v>26684</c:v>
                </c:pt>
                <c:pt idx="7">
                  <c:v>52045</c:v>
                </c:pt>
              </c:numCache>
            </c:numRef>
          </c:val>
          <c:extLst>
            <c:ext xmlns:c15="http://schemas.microsoft.com/office/drawing/2012/chart" uri="{02D57815-91ED-43cb-92C2-25804820EDAC}">
              <c15:datalabelsRange>
                <c15:f>'46aperfpb_graf'!$V$16:$AC$16</c15:f>
                <c15:dlblRangeCache>
                  <c:ptCount val="8"/>
                  <c:pt idx="0">
                    <c:v>35%</c:v>
                  </c:pt>
                  <c:pt idx="1">
                    <c:v>33%</c:v>
                  </c:pt>
                  <c:pt idx="2">
                    <c:v>30%</c:v>
                  </c:pt>
                  <c:pt idx="3">
                    <c:v>30%</c:v>
                  </c:pt>
                  <c:pt idx="4">
                    <c:v>26%</c:v>
                  </c:pt>
                  <c:pt idx="5">
                    <c:v>24%</c:v>
                  </c:pt>
                  <c:pt idx="6">
                    <c:v>27%</c:v>
                  </c:pt>
                  <c:pt idx="7">
                    <c:v>29%</c:v>
                  </c:pt>
                </c15:dlblRangeCache>
              </c15:datalabelsRange>
            </c:ext>
            <c:ext xmlns:c16="http://schemas.microsoft.com/office/drawing/2014/chart" uri="{C3380CC4-5D6E-409C-BE32-E72D297353CC}">
              <c16:uniqueId val="{00000008-28C7-49BC-ABBC-E5B6A42D6935}"/>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28C7-49BC-ABBC-E5B6A42D6935}"/>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28C7-49BC-ABBC-E5B6A42D6935}"/>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28C7-49BC-ABBC-E5B6A42D6935}"/>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28C7-49BC-ABBC-E5B6A42D6935}"/>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28C7-49BC-ABBC-E5B6A42D6935}"/>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28C7-49BC-ABBC-E5B6A42D6935}"/>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28C7-49BC-ABBC-E5B6A42D6935}"/>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28C7-49BC-ABBC-E5B6A42D6935}"/>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('46aperfpb_graf'!$E$17,'46aperfpb_graf'!$G$17,'46aperfpb_graf'!$I$17,'46aperfpb_graf'!$K$17,'46aperfpb_graf'!$M$17,'46aperfpb_graf'!$O$17,'46aperfpb_graf'!$Q$17,'46aperfpb_graf'!$S$17)</c:f>
              <c:numCache>
                <c:formatCode>#,##0</c:formatCode>
                <c:ptCount val="8"/>
                <c:pt idx="0">
                  <c:v>813</c:v>
                </c:pt>
                <c:pt idx="1">
                  <c:v>24209</c:v>
                </c:pt>
                <c:pt idx="2">
                  <c:v>11199</c:v>
                </c:pt>
                <c:pt idx="3">
                  <c:v>14704</c:v>
                </c:pt>
                <c:pt idx="4">
                  <c:v>14363</c:v>
                </c:pt>
                <c:pt idx="5">
                  <c:v>20178</c:v>
                </c:pt>
                <c:pt idx="6">
                  <c:v>38590</c:v>
                </c:pt>
                <c:pt idx="7">
                  <c:v>67143</c:v>
                </c:pt>
              </c:numCache>
            </c:numRef>
          </c:val>
          <c:extLst>
            <c:ext xmlns:c15="http://schemas.microsoft.com/office/drawing/2012/chart" uri="{02D57815-91ED-43cb-92C2-25804820EDAC}">
              <c15:datalabelsRange>
                <c15:f>'46aperfpb_graf'!$V$17:$AC$17</c15:f>
                <c15:dlblRangeCache>
                  <c:ptCount val="8"/>
                  <c:pt idx="0">
                    <c:v>48%</c:v>
                  </c:pt>
                  <c:pt idx="1">
                    <c:v>41%</c:v>
                  </c:pt>
                  <c:pt idx="2">
                    <c:v>37%</c:v>
                  </c:pt>
                  <c:pt idx="3">
                    <c:v>39%</c:v>
                  </c:pt>
                  <c:pt idx="4">
                    <c:v>40%</c:v>
                  </c:pt>
                  <c:pt idx="5">
                    <c:v>41%</c:v>
                  </c:pt>
                  <c:pt idx="6">
                    <c:v>40%</c:v>
                  </c:pt>
                  <c:pt idx="7">
                    <c:v>38%</c:v>
                  </c:pt>
                </c15:dlblRangeCache>
              </c15:datalabelsRange>
            </c:ext>
            <c:ext xmlns:c16="http://schemas.microsoft.com/office/drawing/2014/chart" uri="{C3380CC4-5D6E-409C-BE32-E72D297353CC}">
              <c16:uniqueId val="{00000011-28C7-49BC-ABBC-E5B6A42D6935}"/>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28C7-49BC-ABBC-E5B6A42D6935}"/>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28C7-49BC-ABBC-E5B6A42D6935}"/>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28C7-49BC-ABBC-E5B6A42D6935}"/>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28C7-49BC-ABBC-E5B6A42D6935}"/>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28C7-49BC-ABBC-E5B6A42D6935}"/>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28C7-49BC-ABBC-E5B6A42D6935}"/>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28C7-49BC-ABBC-E5B6A42D6935}"/>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28C7-49BC-ABBC-E5B6A42D6935}"/>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('46aperfpb_graf'!$E$18,'46aperfpb_graf'!$G$18,'46aperfpb_graf'!$I$18,'46aperfpb_graf'!$K$18,'46aperfpb_graf'!$M$18,'46aperfpb_graf'!$O$18,'46aperfpb_graf'!$Q$18,'46aperfpb_graf'!$S$18)</c:f>
              <c:numCache>
                <c:formatCode>#,##0</c:formatCode>
                <c:ptCount val="8"/>
                <c:pt idx="0">
                  <c:v>279</c:v>
                </c:pt>
                <c:pt idx="1">
                  <c:v>15240</c:v>
                </c:pt>
                <c:pt idx="2">
                  <c:v>9769</c:v>
                </c:pt>
                <c:pt idx="3">
                  <c:v>11544</c:v>
                </c:pt>
                <c:pt idx="4">
                  <c:v>12029</c:v>
                </c:pt>
                <c:pt idx="5">
                  <c:v>17244</c:v>
                </c:pt>
                <c:pt idx="6">
                  <c:v>32231</c:v>
                </c:pt>
                <c:pt idx="7">
                  <c:v>58715</c:v>
                </c:pt>
              </c:numCache>
            </c:numRef>
          </c:val>
          <c:extLst>
            <c:ext xmlns:c15="http://schemas.microsoft.com/office/drawing/2012/chart" uri="{02D57815-91ED-43cb-92C2-25804820EDAC}">
              <c15:datalabelsRange>
                <c15:f>'46aperfpb_graf'!$V$18:$AC$18</c15:f>
                <c15:dlblRangeCache>
                  <c:ptCount val="8"/>
                  <c:pt idx="0">
                    <c:v>17%</c:v>
                  </c:pt>
                  <c:pt idx="1">
                    <c:v>26%</c:v>
                  </c:pt>
                  <c:pt idx="2">
                    <c:v>33%</c:v>
                  </c:pt>
                  <c:pt idx="3">
                    <c:v>31%</c:v>
                  </c:pt>
                  <c:pt idx="4">
                    <c:v>34%</c:v>
                  </c:pt>
                  <c:pt idx="5">
                    <c:v>35%</c:v>
                  </c:pt>
                  <c:pt idx="6">
                    <c:v>33%</c:v>
                  </c:pt>
                  <c:pt idx="7">
                    <c:v>33%</c:v>
                  </c:pt>
                </c15:dlblRangeCache>
              </c15:datalabelsRange>
            </c:ext>
            <c:ext xmlns:c16="http://schemas.microsoft.com/office/drawing/2014/chart" uri="{C3380CC4-5D6E-409C-BE32-E72D297353CC}">
              <c16:uniqueId val="{0000001A-28C7-49BC-ABBC-E5B6A42D6935}"/>
            </c:ext>
          </c:extLst>
        </c:ser>
        <c:dLbls>
          <c:dLblPos val="ctr"/>
          <c:showLegendKey val="0"/>
          <c:showVal val="1"/>
          <c:showCatName val="0"/>
          <c:showSerName val="0"/>
          <c:showPercent val="0"/>
          <c:showBubbleSize val="0"/>
        </c:dLbls>
        <c:gapWidth val="30"/>
        <c:overlap val="100"/>
        <c:axId val="572016912"/>
        <c:axId val="572017456"/>
      </c:barChart>
      <c:catAx>
        <c:axId val="57201691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572017456"/>
        <c:crosses val="autoZero"/>
        <c:auto val="1"/>
        <c:lblAlgn val="ctr"/>
        <c:lblOffset val="100"/>
        <c:noMultiLvlLbl val="0"/>
      </c:catAx>
      <c:valAx>
        <c:axId val="572017456"/>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572016912"/>
        <c:crosses val="autoZero"/>
        <c:crossBetween val="between"/>
      </c:valAx>
      <c:spPr>
        <a:noFill/>
        <a:ln w="25400">
          <a:noFill/>
        </a:ln>
      </c:spPr>
    </c:plotArea>
    <c:legend>
      <c:legendPos val="r"/>
      <c:layout>
        <c:manualLayout>
          <c:xMode val="edge"/>
          <c:yMode val="edge"/>
          <c:x val="0.87259844307852352"/>
          <c:y val="2.3636628754738938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r>
              <a:rPr lang="en-US" sz="1100" b="1">
                <a:solidFill>
                  <a:srgbClr val="008000"/>
                </a:solidFill>
                <a:latin typeface="Verdana" panose="020B0604030504040204" pitchFamily="34" charset="0"/>
                <a:ea typeface="Verdana" panose="020B0604030504040204" pitchFamily="34" charset="0"/>
                <a:cs typeface="Verdana" panose="020B0604030504040204" pitchFamily="34" charset="0"/>
              </a:rPr>
              <a:t>Parentesco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'6perfcuidador'!$D$8</c:f>
              <c:strCache>
                <c:ptCount val="1"/>
                <c:pt idx="0">
                  <c:v>% sobre total</c:v>
                </c:pt>
              </c:strCache>
            </c:strRef>
          </c:tx>
          <c:spPr>
            <a:solidFill>
              <a:srgbClr val="CC99FF"/>
            </a:solidFill>
            <a:ln>
              <a:noFill/>
            </a:ln>
            <a:effectLst/>
            <a:sp3d/>
          </c:spPr>
          <c:invertIfNegative val="0"/>
          <c:dPt>
            <c:idx val="1"/>
            <c:invertIfNegative val="0"/>
            <c:bubble3D val="0"/>
            <c:spPr>
              <a:solidFill>
                <a:srgbClr val="F44F42"/>
              </a:solidFill>
              <a:ln>
                <a:noFill/>
              </a:ln>
              <a:effectLst/>
              <a:sp3d/>
            </c:spPr>
            <c:extLst>
              <c:ext xmlns:c16="http://schemas.microsoft.com/office/drawing/2014/chart" uri="{C3380CC4-5D6E-409C-BE32-E72D297353CC}">
                <c16:uniqueId val="{00000001-A438-433E-9348-0F291C2B34EC}"/>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A438-433E-9348-0F291C2B34EC}"/>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A438-433E-9348-0F291C2B34EC}"/>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A438-433E-9348-0F291C2B34EC}"/>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A438-433E-9348-0F291C2B34EC}"/>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A438-433E-9348-0F291C2B34EC}"/>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A438-433E-9348-0F291C2B34EC}"/>
              </c:ext>
            </c:extLst>
          </c:dPt>
          <c:dPt>
            <c:idx val="8"/>
            <c:invertIfNegative val="0"/>
            <c:bubble3D val="0"/>
            <c:spPr>
              <a:solidFill>
                <a:schemeClr val="accent2">
                  <a:lumMod val="60000"/>
                  <a:lumOff val="40000"/>
                </a:schemeClr>
              </a:solidFill>
              <a:ln>
                <a:noFill/>
              </a:ln>
              <a:effectLst/>
              <a:sp3d/>
            </c:spPr>
            <c:extLst>
              <c:ext xmlns:c16="http://schemas.microsoft.com/office/drawing/2014/chart" uri="{C3380CC4-5D6E-409C-BE32-E72D297353CC}">
                <c16:uniqueId val="{0000000F-A438-433E-9348-0F291C2B34E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'6perfcuidador'!$B$9:$B$17</c:f>
              <c:strCache>
                <c:ptCount val="9"/>
                <c:pt idx="0">
                  <c:v>Hijo/a</c:v>
                </c:pt>
                <c:pt idx="1">
                  <c:v>Madre</c:v>
                </c:pt>
                <c:pt idx="2">
                  <c:v>Cónyuge</c:v>
                </c:pt>
                <c:pt idx="3">
                  <c:v>Hermano/a</c:v>
                </c:pt>
                <c:pt idx="4">
                  <c:v>Padre</c:v>
                </c:pt>
                <c:pt idx="5">
                  <c:v>Yerno/Nuera</c:v>
                </c:pt>
                <c:pt idx="6">
                  <c:v>Nieto/a</c:v>
                </c:pt>
                <c:pt idx="7">
                  <c:v>Compañero/a</c:v>
                </c:pt>
                <c:pt idx="8">
                  <c:v>Otros</c:v>
                </c:pt>
              </c:strCache>
            </c:strRef>
          </c:cat>
          <c:val>
            <c:numRef>
              <c:f>'6perfcuidador'!$D$9:$D$17</c:f>
              <c:numCache>
                <c:formatCode>0.0%</c:formatCode>
                <c:ptCount val="9"/>
                <c:pt idx="0">
                  <c:v>0.3454464630018424</c:v>
                </c:pt>
                <c:pt idx="1">
                  <c:v>0.24085579216476</c:v>
                </c:pt>
                <c:pt idx="2">
                  <c:v>0.19861605038776298</c:v>
                </c:pt>
                <c:pt idx="3">
                  <c:v>4.5983475441678447E-2</c:v>
                </c:pt>
                <c:pt idx="4">
                  <c:v>3.281167430766814E-2</c:v>
                </c:pt>
                <c:pt idx="5">
                  <c:v>1.8309839039090507E-2</c:v>
                </c:pt>
                <c:pt idx="6">
                  <c:v>1.7451119013953752E-2</c:v>
                </c:pt>
                <c:pt idx="7">
                  <c:v>1.3791293542996701E-2</c:v>
                </c:pt>
                <c:pt idx="8">
                  <c:v>8.6734293100247079E-2</c:v>
                </c:pt>
              </c:numCache>
            </c:numRef>
          </c:val>
          <c:shape val="cylinder"/>
          <c:extLst>
            <c:ext xmlns:c16="http://schemas.microsoft.com/office/drawing/2014/chart" uri="{C3380CC4-5D6E-409C-BE32-E72D297353CC}">
              <c16:uniqueId val="{00000010-A438-433E-9348-0F291C2B34EC}"/>
            </c:ext>
          </c:extLst>
        </c:ser>
        <c:dLbls>
          <c:showLegendKey val="0"/>
          <c:showVal val="0"/>
          <c:showCatName val="0"/>
          <c:showSerName val="0"/>
          <c:showPercent val="0"/>
          <c:showBubbleSize val="0"/>
        </c:dLbls>
        <c:gapWidth val="71"/>
        <c:shape val="box"/>
        <c:axId val="572018000"/>
        <c:axId val="-2058254096"/>
        <c:axId val="0"/>
      </c:bar3DChart>
      <c:catAx>
        <c:axId val="572018000"/>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4096"/>
        <c:crosses val="autoZero"/>
        <c:auto val="1"/>
        <c:lblAlgn val="ctr"/>
        <c:lblOffset val="100"/>
        <c:noMultiLvlLbl val="0"/>
      </c:catAx>
      <c:valAx>
        <c:axId val="-2058254096"/>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2018000"/>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total registradas sobre</a:t>
            </a:r>
            <a:r>
              <a:rPr lang="es-ES" baseline="0">
                <a:solidFill>
                  <a:srgbClr val="008000"/>
                </a:solidFill>
              </a:rPr>
              <a:t> la población </a:t>
            </a:r>
            <a:endParaRPr lang="es-ES">
              <a:solidFill>
                <a:srgbClr val="008000"/>
              </a:solidFill>
            </a:endParaRPr>
          </a:p>
        </c:rich>
      </c:tx>
      <c:layout>
        <c:manualLayout>
          <c:xMode val="edge"/>
          <c:yMode val="edge"/>
          <c:x val="0.26474370611090153"/>
          <c:y val="2.374266007446743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2744-430B-8F54-4B092B94DB7A}"/>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2744-430B-8F54-4B092B94DB7A}"/>
              </c:ext>
            </c:extLst>
          </c:dPt>
          <c:dPt>
            <c:idx val="9"/>
            <c:invertIfNegative val="0"/>
            <c:bubble3D val="0"/>
            <c:extLst>
              <c:ext xmlns:c16="http://schemas.microsoft.com/office/drawing/2014/chart" uri="{C3380CC4-5D6E-409C-BE32-E72D297353CC}">
                <c16:uniqueId val="{00000003-2744-430B-8F54-4B092B94DB7A}"/>
              </c:ext>
            </c:extLst>
          </c:dPt>
          <c:dPt>
            <c:idx val="10"/>
            <c:invertIfNegative val="0"/>
            <c:bubble3D val="0"/>
            <c:extLst>
              <c:ext xmlns:c16="http://schemas.microsoft.com/office/drawing/2014/chart" uri="{C3380CC4-5D6E-409C-BE32-E72D297353CC}">
                <c16:uniqueId val="{00000004-2744-430B-8F54-4B092B94DB7A}"/>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44-430B-8F54-4B092B94DB7A}"/>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44-430B-8F54-4B092B94DB7A}"/>
                </c:ext>
              </c:extLst>
            </c:dLbl>
            <c:dLbl>
              <c:idx val="2"/>
              <c:layout>
                <c:manualLayout>
                  <c:x val="2.7952480782669205E-3"/>
                  <c:y val="-7.220216606498172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44-430B-8F54-4B092B94DB7A}"/>
                </c:ext>
              </c:extLst>
            </c:dLbl>
            <c:dLbl>
              <c:idx val="4"/>
              <c:layout>
                <c:manualLayout>
                  <c:x val="3.3265410513781232E-3"/>
                  <c:y val="9.627052432399410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44-430B-8F54-4B092B94DB7A}"/>
                </c:ext>
              </c:extLst>
            </c:dLbl>
            <c:dLbl>
              <c:idx val="5"/>
              <c:layout>
                <c:manualLayout>
                  <c:x val="1.330616420551265E-3"/>
                  <c:y val="2.776048342794359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44-430B-8F54-4B092B94DB7A}"/>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744-430B-8F54-4B092B94DB7A}"/>
                </c:ext>
              </c:extLst>
            </c:dLbl>
            <c:dLbl>
              <c:idx val="7"/>
              <c:layout>
                <c:manualLayout>
                  <c:x val="-2.26392627439142E-3"/>
                  <c:y val="9.62705243239943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4-430B-8F54-4B092B94DB7A}"/>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4-430B-8F54-4B092B94DB7A}"/>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4-430B-8F54-4B092B94DB7A}"/>
                </c:ext>
              </c:extLst>
            </c:dLbl>
            <c:dLbl>
              <c:idx val="10"/>
              <c:layout>
                <c:manualLayout>
                  <c:x val="3.5012955648914493E-3"/>
                  <c:y val="9.62705243239943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44-430B-8F54-4B092B94DB7A}"/>
                </c:ext>
              </c:extLst>
            </c:dLbl>
            <c:dLbl>
              <c:idx val="11"/>
              <c:layout>
                <c:manualLayout>
                  <c:x val="8.385744234800839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744-430B-8F54-4B092B94DB7A}"/>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744-430B-8F54-4B092B94DB7A}"/>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744-430B-8F54-4B092B94DB7A}"/>
                </c:ext>
              </c:extLst>
            </c:dLbl>
            <c:dLbl>
              <c:idx val="16"/>
              <c:layout>
                <c:manualLayout>
                  <c:x val="2.1299254526091589E-3"/>
                  <c:y val="8.283708722456147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744-430B-8F54-4B092B94DB7A}"/>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744-430B-8F54-4B092B94DB7A}"/>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744-430B-8F54-4B092B94DB7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'24asolcasaad_pobl'!$AE$11:$AE$29</c:f>
              <c:strCache>
                <c:ptCount val="19"/>
                <c:pt idx="0">
                  <c:v>Castilla y León</c:v>
                </c:pt>
                <c:pt idx="1">
                  <c:v>Extremadura</c:v>
                </c:pt>
                <c:pt idx="2">
                  <c:v>Andalucía</c:v>
                </c:pt>
                <c:pt idx="3">
                  <c:v>País Vasco</c:v>
                </c:pt>
                <c:pt idx="4">
                  <c:v>Cataluña</c:v>
                </c:pt>
                <c:pt idx="5">
                  <c:v>Castilla - La Mancha</c:v>
                </c:pt>
                <c:pt idx="6">
                  <c:v>Rioja, La</c:v>
                </c:pt>
                <c:pt idx="7">
                  <c:v>Asturias, Principado de</c:v>
                </c:pt>
                <c:pt idx="8">
                  <c:v>TOTAL</c:v>
                </c:pt>
                <c:pt idx="9">
                  <c:v>Cantabria</c:v>
                </c:pt>
                <c:pt idx="10">
                  <c:v>Aragón</c:v>
                </c:pt>
                <c:pt idx="11">
                  <c:v>Murcia, Región de</c:v>
                </c:pt>
                <c:pt idx="12">
                  <c:v>Comunitat Valenciana</c:v>
                </c:pt>
                <c:pt idx="13">
                  <c:v>Balears, Illes</c:v>
                </c:pt>
                <c:pt idx="14">
                  <c:v>Madrid, Comunidad de</c:v>
                </c:pt>
                <c:pt idx="15">
                  <c:v>Navarra, Comunidad Foral de</c:v>
                </c:pt>
                <c:pt idx="16">
                  <c:v>Ceuta y Melilla</c:v>
                </c:pt>
                <c:pt idx="17">
                  <c:v>Galicia</c:v>
                </c:pt>
                <c:pt idx="18">
                  <c:v>Canarias</c:v>
                </c:pt>
              </c:strCache>
            </c:strRef>
          </c:cat>
          <c:val>
            <c:numRef>
              <c:f>'24asolcasaad_pobl'!$AF$11:$AF$29</c:f>
              <c:numCache>
                <c:formatCode>0.00</c:formatCode>
                <c:ptCount val="19"/>
                <c:pt idx="0">
                  <c:v>6.3145272776316679</c:v>
                </c:pt>
                <c:pt idx="1">
                  <c:v>5.4073092296373826</c:v>
                </c:pt>
                <c:pt idx="2">
                  <c:v>5.0272776351861435</c:v>
                </c:pt>
                <c:pt idx="3">
                  <c:v>5.0040893516543532</c:v>
                </c:pt>
                <c:pt idx="4">
                  <c:v>4.6646881257129351</c:v>
                </c:pt>
                <c:pt idx="5">
                  <c:v>4.5359533401385459</c:v>
                </c:pt>
                <c:pt idx="6">
                  <c:v>4.4858889875332926</c:v>
                </c:pt>
                <c:pt idx="7">
                  <c:v>4.4278510897932293</c:v>
                </c:pt>
                <c:pt idx="8">
                  <c:v>4.2569565471985289</c:v>
                </c:pt>
                <c:pt idx="9">
                  <c:v>4.0264638658562832</c:v>
                </c:pt>
                <c:pt idx="10">
                  <c:v>3.8995261306703157</c:v>
                </c:pt>
                <c:pt idx="11">
                  <c:v>3.7824160931875777</c:v>
                </c:pt>
                <c:pt idx="12">
                  <c:v>3.7647360212414087</c:v>
                </c:pt>
                <c:pt idx="13">
                  <c:v>3.4910709049945652</c:v>
                </c:pt>
                <c:pt idx="14">
                  <c:v>3.4051934599996208</c:v>
                </c:pt>
                <c:pt idx="15">
                  <c:v>3.234068695726807</c:v>
                </c:pt>
                <c:pt idx="16">
                  <c:v>3.0079566454925217</c:v>
                </c:pt>
                <c:pt idx="17">
                  <c:v>2.9904135494844013</c:v>
                </c:pt>
                <c:pt idx="18">
                  <c:v>2.652154726475306</c:v>
                </c:pt>
              </c:numCache>
            </c:numRef>
          </c:val>
          <c:extLst>
            <c:ext xmlns:c16="http://schemas.microsoft.com/office/drawing/2014/chart" uri="{C3380CC4-5D6E-409C-BE32-E72D297353CC}">
              <c16:uniqueId val="{00000011-2744-430B-8F54-4B092B94DB7A}"/>
            </c:ext>
          </c:extLst>
        </c:ser>
        <c:dLbls>
          <c:showLegendKey val="0"/>
          <c:showVal val="0"/>
          <c:showCatName val="0"/>
          <c:showSerName val="0"/>
          <c:showPercent val="0"/>
          <c:showBubbleSize val="0"/>
        </c:dLbls>
        <c:gapWidth val="20"/>
        <c:axId val="711913728"/>
        <c:axId val="711914272"/>
      </c:barChart>
      <c:catAx>
        <c:axId val="71191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14272"/>
        <c:crosses val="autoZero"/>
        <c:auto val="1"/>
        <c:lblAlgn val="ctr"/>
        <c:lblOffset val="100"/>
        <c:tickLblSkip val="1"/>
        <c:tickMarkSkip val="1"/>
        <c:noMultiLvlLbl val="0"/>
      </c:catAx>
      <c:valAx>
        <c:axId val="711914272"/>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137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r>
              <a:rPr lang="en-US" sz="1100" b="1">
                <a:solidFill>
                  <a:srgbClr val="008000"/>
                </a:solidFill>
                <a:latin typeface="Verdana" panose="020B0604030504040204" pitchFamily="34" charset="0"/>
                <a:ea typeface="Verdana" panose="020B0604030504040204" pitchFamily="34" charset="0"/>
                <a:cs typeface="Verdana" panose="020B0604030504040204" pitchFamily="34" charset="0"/>
              </a:rPr>
              <a:t>Edad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'6perfcuidador'!$J$8</c:f>
              <c:strCache>
                <c:ptCount val="1"/>
                <c:pt idx="0">
                  <c:v>% sobre total</c:v>
                </c:pt>
              </c:strCache>
            </c:strRef>
          </c:tx>
          <c:spPr>
            <a:solidFill>
              <a:srgbClr val="CC99FF"/>
            </a:solidFill>
            <a:ln>
              <a:noFill/>
            </a:ln>
            <a:effectLst/>
            <a:sp3d/>
          </c:spPr>
          <c:invertIfNegative val="0"/>
          <c:dPt>
            <c:idx val="1"/>
            <c:invertIfNegative val="0"/>
            <c:bubble3D val="0"/>
            <c:spPr>
              <a:solidFill>
                <a:srgbClr val="F44F42"/>
              </a:solidFill>
              <a:ln>
                <a:noFill/>
              </a:ln>
              <a:effectLst/>
              <a:sp3d/>
            </c:spPr>
            <c:extLst>
              <c:ext xmlns:c16="http://schemas.microsoft.com/office/drawing/2014/chart" uri="{C3380CC4-5D6E-409C-BE32-E72D297353CC}">
                <c16:uniqueId val="{00000001-330D-45E6-A18B-06930776FE8E}"/>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330D-45E6-A18B-06930776FE8E}"/>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330D-45E6-A18B-06930776FE8E}"/>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330D-45E6-A18B-06930776FE8E}"/>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330D-45E6-A18B-06930776FE8E}"/>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330D-45E6-A18B-06930776FE8E}"/>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330D-45E6-A18B-06930776FE8E}"/>
              </c:ext>
            </c:extLst>
          </c:dPt>
          <c:dLbls>
            <c:dLbl>
              <c:idx val="0"/>
              <c:layout>
                <c:manualLayout>
                  <c:x val="1.3888888888888888E-2"/>
                  <c:y val="-2.5740036173871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30D-45E6-A18B-06930776FE8E}"/>
                </c:ext>
              </c:extLst>
            </c:dLbl>
            <c:dLbl>
              <c:idx val="1"/>
              <c:layout>
                <c:manualLayout>
                  <c:x val="8.3333333333333332E-3"/>
                  <c:y val="-1.5444021704322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D-45E6-A18B-06930776FE8E}"/>
                </c:ext>
              </c:extLst>
            </c:dLbl>
            <c:dLbl>
              <c:idx val="2"/>
              <c:layout>
                <c:manualLayout>
                  <c:x val="1.66666666666665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0D-45E6-A18B-06930776FE8E}"/>
                </c:ext>
              </c:extLst>
            </c:dLbl>
            <c:dLbl>
              <c:idx val="3"/>
              <c:layout>
                <c:manualLayout>
                  <c:x val="1.66666666666666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0D-45E6-A18B-06930776FE8E}"/>
                </c:ext>
              </c:extLst>
            </c:dLbl>
            <c:dLbl>
              <c:idx val="4"/>
              <c:layout>
                <c:manualLayout>
                  <c:x val="2.5000000000000001E-2"/>
                  <c:y val="-3.0888043408645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0D-45E6-A18B-06930776FE8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'6perfcuidador'!$H$9:$H$13</c:f>
              <c:strCache>
                <c:ptCount val="5"/>
                <c:pt idx="0">
                  <c:v>De 16 a 49 años</c:v>
                </c:pt>
                <c:pt idx="1">
                  <c:v>De 50 a 66 años</c:v>
                </c:pt>
                <c:pt idx="2">
                  <c:v>De 67 a 79 años</c:v>
                </c:pt>
                <c:pt idx="3">
                  <c:v>De 80 a 89 años</c:v>
                </c:pt>
                <c:pt idx="4">
                  <c:v>90 años o más</c:v>
                </c:pt>
              </c:strCache>
            </c:strRef>
          </c:cat>
          <c:val>
            <c:numRef>
              <c:f>'6perfcuidador'!$J$9:$J$13</c:f>
              <c:numCache>
                <c:formatCode>0.0%</c:formatCode>
                <c:ptCount val="5"/>
                <c:pt idx="0">
                  <c:v>0.28494556509886065</c:v>
                </c:pt>
                <c:pt idx="1">
                  <c:v>0.46893767194898711</c:v>
                </c:pt>
                <c:pt idx="2">
                  <c:v>0.17670200504562111</c:v>
                </c:pt>
                <c:pt idx="3">
                  <c:v>6.0888229143992889E-2</c:v>
                </c:pt>
                <c:pt idx="4">
                  <c:v>8.5265287625382255E-3</c:v>
                </c:pt>
              </c:numCache>
            </c:numRef>
          </c:val>
          <c:shape val="cylinder"/>
          <c:extLst>
            <c:ext xmlns:c16="http://schemas.microsoft.com/office/drawing/2014/chart" uri="{C3380CC4-5D6E-409C-BE32-E72D297353CC}">
              <c16:uniqueId val="{0000000F-330D-45E6-A18B-06930776FE8E}"/>
            </c:ext>
          </c:extLst>
        </c:ser>
        <c:dLbls>
          <c:showLegendKey val="0"/>
          <c:showVal val="0"/>
          <c:showCatName val="0"/>
          <c:showSerName val="0"/>
          <c:showPercent val="0"/>
          <c:showBubbleSize val="0"/>
        </c:dLbls>
        <c:gapWidth val="71"/>
        <c:shape val="box"/>
        <c:axId val="-2058252464"/>
        <c:axId val="-2058253552"/>
        <c:axId val="0"/>
      </c:bar3DChart>
      <c:catAx>
        <c:axId val="-2058252464"/>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3552"/>
        <c:crosses val="autoZero"/>
        <c:auto val="1"/>
        <c:lblAlgn val="ctr"/>
        <c:lblOffset val="100"/>
        <c:noMultiLvlLbl val="0"/>
      </c:catAx>
      <c:valAx>
        <c:axId val="-2058253552"/>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2464"/>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solidFill>
                  <a:srgbClr val="008000"/>
                </a:solidFill>
              </a:rPr>
              <a:t>Sexo del cuidador (%)</a:t>
            </a:r>
          </a:p>
        </c:rich>
      </c:tx>
      <c:layout>
        <c:manualLayout>
          <c:xMode val="edge"/>
          <c:yMode val="edge"/>
          <c:x val="0.22667373000393298"/>
          <c:y val="8.3580282391708338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67359836901121306"/>
          <c:h val="0.72252894858730898"/>
        </c:manualLayout>
      </c:layout>
      <c:pie3DChart>
        <c:varyColors val="1"/>
        <c:ser>
          <c:idx val="0"/>
          <c:order val="0"/>
          <c:explosion val="4"/>
          <c:dPt>
            <c:idx val="0"/>
            <c:bubble3D val="0"/>
            <c:spPr>
              <a:solidFill>
                <a:srgbClr val="993366"/>
              </a:solidFill>
            </c:spPr>
            <c:extLst>
              <c:ext xmlns:c16="http://schemas.microsoft.com/office/drawing/2014/chart" uri="{C3380CC4-5D6E-409C-BE32-E72D297353CC}">
                <c16:uniqueId val="{00000001-9258-4F56-9576-DA9ECF3DCF91}"/>
              </c:ext>
            </c:extLst>
          </c:dPt>
          <c:dPt>
            <c:idx val="1"/>
            <c:bubble3D val="0"/>
            <c:spPr>
              <a:solidFill>
                <a:srgbClr val="9999FF"/>
              </a:solidFill>
            </c:spPr>
            <c:extLst>
              <c:ext xmlns:c16="http://schemas.microsoft.com/office/drawing/2014/chart" uri="{C3380CC4-5D6E-409C-BE32-E72D297353CC}">
                <c16:uniqueId val="{00000003-9258-4F56-9576-DA9ECF3DCF91}"/>
              </c:ext>
            </c:extLst>
          </c:dPt>
          <c:dLbls>
            <c:dLbl>
              <c:idx val="0"/>
              <c:layout>
                <c:manualLayout>
                  <c:x val="6.5801355646535834E-3"/>
                  <c:y val="-3.7007874015748169E-3"/>
                </c:manualLayout>
              </c:layout>
              <c:tx>
                <c:rich>
                  <a:bodyPr/>
                  <a:lstStyle/>
                  <a:p>
                    <a:fld id="{34AA8CE6-6F66-46DA-A5D3-206E120ED66B}"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9B298E35-8C1B-4701-AEDE-369D0E722451}"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520897043832823"/>
                      <c:h val="0.17196095586090951"/>
                    </c:manualLayout>
                  </c15:layout>
                  <c15:dlblFieldTable/>
                  <c15:showDataLabelsRange val="0"/>
                </c:ext>
                <c:ext xmlns:c16="http://schemas.microsoft.com/office/drawing/2014/chart" uri="{C3380CC4-5D6E-409C-BE32-E72D297353CC}">
                  <c16:uniqueId val="{00000001-9258-4F56-9576-DA9ECF3DCF91}"/>
                </c:ext>
              </c:extLst>
            </c:dLbl>
            <c:dLbl>
              <c:idx val="1"/>
              <c:layout>
                <c:manualLayout>
                  <c:x val="-8.0401453883305232E-2"/>
                  <c:y val="-0.14937745141407893"/>
                </c:manualLayout>
              </c:layout>
              <c:tx>
                <c:rich>
                  <a:bodyPr/>
                  <a:lstStyle/>
                  <a:p>
                    <a:fld id="{114B70E9-5825-48EA-964A-763C1606838E}"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090B4A37-B516-41F9-A71E-E8A75EA0F80C}"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258-4F56-9576-DA9ECF3DCF91}"/>
                </c:ext>
              </c:extLst>
            </c:dLbl>
            <c:numFmt formatCode="0.0%" sourceLinked="0"/>
            <c:spPr>
              <a:noFill/>
              <a:ln>
                <a:noFill/>
              </a:ln>
              <a:effectLst/>
            </c:spPr>
            <c:txPr>
              <a:bodyPr wrap="square" lIns="38100" tIns="19050" rIns="38100" bIns="19050" anchor="ctr">
                <a:spAutoFit/>
              </a:bodyPr>
              <a:lstStyle/>
              <a:p>
                <a:pPr>
                  <a:defRPr sz="1000">
                    <a:solidFill>
                      <a:schemeClr val="tx1">
                        <a:lumMod val="75000"/>
                        <a:lumOff val="25000"/>
                      </a:schemeClr>
                    </a:solidFill>
                  </a:defRPr>
                </a:pPr>
                <a:endParaRPr lang="es-ES"/>
              </a:p>
            </c:txPr>
            <c:dLblPos val="bestFit"/>
            <c:showLegendKey val="0"/>
            <c:showVal val="1"/>
            <c:showCatName val="1"/>
            <c:showSerName val="0"/>
            <c:showPercent val="0"/>
            <c:showBubbleSize val="0"/>
            <c:separator>
</c:separator>
            <c:showLeaderLines val="1"/>
            <c:leaderLines>
              <c:spPr>
                <a:ln w="3175">
                  <a:solidFill>
                    <a:schemeClr val="bg1">
                      <a:lumMod val="75000"/>
                    </a:schemeClr>
                  </a:solidFill>
                  <a:prstDash val="solid"/>
                </a:ln>
              </c:spPr>
            </c:leaderLines>
            <c:extLst>
              <c:ext xmlns:c15="http://schemas.microsoft.com/office/drawing/2012/chart" uri="{CE6537A1-D6FC-4f65-9D91-7224C49458BB}"/>
            </c:extLst>
          </c:dLbls>
          <c:cat>
            <c:strRef>
              <c:f>'6perfcuidador'!$B$19:$B$20</c:f>
              <c:strCache>
                <c:ptCount val="2"/>
                <c:pt idx="0">
                  <c:v>Hombre</c:v>
                </c:pt>
                <c:pt idx="1">
                  <c:v>Mujer</c:v>
                </c:pt>
              </c:strCache>
            </c:strRef>
          </c:cat>
          <c:val>
            <c:numRef>
              <c:f>'6perfcuidador'!$D$19:$D$20</c:f>
              <c:numCache>
                <c:formatCode>0%</c:formatCode>
                <c:ptCount val="2"/>
                <c:pt idx="0">
                  <c:v>0.26495199538129283</c:v>
                </c:pt>
                <c:pt idx="1">
                  <c:v>0.73504800461870723</c:v>
                </c:pt>
              </c:numCache>
            </c:numRef>
          </c:val>
          <c:extLst>
            <c:ext xmlns:c16="http://schemas.microsoft.com/office/drawing/2014/chart" uri="{C3380CC4-5D6E-409C-BE32-E72D297353CC}">
              <c16:uniqueId val="{00000004-9258-4F56-9576-DA9ECF3DCF9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85458529425881458"/>
          <c:h val="0.70145068315058745"/>
        </c:manualLayout>
      </c:layout>
      <c:barChart>
        <c:barDir val="col"/>
        <c:grouping val="stacked"/>
        <c:varyColors val="0"/>
        <c:ser>
          <c:idx val="0"/>
          <c:order val="0"/>
          <c:tx>
            <c:v>Hombre</c:v>
          </c:tx>
          <c:spPr>
            <a:solidFill>
              <a:srgbClr val="993366"/>
            </a:solidFill>
          </c:spPr>
          <c:invertIfNegative val="0"/>
          <c:dPt>
            <c:idx val="9"/>
            <c:invertIfNegative val="0"/>
            <c:bubble3D val="0"/>
            <c:extLst>
              <c:ext xmlns:c16="http://schemas.microsoft.com/office/drawing/2014/chart" uri="{C3380CC4-5D6E-409C-BE32-E72D297353CC}">
                <c16:uniqueId val="{00000000-D46E-437E-A989-2757E46352BC}"/>
              </c:ext>
            </c:extLst>
          </c:dPt>
          <c:dPt>
            <c:idx val="11"/>
            <c:invertIfNegative val="0"/>
            <c:bubble3D val="0"/>
            <c:extLst>
              <c:ext xmlns:c16="http://schemas.microsoft.com/office/drawing/2014/chart" uri="{C3380CC4-5D6E-409C-BE32-E72D297353CC}">
                <c16:uniqueId val="{00000001-D46E-437E-A989-2757E46352BC}"/>
              </c:ext>
            </c:extLst>
          </c:dPt>
          <c:dPt>
            <c:idx val="12"/>
            <c:invertIfNegative val="0"/>
            <c:bubble3D val="0"/>
            <c:extLst>
              <c:ext xmlns:c16="http://schemas.microsoft.com/office/drawing/2014/chart" uri="{C3380CC4-5D6E-409C-BE32-E72D297353CC}">
                <c16:uniqueId val="{00000002-D46E-437E-A989-2757E46352BC}"/>
              </c:ext>
            </c:extLst>
          </c:dPt>
          <c:dPt>
            <c:idx val="14"/>
            <c:invertIfNegative val="0"/>
            <c:bubble3D val="0"/>
            <c:extLst>
              <c:ext xmlns:c16="http://schemas.microsoft.com/office/drawing/2014/chart" uri="{C3380CC4-5D6E-409C-BE32-E72D297353CC}">
                <c16:uniqueId val="{00000003-D46E-437E-A989-2757E46352BC}"/>
              </c:ext>
            </c:extLst>
          </c:dPt>
          <c:dPt>
            <c:idx val="19"/>
            <c:invertIfNegative val="0"/>
            <c:bubble3D val="0"/>
            <c:spPr>
              <a:pattFill prst="wdUpDiag">
                <a:fgClr>
                  <a:srgbClr val="993366"/>
                </a:fgClr>
                <a:bgClr>
                  <a:srgbClr val="721C55"/>
                </a:bgClr>
              </a:pattFill>
            </c:spPr>
            <c:extLst>
              <c:ext xmlns:c16="http://schemas.microsoft.com/office/drawing/2014/chart" uri="{C3380CC4-5D6E-409C-BE32-E72D297353CC}">
                <c16:uniqueId val="{00000005-D46E-437E-A989-2757E46352B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46E-437E-A989-2757E46352B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46E-437E-A989-2757E46352B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46E-437E-A989-2757E46352B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46E-437E-A989-2757E46352B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46E-437E-A989-2757E46352B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46E-437E-A989-2757E46352B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46E-437E-A989-2757E46352B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46E-437E-A989-2757E46352B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46E-437E-A989-2757E46352B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46E-437E-A989-2757E46352B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46E-437E-A989-2757E46352B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46E-437E-A989-2757E46352B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46E-437E-A989-2757E46352B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46E-437E-A989-2757E46352B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46E-437E-A989-2757E46352B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46E-437E-A989-2757E46352B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46E-437E-A989-2757E46352B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46E-437E-A989-2757E46352B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D46E-437E-A989-2757E46352BC}"/>
                </c:ext>
              </c:extLst>
            </c:dLbl>
            <c:dLbl>
              <c:idx val="19"/>
              <c:layout>
                <c:manualLayout>
                  <c:x val="0"/>
                  <c:y val="-1.273235705349922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'61aperfcuidadorCCAA'!$G$13:$G$32</c:f>
              <c:numCache>
                <c:formatCode>0.0%</c:formatCode>
                <c:ptCount val="20"/>
                <c:pt idx="0">
                  <c:v>0.17311541872545294</c:v>
                </c:pt>
                <c:pt idx="1">
                  <c:v>0.30011500575028749</c:v>
                </c:pt>
                <c:pt idx="2">
                  <c:v>0.2543851676815414</c:v>
                </c:pt>
                <c:pt idx="3">
                  <c:v>0.29699530516431927</c:v>
                </c:pt>
                <c:pt idx="4">
                  <c:v>0.21541270048246186</c:v>
                </c:pt>
                <c:pt idx="5">
                  <c:v>0.27366366691965738</c:v>
                </c:pt>
                <c:pt idx="6">
                  <c:v>0.2411235447773227</c:v>
                </c:pt>
                <c:pt idx="7">
                  <c:v>0.22032029708715331</c:v>
                </c:pt>
                <c:pt idx="8">
                  <c:v>0.34938601547625286</c:v>
                </c:pt>
                <c:pt idx="9">
                  <c:v>0.25529325870041375</c:v>
                </c:pt>
                <c:pt idx="10">
                  <c:v>0.17913232778728036</c:v>
                </c:pt>
                <c:pt idx="11">
                  <c:v>0.14747899159663866</c:v>
                </c:pt>
                <c:pt idx="12">
                  <c:v>0.24667944375111428</c:v>
                </c:pt>
                <c:pt idx="13">
                  <c:v>0.28014749015335622</c:v>
                </c:pt>
                <c:pt idx="14">
                  <c:v>0.28533604887983705</c:v>
                </c:pt>
                <c:pt idx="15">
                  <c:v>0.3341632479841562</c:v>
                </c:pt>
                <c:pt idx="16">
                  <c:v>0.28321400159108989</c:v>
                </c:pt>
                <c:pt idx="17">
                  <c:v>0.16925064599483206</c:v>
                </c:pt>
                <c:pt idx="18">
                  <c:v>0.11403508771929824</c:v>
                </c:pt>
                <c:pt idx="19">
                  <c:v>0.26495199538129283</c:v>
                </c:pt>
              </c:numCache>
            </c:numRef>
          </c:val>
          <c:extLst>
            <c:ext xmlns:c16="http://schemas.microsoft.com/office/drawing/2014/chart" uri="{C3380CC4-5D6E-409C-BE32-E72D297353CC}">
              <c16:uniqueId val="{00000015-D46E-437E-A989-2757E46352BC}"/>
            </c:ext>
          </c:extLst>
        </c:ser>
        <c:ser>
          <c:idx val="1"/>
          <c:order val="1"/>
          <c:tx>
            <c:v>Mujer</c:v>
          </c:tx>
          <c:spPr>
            <a:solidFill>
              <a:srgbClr val="9999FF"/>
            </a:solidFill>
          </c:spPr>
          <c:invertIfNegative val="0"/>
          <c:dPt>
            <c:idx val="9"/>
            <c:invertIfNegative val="0"/>
            <c:bubble3D val="0"/>
            <c:extLst>
              <c:ext xmlns:c16="http://schemas.microsoft.com/office/drawing/2014/chart" uri="{C3380CC4-5D6E-409C-BE32-E72D297353CC}">
                <c16:uniqueId val="{00000016-D46E-437E-A989-2757E46352BC}"/>
              </c:ext>
            </c:extLst>
          </c:dPt>
          <c:dPt>
            <c:idx val="11"/>
            <c:invertIfNegative val="0"/>
            <c:bubble3D val="0"/>
            <c:extLst>
              <c:ext xmlns:c16="http://schemas.microsoft.com/office/drawing/2014/chart" uri="{C3380CC4-5D6E-409C-BE32-E72D297353CC}">
                <c16:uniqueId val="{00000017-D46E-437E-A989-2757E46352BC}"/>
              </c:ext>
            </c:extLst>
          </c:dPt>
          <c:dPt>
            <c:idx val="14"/>
            <c:invertIfNegative val="0"/>
            <c:bubble3D val="0"/>
            <c:extLst>
              <c:ext xmlns:c16="http://schemas.microsoft.com/office/drawing/2014/chart" uri="{C3380CC4-5D6E-409C-BE32-E72D297353CC}">
                <c16:uniqueId val="{00000018-D46E-437E-A989-2757E46352BC}"/>
              </c:ext>
            </c:extLst>
          </c:dPt>
          <c:dPt>
            <c:idx val="19"/>
            <c:invertIfNegative val="0"/>
            <c:bubble3D val="0"/>
            <c:spPr>
              <a:pattFill prst="wdUpDiag">
                <a:fgClr>
                  <a:srgbClr val="9999FF"/>
                </a:fgClr>
                <a:bgClr>
                  <a:srgbClr val="3737FF"/>
                </a:bgClr>
              </a:pattFill>
            </c:spPr>
            <c:extLst>
              <c:ext xmlns:c16="http://schemas.microsoft.com/office/drawing/2014/chart" uri="{C3380CC4-5D6E-409C-BE32-E72D297353CC}">
                <c16:uniqueId val="{0000001A-D46E-437E-A989-2757E46352BC}"/>
              </c:ext>
            </c:extLst>
          </c:dPt>
          <c:dLbls>
            <c:dLbl>
              <c:idx val="0"/>
              <c:layout>
                <c:manualLayout>
                  <c:x val="0"/>
                  <c:y val="-4.984423676012460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46E-437E-A989-2757E46352BC}"/>
                </c:ext>
              </c:extLst>
            </c:dLbl>
            <c:dLbl>
              <c:idx val="2"/>
              <c:layout>
                <c:manualLayout>
                  <c:x val="0"/>
                  <c:y val="-2.699896157840086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46E-437E-A989-2757E46352BC}"/>
                </c:ext>
              </c:extLst>
            </c:dLbl>
            <c:dLbl>
              <c:idx val="4"/>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46E-437E-A989-2757E46352BC}"/>
                </c:ext>
              </c:extLst>
            </c:dLbl>
            <c:dLbl>
              <c:idx val="7"/>
              <c:layout>
                <c:manualLayout>
                  <c:x val="-4.99710297718536E-17"/>
                  <c:y val="-1.453790238836971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46E-437E-A989-2757E46352BC}"/>
                </c:ext>
              </c:extLst>
            </c:dLbl>
            <c:dLbl>
              <c:idx val="8"/>
              <c:layout>
                <c:manualLayout>
                  <c:x val="-9.99420595437072E-17"/>
                  <c:y val="3.115264797507788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46E-437E-A989-2757E46352B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46E-437E-A989-2757E46352BC}"/>
                </c:ext>
              </c:extLst>
            </c:dLbl>
            <c:dLbl>
              <c:idx val="11"/>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D46E-437E-A989-2757E46352BC}"/>
                </c:ext>
              </c:extLst>
            </c:dLbl>
            <c:dLbl>
              <c:idx val="15"/>
              <c:layout>
                <c:manualLayout>
                  <c:x val="-9.99420595437072E-17"/>
                  <c:y val="1.6614745586708203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D46E-437E-A989-2757E46352BC}"/>
                </c:ext>
              </c:extLst>
            </c:dLbl>
            <c:dLbl>
              <c:idx val="17"/>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D46E-437E-A989-2757E46352B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3-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'61aperfcuidadorCCAA'!$H$13:$H$32</c:f>
              <c:numCache>
                <c:formatCode>0.0%</c:formatCode>
                <c:ptCount val="20"/>
                <c:pt idx="0">
                  <c:v>0.82688458127454711</c:v>
                </c:pt>
                <c:pt idx="1">
                  <c:v>0.69988499424971251</c:v>
                </c:pt>
                <c:pt idx="2">
                  <c:v>0.7456148323184586</c:v>
                </c:pt>
                <c:pt idx="3">
                  <c:v>0.70300469483568073</c:v>
                </c:pt>
                <c:pt idx="4">
                  <c:v>0.78458729951753814</c:v>
                </c:pt>
                <c:pt idx="5">
                  <c:v>0.72633633308034262</c:v>
                </c:pt>
                <c:pt idx="6">
                  <c:v>0.75887645522267733</c:v>
                </c:pt>
                <c:pt idx="7">
                  <c:v>0.77967970291284672</c:v>
                </c:pt>
                <c:pt idx="8">
                  <c:v>0.65061398452374719</c:v>
                </c:pt>
                <c:pt idx="9">
                  <c:v>0.74470674129958625</c:v>
                </c:pt>
                <c:pt idx="10">
                  <c:v>0.82086767221271961</c:v>
                </c:pt>
                <c:pt idx="11">
                  <c:v>0.85252100840336131</c:v>
                </c:pt>
                <c:pt idx="12">
                  <c:v>0.75332055624888572</c:v>
                </c:pt>
                <c:pt idx="13">
                  <c:v>0.71985250984664373</c:v>
                </c:pt>
                <c:pt idx="14">
                  <c:v>0.7146639511201629</c:v>
                </c:pt>
                <c:pt idx="15">
                  <c:v>0.6658367520158438</c:v>
                </c:pt>
                <c:pt idx="16">
                  <c:v>0.71678599840891011</c:v>
                </c:pt>
                <c:pt idx="17">
                  <c:v>0.83074935400516792</c:v>
                </c:pt>
                <c:pt idx="18">
                  <c:v>0.88596491228070173</c:v>
                </c:pt>
                <c:pt idx="19">
                  <c:v>0.73504800461870723</c:v>
                </c:pt>
              </c:numCache>
            </c:numRef>
          </c:val>
          <c:extLst>
            <c:ext xmlns:c16="http://schemas.microsoft.com/office/drawing/2014/chart" uri="{C3380CC4-5D6E-409C-BE32-E72D297353CC}">
              <c16:uniqueId val="{00000024-D46E-437E-A989-2757E46352BC}"/>
            </c:ext>
          </c:extLst>
        </c:ser>
        <c:dLbls>
          <c:dLblPos val="inEnd"/>
          <c:showLegendKey val="0"/>
          <c:showVal val="1"/>
          <c:showCatName val="0"/>
          <c:showSerName val="0"/>
          <c:showPercent val="0"/>
          <c:showBubbleSize val="0"/>
        </c:dLbls>
        <c:gapWidth val="30"/>
        <c:overlap val="100"/>
        <c:axId val="-2058253008"/>
        <c:axId val="-2058254640"/>
      </c:barChart>
      <c:lineChart>
        <c:grouping val="standard"/>
        <c:varyColors val="0"/>
        <c:ser>
          <c:idx val="2"/>
          <c:order val="2"/>
          <c:tx>
            <c:v>Media</c:v>
          </c:tx>
          <c:spPr>
            <a:ln w="25400">
              <a:solidFill>
                <a:srgbClr val="C00000"/>
              </a:solidFill>
            </a:ln>
          </c:spPr>
          <c:marker>
            <c:symbol val="none"/>
          </c:marker>
          <c:trendline>
            <c:spPr>
              <a:ln w="25400">
                <a:solidFill>
                  <a:srgbClr val="008000"/>
                </a:solidFill>
              </a:ln>
            </c:spPr>
            <c:trendlineType val="linear"/>
            <c:forward val="0.5"/>
            <c:backward val="0.5"/>
            <c:dispRSqr val="0"/>
            <c:dispEq val="0"/>
          </c:trendline>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'61aperfcuidadorCCAA'!$I$13:$I$32</c:f>
              <c:numCache>
                <c:formatCode>0.0%</c:formatCode>
                <c:ptCount val="20"/>
                <c:pt idx="0">
                  <c:v>0.26495199538129283</c:v>
                </c:pt>
                <c:pt idx="1">
                  <c:v>0.26495199538129283</c:v>
                </c:pt>
                <c:pt idx="2">
                  <c:v>0.26495199538129283</c:v>
                </c:pt>
                <c:pt idx="3">
                  <c:v>0.26495199538129283</c:v>
                </c:pt>
                <c:pt idx="4">
                  <c:v>0.26495199538129283</c:v>
                </c:pt>
                <c:pt idx="5">
                  <c:v>0.26495199538129283</c:v>
                </c:pt>
                <c:pt idx="6">
                  <c:v>0.26495199538129283</c:v>
                </c:pt>
                <c:pt idx="7">
                  <c:v>0.26495199538129283</c:v>
                </c:pt>
                <c:pt idx="8">
                  <c:v>0.26495199538129283</c:v>
                </c:pt>
                <c:pt idx="9">
                  <c:v>0.26495199538129283</c:v>
                </c:pt>
                <c:pt idx="10">
                  <c:v>0.26495199538129283</c:v>
                </c:pt>
                <c:pt idx="11">
                  <c:v>0.26495199538129283</c:v>
                </c:pt>
                <c:pt idx="12">
                  <c:v>0.26495199538129283</c:v>
                </c:pt>
                <c:pt idx="13">
                  <c:v>0.26495199538129283</c:v>
                </c:pt>
                <c:pt idx="14">
                  <c:v>0.26495199538129283</c:v>
                </c:pt>
                <c:pt idx="15">
                  <c:v>0.26495199538129283</c:v>
                </c:pt>
                <c:pt idx="16">
                  <c:v>0.26495199538129283</c:v>
                </c:pt>
                <c:pt idx="17">
                  <c:v>0.26495199538129283</c:v>
                </c:pt>
                <c:pt idx="18">
                  <c:v>0.26495199538129283</c:v>
                </c:pt>
                <c:pt idx="19">
                  <c:v>0.26495199538129283</c:v>
                </c:pt>
              </c:numCache>
            </c:numRef>
          </c:val>
          <c:smooth val="0"/>
          <c:extLst>
            <c:ext xmlns:c16="http://schemas.microsoft.com/office/drawing/2014/chart" uri="{C3380CC4-5D6E-409C-BE32-E72D297353CC}">
              <c16:uniqueId val="{00000026-D46E-437E-A989-2757E46352BC}"/>
            </c:ext>
          </c:extLst>
        </c:ser>
        <c:dLbls>
          <c:showLegendKey val="0"/>
          <c:showVal val="0"/>
          <c:showCatName val="0"/>
          <c:showSerName val="0"/>
          <c:showPercent val="0"/>
          <c:showBubbleSize val="0"/>
        </c:dLbls>
        <c:marker val="1"/>
        <c:smooth val="0"/>
        <c:axId val="-2058253008"/>
        <c:axId val="-2058254640"/>
      </c:lineChart>
      <c:catAx>
        <c:axId val="-205825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4640"/>
        <c:crosses val="autoZero"/>
        <c:auto val="1"/>
        <c:lblAlgn val="ctr"/>
        <c:lblOffset val="100"/>
        <c:noMultiLvlLbl val="0"/>
      </c:catAx>
      <c:valAx>
        <c:axId val="-20582546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300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2041018556890915"/>
          <c:y val="0.928624350166535"/>
          <c:w val="0.56405624638538954"/>
          <c:h val="7.061130224024808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'7Intensidad'!$C$9:$C$18</c:f>
              <c:numCache>
                <c:formatCode>0.0%</c:formatCode>
                <c:ptCount val="10"/>
                <c:pt idx="0">
                  <c:v>3.0591484875035269E-3</c:v>
                </c:pt>
                <c:pt idx="1">
                  <c:v>0.43981199602013693</c:v>
                </c:pt>
                <c:pt idx="2">
                  <c:v>9.7618022245652594E-2</c:v>
                </c:pt>
                <c:pt idx="3">
                  <c:v>0.40076330209833827</c:v>
                </c:pt>
                <c:pt idx="4">
                  <c:v>5.33791710598613E-2</c:v>
                </c:pt>
                <c:pt idx="5">
                  <c:v>3.7199839617457937E-3</c:v>
                </c:pt>
                <c:pt idx="6">
                  <c:v>5.8658429736111318E-4</c:v>
                </c:pt>
                <c:pt idx="7">
                  <c:v>4.0095635515822927E-4</c:v>
                </c:pt>
                <c:pt idx="8">
                  <c:v>2.5987911908403747E-4</c:v>
                </c:pt>
                <c:pt idx="9">
                  <c:v>4.0095635515822927E-4</c:v>
                </c:pt>
              </c:numCache>
            </c:numRef>
          </c:val>
          <c:extLst>
            <c:ext xmlns:c16="http://schemas.microsoft.com/office/drawing/2014/chart" uri="{C3380CC4-5D6E-409C-BE32-E72D297353CC}">
              <c16:uniqueId val="{00000000-C50D-4537-90E9-3106D9A66FD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'7Intensidad'!$I$9:$I$18</c:f>
              <c:numCache>
                <c:formatCode>0.0%</c:formatCode>
                <c:ptCount val="10"/>
                <c:pt idx="0">
                  <c:v>5.0428643469490675E-4</c:v>
                </c:pt>
                <c:pt idx="1">
                  <c:v>1.9993473940256891E-2</c:v>
                </c:pt>
                <c:pt idx="2">
                  <c:v>9.3233662602711279E-2</c:v>
                </c:pt>
                <c:pt idx="3">
                  <c:v>0.73652516982587291</c:v>
                </c:pt>
                <c:pt idx="4">
                  <c:v>0.13452582243184716</c:v>
                </c:pt>
                <c:pt idx="5">
                  <c:v>1.7798344753937885E-3</c:v>
                </c:pt>
                <c:pt idx="6">
                  <c:v>2.6697517130906825E-4</c:v>
                </c:pt>
                <c:pt idx="7">
                  <c:v>3.5596689507875769E-3</c:v>
                </c:pt>
                <c:pt idx="8">
                  <c:v>0</c:v>
                </c:pt>
                <c:pt idx="9">
                  <c:v>9.611106167126458E-3</c:v>
                </c:pt>
              </c:numCache>
            </c:numRef>
          </c:val>
          <c:extLst>
            <c:ext xmlns:c16="http://schemas.microsoft.com/office/drawing/2014/chart" uri="{C3380CC4-5D6E-409C-BE32-E72D297353CC}">
              <c16:uniqueId val="{00000001-C50D-4537-90E9-3106D9A66FD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'7Intensidad'!$O$9:$O$18</c:f>
              <c:numCache>
                <c:formatCode>0.0%</c:formatCode>
                <c:ptCount val="10"/>
                <c:pt idx="0">
                  <c:v>2.5473546701502287E-3</c:v>
                </c:pt>
                <c:pt idx="1">
                  <c:v>0.35572115670090848</c:v>
                </c:pt>
                <c:pt idx="2">
                  <c:v>9.6728222789620566E-2</c:v>
                </c:pt>
                <c:pt idx="3">
                  <c:v>0.46792351998099874</c:v>
                </c:pt>
                <c:pt idx="4">
                  <c:v>6.9615818538091567E-2</c:v>
                </c:pt>
                <c:pt idx="5">
                  <c:v>3.3311561071195299E-3</c:v>
                </c:pt>
                <c:pt idx="6">
                  <c:v>5.2253429131286745E-4</c:v>
                </c:pt>
                <c:pt idx="7">
                  <c:v>1.033192803277715E-3</c:v>
                </c:pt>
                <c:pt idx="8">
                  <c:v>2.07826138590345E-4</c:v>
                </c:pt>
                <c:pt idx="9">
                  <c:v>2.3692179799299331E-3</c:v>
                </c:pt>
              </c:numCache>
            </c:numRef>
          </c:val>
          <c:extLst>
            <c:ext xmlns:c16="http://schemas.microsoft.com/office/drawing/2014/chart" uri="{C3380CC4-5D6E-409C-BE32-E72D297353CC}">
              <c16:uniqueId val="{00000002-C50D-4537-90E9-3106D9A66FD5}"/>
            </c:ext>
          </c:extLst>
        </c:ser>
        <c:dLbls>
          <c:showLegendKey val="0"/>
          <c:showVal val="0"/>
          <c:showCatName val="0"/>
          <c:showSerName val="0"/>
          <c:showPercent val="0"/>
          <c:showBubbleSize val="0"/>
        </c:dLbls>
        <c:gapWidth val="50"/>
        <c:overlap val="-27"/>
        <c:axId val="-2058255728"/>
        <c:axId val="-2058251920"/>
      </c:barChart>
      <c:catAx>
        <c:axId val="-2058255728"/>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920"/>
        <c:crosses val="autoZero"/>
        <c:auto val="1"/>
        <c:lblAlgn val="ctr"/>
        <c:lblOffset val="100"/>
        <c:noMultiLvlLbl val="0"/>
      </c:catAx>
      <c:valAx>
        <c:axId val="-20582519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728"/>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a:t>
            </a:r>
            <a:endParaRPr lang="en-US" sz="900"/>
          </a:p>
        </c:rich>
      </c:tx>
      <c:layout>
        <c:manualLayout>
          <c:xMode val="edge"/>
          <c:yMode val="edge"/>
          <c:x val="0.19519968974854396"/>
          <c:y val="1.8248532886877514E-2"/>
        </c:manualLayout>
      </c:layout>
      <c:overlay val="0"/>
      <c:spPr>
        <a:noFill/>
        <a:ln>
          <a:noFill/>
        </a:ln>
        <a:effectLst/>
      </c:spPr>
    </c:title>
    <c:autoTitleDeleted val="0"/>
    <c:plotArea>
      <c:layout>
        <c:manualLayout>
          <c:layoutTarget val="inner"/>
          <c:xMode val="edge"/>
          <c:yMode val="edge"/>
          <c:x val="0.12268134346770092"/>
          <c:y val="0.18591362126245847"/>
          <c:w val="0.83872215464073896"/>
          <c:h val="0.45353912156329296"/>
        </c:manualLayout>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'7Intensidad'!$D$9:$D$18</c:f>
              <c:numCache>
                <c:formatCode>0.0%</c:formatCode>
                <c:ptCount val="10"/>
                <c:pt idx="0">
                  <c:v>1.8328533003261051E-3</c:v>
                </c:pt>
                <c:pt idx="1">
                  <c:v>1.5860925313211618E-2</c:v>
                </c:pt>
                <c:pt idx="2">
                  <c:v>5.4977664579911607E-2</c:v>
                </c:pt>
                <c:pt idx="3">
                  <c:v>1.3083874858172065E-2</c:v>
                </c:pt>
                <c:pt idx="4">
                  <c:v>0.18670506930724493</c:v>
                </c:pt>
                <c:pt idx="5">
                  <c:v>0.69003356263835658</c:v>
                </c:pt>
                <c:pt idx="6">
                  <c:v>3.4760737267223667E-2</c:v>
                </c:pt>
                <c:pt idx="7">
                  <c:v>8.093118468972412E-4</c:v>
                </c:pt>
                <c:pt idx="8">
                  <c:v>5.3954123126482743E-4</c:v>
                </c:pt>
                <c:pt idx="9">
                  <c:v>1.3964596573913181E-3</c:v>
                </c:pt>
              </c:numCache>
            </c:numRef>
          </c:val>
          <c:extLst>
            <c:ext xmlns:c16="http://schemas.microsoft.com/office/drawing/2014/chart" uri="{C3380CC4-5D6E-409C-BE32-E72D297353CC}">
              <c16:uniqueId val="{00000000-DF38-415E-9484-0298C79B541F}"/>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'7Intensidad'!$J$9:$J$18</c:f>
              <c:numCache>
                <c:formatCode>0.0%</c:formatCode>
                <c:ptCount val="10"/>
                <c:pt idx="0">
                  <c:v>0</c:v>
                </c:pt>
                <c:pt idx="1">
                  <c:v>5.5429299927941912E-5</c:v>
                </c:pt>
                <c:pt idx="2">
                  <c:v>5.5429299927941915E-4</c:v>
                </c:pt>
                <c:pt idx="3">
                  <c:v>9.256693087966299E-3</c:v>
                </c:pt>
                <c:pt idx="4">
                  <c:v>8.35873842913364E-2</c:v>
                </c:pt>
                <c:pt idx="5">
                  <c:v>0.76204201540934535</c:v>
                </c:pt>
                <c:pt idx="6">
                  <c:v>0.11069231195609999</c:v>
                </c:pt>
                <c:pt idx="7">
                  <c:v>1.6628789978382573E-3</c:v>
                </c:pt>
                <c:pt idx="8">
                  <c:v>2.7714649963970958E-4</c:v>
                </c:pt>
                <c:pt idx="9">
                  <c:v>3.1871847458566596E-2</c:v>
                </c:pt>
              </c:numCache>
            </c:numRef>
          </c:val>
          <c:extLst>
            <c:ext xmlns:c16="http://schemas.microsoft.com/office/drawing/2014/chart" uri="{C3380CC4-5D6E-409C-BE32-E72D297353CC}">
              <c16:uniqueId val="{00000001-DF38-415E-9484-0298C79B541F}"/>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'7Intensidad'!$P$9:$P$18</c:f>
              <c:numCache>
                <c:formatCode>0.0%</c:formatCode>
                <c:ptCount val="10"/>
                <c:pt idx="0">
                  <c:v>1.6031869413136418E-3</c:v>
                </c:pt>
                <c:pt idx="1">
                  <c:v>1.3880406418299927E-2</c:v>
                </c:pt>
                <c:pt idx="2">
                  <c:v>4.8158070068291599E-2</c:v>
                </c:pt>
                <c:pt idx="3">
                  <c:v>1.2603409027816334E-2</c:v>
                </c:pt>
                <c:pt idx="4">
                  <c:v>0.17377574815390595</c:v>
                </c:pt>
                <c:pt idx="5">
                  <c:v>0.69898256620953858</c:v>
                </c:pt>
                <c:pt idx="6">
                  <c:v>4.4264616067958472E-2</c:v>
                </c:pt>
                <c:pt idx="7">
                  <c:v>9.1610682360779522E-4</c:v>
                </c:pt>
                <c:pt idx="8">
                  <c:v>5.0663483426794732E-4</c:v>
                </c:pt>
                <c:pt idx="9">
                  <c:v>5.3092554549997225E-3</c:v>
                </c:pt>
              </c:numCache>
            </c:numRef>
          </c:val>
          <c:extLst>
            <c:ext xmlns:c16="http://schemas.microsoft.com/office/drawing/2014/chart" uri="{C3380CC4-5D6E-409C-BE32-E72D297353CC}">
              <c16:uniqueId val="{00000002-DF38-415E-9484-0298C79B541F}"/>
            </c:ext>
          </c:extLst>
        </c:ser>
        <c:dLbls>
          <c:showLegendKey val="0"/>
          <c:showVal val="0"/>
          <c:showCatName val="0"/>
          <c:showSerName val="0"/>
          <c:showPercent val="0"/>
          <c:showBubbleSize val="0"/>
        </c:dLbls>
        <c:gapWidth val="50"/>
        <c:overlap val="-27"/>
        <c:axId val="-2058251376"/>
        <c:axId val="-2058249200"/>
      </c:barChart>
      <c:catAx>
        <c:axId val="-205825137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200"/>
        <c:crosses val="autoZero"/>
        <c:auto val="1"/>
        <c:lblAlgn val="ctr"/>
        <c:lblOffset val="100"/>
        <c:noMultiLvlLbl val="0"/>
      </c:catAx>
      <c:valAx>
        <c:axId val="-20582492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376"/>
        <c:crosses val="autoZero"/>
        <c:crossBetween val="between"/>
        <c:majorUnit val="0.2"/>
      </c:valAx>
      <c:spPr>
        <a:noFill/>
        <a:ln w="25400">
          <a:noFill/>
        </a:ln>
      </c:spPr>
    </c:plotArea>
    <c:legend>
      <c:legendPos val="b"/>
      <c:layout>
        <c:manualLayout>
          <c:xMode val="edge"/>
          <c:yMode val="edge"/>
          <c:x val="9.6064377177127267E-3"/>
          <c:y val="0.83056373767232594"/>
          <c:w val="0.99039356228228725"/>
          <c:h val="0.142858189237973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'7Intensidad'!$E$9:$E$18</c:f>
              <c:numCache>
                <c:formatCode>0.0%</c:formatCode>
                <c:ptCount val="10"/>
                <c:pt idx="0">
                  <c:v>1.1185181871057224E-3</c:v>
                </c:pt>
                <c:pt idx="1">
                  <c:v>5.9505167554024432E-3</c:v>
                </c:pt>
                <c:pt idx="2">
                  <c:v>1.5122365889669366E-2</c:v>
                </c:pt>
                <c:pt idx="3">
                  <c:v>2.6620732853116193E-2</c:v>
                </c:pt>
                <c:pt idx="4">
                  <c:v>0.15253605356956437</c:v>
                </c:pt>
                <c:pt idx="5">
                  <c:v>2.517411599779279E-2</c:v>
                </c:pt>
                <c:pt idx="6">
                  <c:v>0.12230623536605371</c:v>
                </c:pt>
                <c:pt idx="7">
                  <c:v>9.0450837397282741E-2</c:v>
                </c:pt>
                <c:pt idx="8">
                  <c:v>0.52613604163870376</c:v>
                </c:pt>
                <c:pt idx="9">
                  <c:v>3.4584582345308937E-2</c:v>
                </c:pt>
              </c:numCache>
            </c:numRef>
          </c:val>
          <c:extLst>
            <c:ext xmlns:c16="http://schemas.microsoft.com/office/drawing/2014/chart" uri="{C3380CC4-5D6E-409C-BE32-E72D297353CC}">
              <c16:uniqueId val="{00000000-FC2D-485E-BC9F-93FAF6BEFFA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'7Intensidad'!$K$9:$K$18</c:f>
              <c:numCache>
                <c:formatCode>0.0%</c:formatCode>
                <c:ptCount val="10"/>
                <c:pt idx="0">
                  <c:v>8.4976206662134597E-5</c:v>
                </c:pt>
                <c:pt idx="1">
                  <c:v>0</c:v>
                </c:pt>
                <c:pt idx="2">
                  <c:v>2.5492861998640382E-4</c:v>
                </c:pt>
                <c:pt idx="3">
                  <c:v>8.4976206662134603E-4</c:v>
                </c:pt>
                <c:pt idx="4">
                  <c:v>5.3535010197144801E-3</c:v>
                </c:pt>
                <c:pt idx="5">
                  <c:v>1.3086335825968728E-2</c:v>
                </c:pt>
                <c:pt idx="6">
                  <c:v>4.2233174711080894E-2</c:v>
                </c:pt>
                <c:pt idx="7">
                  <c:v>0.18813732154996601</c:v>
                </c:pt>
                <c:pt idx="8">
                  <c:v>0.61361318830727396</c:v>
                </c:pt>
                <c:pt idx="9">
                  <c:v>0.13638681169272604</c:v>
                </c:pt>
              </c:numCache>
            </c:numRef>
          </c:val>
          <c:extLst>
            <c:ext xmlns:c16="http://schemas.microsoft.com/office/drawing/2014/chart" uri="{C3380CC4-5D6E-409C-BE32-E72D297353CC}">
              <c16:uniqueId val="{00000001-FC2D-485E-BC9F-93FAF6BEFFA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'7Intensidad'!$Q$9:$Q$18</c:f>
              <c:numCache>
                <c:formatCode>0.0%</c:formatCode>
                <c:ptCount val="10"/>
                <c:pt idx="0">
                  <c:v>9.640265868385002E-4</c:v>
                </c:pt>
                <c:pt idx="1">
                  <c:v>5.061139580902126E-3</c:v>
                </c:pt>
                <c:pt idx="2">
                  <c:v>1.2900197879141508E-2</c:v>
                </c:pt>
                <c:pt idx="3">
                  <c:v>2.2768785833882997E-2</c:v>
                </c:pt>
                <c:pt idx="4">
                  <c:v>0.13053681059414482</c:v>
                </c:pt>
                <c:pt idx="5">
                  <c:v>2.3364960170480491E-2</c:v>
                </c:pt>
                <c:pt idx="6">
                  <c:v>0.11033030595159572</c:v>
                </c:pt>
                <c:pt idx="7">
                  <c:v>0.10501547516363083</c:v>
                </c:pt>
                <c:pt idx="8">
                  <c:v>0.53909381500837183</c:v>
                </c:pt>
                <c:pt idx="9">
                  <c:v>4.9964483231011214E-2</c:v>
                </c:pt>
              </c:numCache>
            </c:numRef>
          </c:val>
          <c:extLst>
            <c:ext xmlns:c16="http://schemas.microsoft.com/office/drawing/2014/chart" uri="{C3380CC4-5D6E-409C-BE32-E72D297353CC}">
              <c16:uniqueId val="{00000002-FC2D-485E-BC9F-93FAF6BEFFA5}"/>
            </c:ext>
          </c:extLst>
        </c:ser>
        <c:dLbls>
          <c:showLegendKey val="0"/>
          <c:showVal val="0"/>
          <c:showCatName val="0"/>
          <c:showSerName val="0"/>
          <c:showPercent val="0"/>
          <c:showBubbleSize val="0"/>
        </c:dLbls>
        <c:gapWidth val="50"/>
        <c:overlap val="-27"/>
        <c:axId val="-2058256272"/>
        <c:axId val="-2058250288"/>
      </c:barChart>
      <c:catAx>
        <c:axId val="-205825627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288"/>
        <c:crosses val="autoZero"/>
        <c:auto val="1"/>
        <c:lblAlgn val="ctr"/>
        <c:lblOffset val="100"/>
        <c:noMultiLvlLbl val="0"/>
      </c:catAx>
      <c:valAx>
        <c:axId val="-2058250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6272"/>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cuantía de las Prestaciones Económicas (euros).</a:t>
            </a:r>
            <a:r>
              <a:rPr lang="en-US" sz="900" baseline="0"/>
              <a:t> GRADO I</a:t>
            </a:r>
            <a:endParaRPr lang="en-US" sz="900"/>
          </a:p>
        </c:rich>
      </c:tx>
      <c:layout>
        <c:manualLayout>
          <c:xMode val="edge"/>
          <c:yMode val="edge"/>
          <c:x val="9.7192002536228853E-2"/>
          <c:y val="5.9354012396340736E-2"/>
        </c:manualLayout>
      </c:layout>
      <c:overlay val="0"/>
      <c:spPr>
        <a:noFill/>
        <a:ln>
          <a:noFill/>
        </a:ln>
        <a:effectLst/>
      </c:spPr>
    </c:title>
    <c:autoTitleDeleted val="0"/>
    <c:plotArea>
      <c:layout>
        <c:manualLayout>
          <c:layoutTarget val="inner"/>
          <c:xMode val="edge"/>
          <c:yMode val="edge"/>
          <c:x val="9.2615110584584062E-2"/>
          <c:y val="0.18195016957694771"/>
          <c:w val="0.77229315969064671"/>
          <c:h val="0.61731881159735247"/>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'8CuantíaPrest'!$C$11:$C$19</c:f>
              <c:numCache>
                <c:formatCode>0.0%</c:formatCode>
                <c:ptCount val="9"/>
                <c:pt idx="0">
                  <c:v>2.6982290449907825E-2</c:v>
                </c:pt>
                <c:pt idx="1">
                  <c:v>2.0471996324119644E-2</c:v>
                </c:pt>
                <c:pt idx="2">
                  <c:v>8.807719348749149E-2</c:v>
                </c:pt>
                <c:pt idx="3">
                  <c:v>0.85772571510820039</c:v>
                </c:pt>
                <c:pt idx="4">
                  <c:v>4.340196083858789E-3</c:v>
                </c:pt>
                <c:pt idx="5">
                  <c:v>1.9154436798662512E-3</c:v>
                </c:pt>
                <c:pt idx="6">
                  <c:v>3.1554997038259051E-4</c:v>
                </c:pt>
                <c:pt idx="7">
                  <c:v>8.857543028283242E-5</c:v>
                </c:pt>
                <c:pt idx="8">
                  <c:v>8.3039465890155396E-5</c:v>
                </c:pt>
              </c:numCache>
            </c:numRef>
          </c:val>
          <c:extLst>
            <c:ext xmlns:c16="http://schemas.microsoft.com/office/drawing/2014/chart" uri="{C3380CC4-5D6E-409C-BE32-E72D297353CC}">
              <c16:uniqueId val="{00000000-BCF5-4962-9B79-46E7EB836552}"/>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'8CuantíaPrest'!$C$27:$C$35</c:f>
              <c:numCache>
                <c:formatCode>0.0%</c:formatCode>
                <c:ptCount val="9"/>
                <c:pt idx="0">
                  <c:v>5.3270198283515832E-3</c:v>
                </c:pt>
                <c:pt idx="1">
                  <c:v>2.2491861497484462E-2</c:v>
                </c:pt>
                <c:pt idx="2">
                  <c:v>1.5685113939035218E-2</c:v>
                </c:pt>
                <c:pt idx="3">
                  <c:v>8.6712044983722994E-2</c:v>
                </c:pt>
                <c:pt idx="4">
                  <c:v>0.24681858538029003</c:v>
                </c:pt>
                <c:pt idx="5">
                  <c:v>0.55696951760876001</c:v>
                </c:pt>
                <c:pt idx="6">
                  <c:v>5.5637762651672092E-2</c:v>
                </c:pt>
                <c:pt idx="7">
                  <c:v>4.7351287363125187E-3</c:v>
                </c:pt>
                <c:pt idx="8">
                  <c:v>5.6229653743711154E-3</c:v>
                </c:pt>
              </c:numCache>
            </c:numRef>
          </c:val>
          <c:extLst>
            <c:ext xmlns:c16="http://schemas.microsoft.com/office/drawing/2014/chart" uri="{C3380CC4-5D6E-409C-BE32-E72D297353CC}">
              <c16:uniqueId val="{00000001-BCF5-4962-9B79-46E7EB836552}"/>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'8CuantíaPrest'!$I$11:$I$19</c:f>
              <c:numCache>
                <c:formatCode>0.0%</c:formatCode>
                <c:ptCount val="9"/>
                <c:pt idx="0">
                  <c:v>1.7668871003571368E-2</c:v>
                </c:pt>
                <c:pt idx="1">
                  <c:v>5.1776285435997334E-2</c:v>
                </c:pt>
                <c:pt idx="2">
                  <c:v>5.6065344064523848E-2</c:v>
                </c:pt>
                <c:pt idx="3">
                  <c:v>0.2084038208506348</c:v>
                </c:pt>
                <c:pt idx="4">
                  <c:v>0.37636062268245585</c:v>
                </c:pt>
                <c:pt idx="5">
                  <c:v>0.25985543650997078</c:v>
                </c:pt>
                <c:pt idx="6">
                  <c:v>1.6506894960783308E-2</c:v>
                </c:pt>
                <c:pt idx="7">
                  <c:v>2.1701611387365221E-3</c:v>
                </c:pt>
                <c:pt idx="8">
                  <c:v>1.1192563353326156E-2</c:v>
                </c:pt>
              </c:numCache>
            </c:numRef>
          </c:val>
          <c:extLst>
            <c:ext xmlns:c16="http://schemas.microsoft.com/office/drawing/2014/chart" uri="{C3380CC4-5D6E-409C-BE32-E72D297353CC}">
              <c16:uniqueId val="{00000002-BCF5-4962-9B79-46E7EB836552}"/>
            </c:ext>
          </c:extLst>
        </c:ser>
        <c:dLbls>
          <c:showLegendKey val="0"/>
          <c:showVal val="0"/>
          <c:showCatName val="0"/>
          <c:showSerName val="0"/>
          <c:showPercent val="0"/>
          <c:showBubbleSize val="0"/>
        </c:dLbls>
        <c:gapWidth val="50"/>
        <c:overlap val="-27"/>
        <c:axId val="-2058255184"/>
        <c:axId val="-2058250832"/>
      </c:barChart>
      <c:catAx>
        <c:axId val="-205825518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832"/>
        <c:crosses val="autoZero"/>
        <c:auto val="1"/>
        <c:lblAlgn val="ctr"/>
        <c:lblOffset val="100"/>
        <c:noMultiLvlLbl val="0"/>
      </c:catAx>
      <c:valAx>
        <c:axId val="-20582508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184"/>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b="0" i="0" u="none" strike="noStrike" baseline="0">
                <a:effectLst/>
              </a:rPr>
              <a:t>Distribución de la cuantía de las Prestaciones Económicas (euros). </a:t>
            </a:r>
            <a:r>
              <a:rPr lang="en-US" sz="900" baseline="0"/>
              <a:t>GRADO II</a:t>
            </a:r>
            <a:endParaRPr lang="en-US" sz="900"/>
          </a:p>
        </c:rich>
      </c:tx>
      <c:layout>
        <c:manualLayout>
          <c:xMode val="edge"/>
          <c:yMode val="edge"/>
          <c:x val="8.6779827262076684E-2"/>
          <c:y val="4.3518098467121916E-2"/>
        </c:manualLayout>
      </c:layout>
      <c:overlay val="0"/>
      <c:spPr>
        <a:noFill/>
        <a:ln>
          <a:noFill/>
        </a:ln>
        <a:effectLst/>
      </c:spPr>
    </c:title>
    <c:autoTitleDeleted val="0"/>
    <c:plotArea>
      <c:layout>
        <c:manualLayout>
          <c:layoutTarget val="inner"/>
          <c:xMode val="edge"/>
          <c:yMode val="edge"/>
          <c:x val="7.4238436458418489E-2"/>
          <c:y val="0.18591362126245847"/>
          <c:w val="0.66801859975115563"/>
          <c:h val="0.5457103207217769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'8CuantíaPrest'!$D$11:$D$19</c:f>
              <c:numCache>
                <c:formatCode>0.0%</c:formatCode>
                <c:ptCount val="9"/>
                <c:pt idx="0">
                  <c:v>8.5274938987187302E-3</c:v>
                </c:pt>
                <c:pt idx="1">
                  <c:v>2.2727272727272728E-2</c:v>
                </c:pt>
                <c:pt idx="2">
                  <c:v>3.6088125381330077E-2</c:v>
                </c:pt>
                <c:pt idx="3">
                  <c:v>0.12498570012202563</c:v>
                </c:pt>
                <c:pt idx="4">
                  <c:v>0.68441599298352651</c:v>
                </c:pt>
                <c:pt idx="5">
                  <c:v>0.12065283709579011</c:v>
                </c:pt>
                <c:pt idx="6">
                  <c:v>2.2069478340451497E-3</c:v>
                </c:pt>
                <c:pt idx="7">
                  <c:v>3.5273032336790726E-4</c:v>
                </c:pt>
                <c:pt idx="8">
                  <c:v>4.2899633923123857E-5</c:v>
                </c:pt>
              </c:numCache>
            </c:numRef>
          </c:val>
          <c:extLst>
            <c:ext xmlns:c16="http://schemas.microsoft.com/office/drawing/2014/chart" uri="{C3380CC4-5D6E-409C-BE32-E72D297353CC}">
              <c16:uniqueId val="{00000000-FE47-43F0-893F-E3F679C8820C}"/>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'8CuantíaPrest'!$D$27:$D$35</c:f>
              <c:numCache>
                <c:formatCode>0.0%</c:formatCode>
                <c:ptCount val="9"/>
                <c:pt idx="0">
                  <c:v>7.2727272727272727E-3</c:v>
                </c:pt>
                <c:pt idx="1">
                  <c:v>2.2479338842975205E-2</c:v>
                </c:pt>
                <c:pt idx="2">
                  <c:v>5.6198347107438013E-3</c:v>
                </c:pt>
                <c:pt idx="3">
                  <c:v>3.9669421487603308E-2</c:v>
                </c:pt>
                <c:pt idx="4">
                  <c:v>0.11107438016528925</c:v>
                </c:pt>
                <c:pt idx="5">
                  <c:v>0.10710743801652893</c:v>
                </c:pt>
                <c:pt idx="6">
                  <c:v>0.22280991735537189</c:v>
                </c:pt>
                <c:pt idx="7">
                  <c:v>0.40198347107438015</c:v>
                </c:pt>
                <c:pt idx="8">
                  <c:v>8.1983471074380171E-2</c:v>
                </c:pt>
              </c:numCache>
            </c:numRef>
          </c:val>
          <c:extLst>
            <c:ext xmlns:c16="http://schemas.microsoft.com/office/drawing/2014/chart" uri="{C3380CC4-5D6E-409C-BE32-E72D297353CC}">
              <c16:uniqueId val="{00000001-FE47-43F0-893F-E3F679C8820C}"/>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'8CuantíaPrest'!$J$11:$J$19</c:f>
              <c:numCache>
                <c:formatCode>0.0%</c:formatCode>
                <c:ptCount val="9"/>
                <c:pt idx="0">
                  <c:v>1.3489522700814901E-2</c:v>
                </c:pt>
                <c:pt idx="1">
                  <c:v>3.6685098952270082E-2</c:v>
                </c:pt>
                <c:pt idx="2">
                  <c:v>1.7636786961583235E-2</c:v>
                </c:pt>
                <c:pt idx="3">
                  <c:v>0.10832363213038416</c:v>
                </c:pt>
                <c:pt idx="4">
                  <c:v>9.1167054714784632E-2</c:v>
                </c:pt>
                <c:pt idx="5">
                  <c:v>0.2737048894062864</c:v>
                </c:pt>
                <c:pt idx="6">
                  <c:v>0.26599243306169967</c:v>
                </c:pt>
                <c:pt idx="7">
                  <c:v>7.5931315483119904E-2</c:v>
                </c:pt>
                <c:pt idx="8">
                  <c:v>0.11706926658905704</c:v>
                </c:pt>
              </c:numCache>
            </c:numRef>
          </c:val>
          <c:extLst>
            <c:ext xmlns:c16="http://schemas.microsoft.com/office/drawing/2014/chart" uri="{C3380CC4-5D6E-409C-BE32-E72D297353CC}">
              <c16:uniqueId val="{00000002-FE47-43F0-893F-E3F679C8820C}"/>
            </c:ext>
          </c:extLst>
        </c:ser>
        <c:dLbls>
          <c:showLegendKey val="0"/>
          <c:showVal val="0"/>
          <c:showCatName val="0"/>
          <c:showSerName val="0"/>
          <c:showPercent val="0"/>
          <c:showBubbleSize val="0"/>
        </c:dLbls>
        <c:gapWidth val="50"/>
        <c:overlap val="-27"/>
        <c:axId val="-2058249744"/>
        <c:axId val="-2095907840"/>
      </c:barChart>
      <c:catAx>
        <c:axId val="-205824974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7840"/>
        <c:crosses val="autoZero"/>
        <c:auto val="1"/>
        <c:lblAlgn val="ctr"/>
        <c:lblOffset val="100"/>
        <c:noMultiLvlLbl val="0"/>
      </c:catAx>
      <c:valAx>
        <c:axId val="-20959078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744"/>
        <c:crosses val="autoZero"/>
        <c:crossBetween val="between"/>
        <c:majorUnit val="0.2"/>
      </c:valAx>
      <c:spPr>
        <a:noFill/>
        <a:ln w="25400">
          <a:noFill/>
        </a:ln>
      </c:spPr>
    </c:plotArea>
    <c:legend>
      <c:legendPos val="r"/>
      <c:layout>
        <c:manualLayout>
          <c:xMode val="edge"/>
          <c:yMode val="edge"/>
          <c:x val="0.75283255683005013"/>
          <c:y val="0.20264482634756276"/>
          <c:w val="0.18257690107075719"/>
          <c:h val="0.73757947834167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b="0" i="0" u="none" strike="noStrike" baseline="0">
                <a:effectLst/>
              </a:rPr>
              <a:t>Distribución de la cuantía de las Prestaciones Económicas (euros). </a:t>
            </a:r>
            <a:r>
              <a:rPr lang="en-US" sz="900" baseline="0"/>
              <a:t> GRADO III</a:t>
            </a:r>
            <a:endParaRPr lang="en-US" sz="900"/>
          </a:p>
        </c:rich>
      </c:tx>
      <c:layout>
        <c:manualLayout>
          <c:xMode val="edge"/>
          <c:yMode val="edge"/>
          <c:x val="0.10812170886412595"/>
          <c:y val="3.9139671568087196E-2"/>
        </c:manualLayout>
      </c:layout>
      <c:overlay val="0"/>
      <c:spPr>
        <a:noFill/>
        <a:ln>
          <a:noFill/>
        </a:ln>
        <a:effectLst/>
      </c:spPr>
    </c:title>
    <c:autoTitleDeleted val="0"/>
    <c:plotArea>
      <c:layout>
        <c:manualLayout>
          <c:layoutTarget val="inner"/>
          <c:xMode val="edge"/>
          <c:yMode val="edge"/>
          <c:x val="9.2260885681231877E-2"/>
          <c:y val="0.16182665782776981"/>
          <c:w val="0.75733171159011725"/>
          <c:h val="0.6596429787521035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'8CuantíaPrest'!$E$11:$E$19</c:f>
              <c:numCache>
                <c:formatCode>0.0%</c:formatCode>
                <c:ptCount val="9"/>
                <c:pt idx="0">
                  <c:v>1.0559662090813094E-2</c:v>
                </c:pt>
                <c:pt idx="1">
                  <c:v>2.2539170638431461E-2</c:v>
                </c:pt>
                <c:pt idx="2">
                  <c:v>1.1572818858985702E-2</c:v>
                </c:pt>
                <c:pt idx="3">
                  <c:v>8.6025571506036125E-2</c:v>
                </c:pt>
                <c:pt idx="4">
                  <c:v>0.1474143097691144</c:v>
                </c:pt>
                <c:pt idx="5">
                  <c:v>0.58156625474471302</c:v>
                </c:pt>
                <c:pt idx="6">
                  <c:v>0.10964211307400325</c:v>
                </c:pt>
                <c:pt idx="7">
                  <c:v>3.0573075715631153E-2</c:v>
                </c:pt>
                <c:pt idx="8">
                  <c:v>1.0702360227175433E-4</c:v>
                </c:pt>
              </c:numCache>
            </c:numRef>
          </c:val>
          <c:extLst>
            <c:ext xmlns:c16="http://schemas.microsoft.com/office/drawing/2014/chart" uri="{C3380CC4-5D6E-409C-BE32-E72D297353CC}">
              <c16:uniqueId val="{00000000-D438-43EF-A1B3-FD8FCB43CC1D}"/>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'8CuantíaPrest'!$E$27:$E$35</c:f>
              <c:numCache>
                <c:formatCode>0.0%</c:formatCode>
                <c:ptCount val="9"/>
                <c:pt idx="0">
                  <c:v>8.9996538594669436E-3</c:v>
                </c:pt>
                <c:pt idx="1">
                  <c:v>0</c:v>
                </c:pt>
                <c:pt idx="2">
                  <c:v>1.9383869851159571E-2</c:v>
                </c:pt>
                <c:pt idx="3">
                  <c:v>1.8345448251990307E-2</c:v>
                </c:pt>
                <c:pt idx="4">
                  <c:v>2.8037383177570093E-2</c:v>
                </c:pt>
                <c:pt idx="5">
                  <c:v>4.7767393561786088E-2</c:v>
                </c:pt>
                <c:pt idx="6">
                  <c:v>9.3111803392177228E-2</c:v>
                </c:pt>
                <c:pt idx="7">
                  <c:v>0.14191761855313256</c:v>
                </c:pt>
                <c:pt idx="8">
                  <c:v>0.64243682935271718</c:v>
                </c:pt>
              </c:numCache>
            </c:numRef>
          </c:val>
          <c:extLst>
            <c:ext xmlns:c16="http://schemas.microsoft.com/office/drawing/2014/chart" uri="{C3380CC4-5D6E-409C-BE32-E72D297353CC}">
              <c16:uniqueId val="{00000001-D438-43EF-A1B3-FD8FCB43CC1D}"/>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'8CuantíaPrest'!$K$11:$K$19</c:f>
              <c:numCache>
                <c:formatCode>0.0%</c:formatCode>
                <c:ptCount val="9"/>
                <c:pt idx="0">
                  <c:v>7.9868742841222185E-3</c:v>
                </c:pt>
                <c:pt idx="1">
                  <c:v>4.9995356468439467E-3</c:v>
                </c:pt>
                <c:pt idx="2">
                  <c:v>4.5212518961087203E-2</c:v>
                </c:pt>
                <c:pt idx="3">
                  <c:v>5.7626226666253909E-2</c:v>
                </c:pt>
                <c:pt idx="4">
                  <c:v>8.2469120515122438E-2</c:v>
                </c:pt>
                <c:pt idx="5">
                  <c:v>6.8708788657400238E-2</c:v>
                </c:pt>
                <c:pt idx="6">
                  <c:v>0.14596167538618704</c:v>
                </c:pt>
                <c:pt idx="7">
                  <c:v>0.25005417453487294</c:v>
                </c:pt>
                <c:pt idx="8">
                  <c:v>0.33698108534811011</c:v>
                </c:pt>
              </c:numCache>
            </c:numRef>
          </c:val>
          <c:extLst>
            <c:ext xmlns:c16="http://schemas.microsoft.com/office/drawing/2014/chart" uri="{C3380CC4-5D6E-409C-BE32-E72D297353CC}">
              <c16:uniqueId val="{00000002-D438-43EF-A1B3-FD8FCB43CC1D}"/>
            </c:ext>
          </c:extLst>
        </c:ser>
        <c:dLbls>
          <c:showLegendKey val="0"/>
          <c:showVal val="0"/>
          <c:showCatName val="0"/>
          <c:showSerName val="0"/>
          <c:showPercent val="0"/>
          <c:showBubbleSize val="0"/>
        </c:dLbls>
        <c:gapWidth val="50"/>
        <c:overlap val="-27"/>
        <c:axId val="-2095912736"/>
        <c:axId val="-2095909472"/>
      </c:barChart>
      <c:catAx>
        <c:axId val="-209591273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9472"/>
        <c:crosses val="autoZero"/>
        <c:auto val="1"/>
        <c:lblAlgn val="ctr"/>
        <c:lblOffset val="100"/>
        <c:noMultiLvlLbl val="0"/>
      </c:catAx>
      <c:valAx>
        <c:axId val="-20959094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736"/>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Tiempo medio desde la Solicitud de dependencia</a:t>
            </a:r>
            <a:r>
              <a:rPr lang="en-US" baseline="0">
                <a:solidFill>
                  <a:srgbClr val="008000"/>
                </a:solidFill>
              </a:rPr>
              <a:t> hasta la Resolución de Prestación (días)</a:t>
            </a:r>
            <a:endParaRPr lang="en-US">
              <a:solidFill>
                <a:srgbClr val="008000"/>
              </a:solidFill>
            </a:endParaRPr>
          </a:p>
        </c:rich>
      </c:tx>
      <c:layout>
        <c:manualLayout>
          <c:xMode val="edge"/>
          <c:yMode val="edge"/>
          <c:x val="0.16727867100444779"/>
          <c:y val="1.0683727034120735E-2"/>
        </c:manualLayout>
      </c:layout>
      <c:overlay val="0"/>
    </c:title>
    <c:autoTitleDeleted val="0"/>
    <c:plotArea>
      <c:layout>
        <c:manualLayout>
          <c:layoutTarget val="inner"/>
          <c:xMode val="edge"/>
          <c:yMode val="edge"/>
          <c:x val="0.12526096033402923"/>
          <c:y val="6.7744258530183732E-2"/>
          <c:w val="0.84551148225469763"/>
          <c:h val="0.67535974409448829"/>
        </c:manualLayout>
      </c:layout>
      <c:barChart>
        <c:barDir val="col"/>
        <c:grouping val="clustered"/>
        <c:varyColors val="0"/>
        <c:ser>
          <c:idx val="0"/>
          <c:order val="0"/>
          <c:spPr>
            <a:solidFill>
              <a:srgbClr val="FFFF99"/>
            </a:solidFill>
            <a:ln w="12700">
              <a:solidFill>
                <a:srgbClr val="000000"/>
              </a:solidFill>
              <a:prstDash val="solid"/>
            </a:ln>
          </c:spPr>
          <c:invertIfNegative val="0"/>
          <c:dPt>
            <c:idx val="5"/>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0-F0B9-4BE1-AAFB-F7F36F8DDABA}"/>
              </c:ext>
            </c:extLst>
          </c:dPt>
          <c:dPt>
            <c:idx val="6"/>
            <c:invertIfNegative val="0"/>
            <c:bubble3D val="0"/>
            <c:extLst>
              <c:ext xmlns:c16="http://schemas.microsoft.com/office/drawing/2014/chart" uri="{C3380CC4-5D6E-409C-BE32-E72D297353CC}">
                <c16:uniqueId val="{00000002-F0B9-4BE1-AAFB-F7F36F8DDABA}"/>
              </c:ext>
            </c:extLst>
          </c:dPt>
          <c:dPt>
            <c:idx val="7"/>
            <c:invertIfNegative val="0"/>
            <c:bubble3D val="0"/>
            <c:extLst>
              <c:ext xmlns:c16="http://schemas.microsoft.com/office/drawing/2014/chart" uri="{C3380CC4-5D6E-409C-BE32-E72D297353CC}">
                <c16:uniqueId val="{00000003-F0B9-4BE1-AAFB-F7F36F8DDABA}"/>
              </c:ext>
            </c:extLst>
          </c:dPt>
          <c:dPt>
            <c:idx val="8"/>
            <c:invertIfNegative val="0"/>
            <c:bubble3D val="0"/>
            <c:extLst>
              <c:ext xmlns:c16="http://schemas.microsoft.com/office/drawing/2014/chart" uri="{C3380CC4-5D6E-409C-BE32-E72D297353CC}">
                <c16:uniqueId val="{00000004-F0B9-4BE1-AAFB-F7F36F8DDABA}"/>
              </c:ext>
            </c:extLst>
          </c:dPt>
          <c:dPt>
            <c:idx val="9"/>
            <c:invertIfNegative val="0"/>
            <c:bubble3D val="0"/>
            <c:extLst>
              <c:ext xmlns:c16="http://schemas.microsoft.com/office/drawing/2014/chart" uri="{C3380CC4-5D6E-409C-BE32-E72D297353CC}">
                <c16:uniqueId val="{00000005-F0B9-4BE1-AAFB-F7F36F8DDABA}"/>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B9-4BE1-AAFB-F7F36F8DDABA}"/>
                </c:ext>
              </c:extLst>
            </c:dLbl>
            <c:dLbl>
              <c:idx val="1"/>
              <c:layout>
                <c:manualLayout>
                  <c:x val="-2.4395371320756874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B9-4BE1-AAFB-F7F36F8DDABA}"/>
                </c:ext>
              </c:extLst>
            </c:dLbl>
            <c:dLbl>
              <c:idx val="3"/>
              <c:layout>
                <c:manualLayout>
                  <c:x val="-4.8790742641513747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B9-4BE1-AAFB-F7F36F8DDABA}"/>
                </c:ext>
              </c:extLst>
            </c:dLbl>
            <c:dLbl>
              <c:idx val="5"/>
              <c:layout>
                <c:manualLayout>
                  <c:x val="0"/>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B9-4BE1-AAFB-F7F36F8DDABA}"/>
                </c:ext>
              </c:extLst>
            </c:dLbl>
            <c:dLbl>
              <c:idx val="6"/>
              <c:layout>
                <c:manualLayout>
                  <c:x val="2.6613439787091992E-3"/>
                  <c:y val="6.8376068376067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B9-4BE1-AAFB-F7F36F8DDABA}"/>
                </c:ext>
              </c:extLst>
            </c:dLbl>
            <c:dLbl>
              <c:idx val="7"/>
              <c:layout>
                <c:manualLayout>
                  <c:x val="-4.8790742641513747E-17"/>
                  <c:y val="8.33333333333333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B9-4BE1-AAFB-F7F36F8DDABA}"/>
                </c:ext>
              </c:extLst>
            </c:dLbl>
            <c:dLbl>
              <c:idx val="8"/>
              <c:layout>
                <c:manualLayout>
                  <c:x val="0"/>
                  <c:y val="6.2500000000000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B9-4BE1-AAFB-F7F36F8DDABA}"/>
                </c:ext>
              </c:extLst>
            </c:dLbl>
            <c:spPr>
              <a:noFill/>
              <a:ln w="25400">
                <a:noFill/>
              </a:ln>
            </c:spPr>
            <c:txPr>
              <a:bodyPr wrap="square" lIns="38100" tIns="19050" rIns="38100" bIns="19050" anchor="ctr">
                <a:spAutoFit/>
              </a:bodyPr>
              <a:lstStyle/>
              <a:p>
                <a:pPr>
                  <a:defRPr>
                    <a:solidFill>
                      <a:srgbClr val="0066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'9TiempoEspera'!$O$13:$O$32</c:f>
              <c:strCache>
                <c:ptCount val="20"/>
                <c:pt idx="0">
                  <c:v>Canarias</c:v>
                </c:pt>
                <c:pt idx="1">
                  <c:v>Andalucía</c:v>
                </c:pt>
                <c:pt idx="2">
                  <c:v>Murcia, Región de</c:v>
                </c:pt>
                <c:pt idx="3">
                  <c:v>Galicia</c:v>
                </c:pt>
                <c:pt idx="4">
                  <c:v>Extremadura</c:v>
                </c:pt>
                <c:pt idx="5">
                  <c:v>TOTAL</c:v>
                </c:pt>
                <c:pt idx="6">
                  <c:v>Cataluña</c:v>
                </c:pt>
                <c:pt idx="7">
                  <c:v>Madrid, Comunidad de*</c:v>
                </c:pt>
                <c:pt idx="8">
                  <c:v>Comunitat Valenciana</c:v>
                </c:pt>
                <c:pt idx="9">
                  <c:v>Asturias, Principado de</c:v>
                </c:pt>
                <c:pt idx="10">
                  <c:v>Rioja, La</c:v>
                </c:pt>
                <c:pt idx="11">
                  <c:v>Melilla</c:v>
                </c:pt>
                <c:pt idx="12">
                  <c:v>Balears, Illes</c:v>
                </c:pt>
                <c:pt idx="13">
                  <c:v>Aragón</c:v>
                </c:pt>
                <c:pt idx="14">
                  <c:v>Cantabria</c:v>
                </c:pt>
                <c:pt idx="15">
                  <c:v>Castilla - La Mancha</c:v>
                </c:pt>
                <c:pt idx="16">
                  <c:v>Navarra, Comunidad Foral de</c:v>
                </c:pt>
                <c:pt idx="17">
                  <c:v>País Vasco*</c:v>
                </c:pt>
                <c:pt idx="18">
                  <c:v>Castilla y León*</c:v>
                </c:pt>
                <c:pt idx="19">
                  <c:v>Ceuta</c:v>
                </c:pt>
              </c:strCache>
            </c:strRef>
          </c:cat>
          <c:val>
            <c:numRef>
              <c:f>'9TiempoEspera'!$P$13:$P$32</c:f>
              <c:numCache>
                <c:formatCode>#,##0</c:formatCode>
                <c:ptCount val="20"/>
                <c:pt idx="0">
                  <c:v>880.61</c:v>
                </c:pt>
                <c:pt idx="1">
                  <c:v>530.28</c:v>
                </c:pt>
                <c:pt idx="2">
                  <c:v>488.3</c:v>
                </c:pt>
                <c:pt idx="3">
                  <c:v>374.86</c:v>
                </c:pt>
                <c:pt idx="4">
                  <c:v>368.98</c:v>
                </c:pt>
                <c:pt idx="5">
                  <c:v>333.54</c:v>
                </c:pt>
                <c:pt idx="6">
                  <c:v>284.20999999999998</c:v>
                </c:pt>
                <c:pt idx="7">
                  <c:v>282.32</c:v>
                </c:pt>
                <c:pt idx="8">
                  <c:v>282.16000000000003</c:v>
                </c:pt>
                <c:pt idx="9">
                  <c:v>270.70999999999998</c:v>
                </c:pt>
                <c:pt idx="10">
                  <c:v>245.23</c:v>
                </c:pt>
                <c:pt idx="11">
                  <c:v>237.65</c:v>
                </c:pt>
                <c:pt idx="12">
                  <c:v>221.17</c:v>
                </c:pt>
                <c:pt idx="13">
                  <c:v>201.61</c:v>
                </c:pt>
                <c:pt idx="14">
                  <c:v>189.4</c:v>
                </c:pt>
                <c:pt idx="15">
                  <c:v>186.83</c:v>
                </c:pt>
                <c:pt idx="16">
                  <c:v>178.07</c:v>
                </c:pt>
                <c:pt idx="17">
                  <c:v>144.74</c:v>
                </c:pt>
                <c:pt idx="18">
                  <c:v>123.39</c:v>
                </c:pt>
                <c:pt idx="19">
                  <c:v>70.510000000000005</c:v>
                </c:pt>
              </c:numCache>
            </c:numRef>
          </c:val>
          <c:extLst>
            <c:ext xmlns:c16="http://schemas.microsoft.com/office/drawing/2014/chart" uri="{C3380CC4-5D6E-409C-BE32-E72D297353CC}">
              <c16:uniqueId val="{00000009-F0B9-4BE1-AAFB-F7F36F8DDABA}"/>
            </c:ext>
          </c:extLst>
        </c:ser>
        <c:dLbls>
          <c:showLegendKey val="0"/>
          <c:showVal val="0"/>
          <c:showCatName val="0"/>
          <c:showSerName val="0"/>
          <c:showPercent val="0"/>
          <c:showBubbleSize val="0"/>
        </c:dLbls>
        <c:gapWidth val="20"/>
        <c:axId val="-2095908928"/>
        <c:axId val="-2095911104"/>
      </c:barChart>
      <c:catAx>
        <c:axId val="-2095908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95911104"/>
        <c:crosses val="autoZero"/>
        <c:auto val="1"/>
        <c:lblAlgn val="ctr"/>
        <c:lblOffset val="100"/>
        <c:tickLblSkip val="1"/>
        <c:tickMarkSkip val="1"/>
        <c:noMultiLvlLbl val="0"/>
      </c:catAx>
      <c:valAx>
        <c:axId val="-2095911104"/>
        <c:scaling>
          <c:orientation val="minMax"/>
          <c:max val="1004"/>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959089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686B-498B-ACF0-F46FF0C502D2}"/>
              </c:ext>
            </c:extLst>
          </c:dPt>
          <c:dPt>
            <c:idx val="9"/>
            <c:invertIfNegative val="0"/>
            <c:bubble3D val="0"/>
            <c:extLst>
              <c:ext xmlns:c16="http://schemas.microsoft.com/office/drawing/2014/chart" uri="{C3380CC4-5D6E-409C-BE32-E72D297353CC}">
                <c16:uniqueId val="{00000002-686B-498B-ACF0-F46FF0C502D2}"/>
              </c:ext>
            </c:extLst>
          </c:dPt>
          <c:dPt>
            <c:idx val="10"/>
            <c:invertIfNegative val="0"/>
            <c:bubble3D val="0"/>
            <c:extLst>
              <c:ext xmlns:c16="http://schemas.microsoft.com/office/drawing/2014/chart" uri="{C3380CC4-5D6E-409C-BE32-E72D297353CC}">
                <c16:uniqueId val="{00000003-686B-498B-ACF0-F46FF0C502D2}"/>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6B-498B-ACF0-F46FF0C502D2}"/>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6B-498B-ACF0-F46FF0C502D2}"/>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6B-498B-ACF0-F46FF0C502D2}"/>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6B-498B-ACF0-F46FF0C502D2}"/>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6B-498B-ACF0-F46FF0C502D2}"/>
                </c:ext>
              </c:extLst>
            </c:dLbl>
            <c:dLbl>
              <c:idx val="5"/>
              <c:layout>
                <c:manualLayout>
                  <c:x val="3.3497479174240674E-3"/>
                  <c:y val="7.87860138172383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6B-498B-ACF0-F46FF0C502D2}"/>
                </c:ext>
              </c:extLst>
            </c:dLbl>
            <c:dLbl>
              <c:idx val="6"/>
              <c:layout>
                <c:manualLayout>
                  <c:x val="-1.1236051714712023E-5"/>
                  <c:y val="7.22020092316046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6B-498B-ACF0-F46FF0C502D2}"/>
                </c:ext>
              </c:extLst>
            </c:dLbl>
            <c:dLbl>
              <c:idx val="7"/>
              <c:layout>
                <c:manualLayout>
                  <c:x val="-2.7624886520266766E-3"/>
                  <c:y val="4.3819350167435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B-498B-ACF0-F46FF0C502D2}"/>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6B-498B-ACF0-F46FF0C502D2}"/>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6B-498B-ACF0-F46FF0C502D2}"/>
                </c:ext>
              </c:extLst>
            </c:dLbl>
            <c:dLbl>
              <c:idx val="10"/>
              <c:layout>
                <c:manualLayout>
                  <c:x val="2.8032193394921293E-3"/>
                  <c:y val="9.626934564213984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6B-498B-ACF0-F46FF0C502D2}"/>
                </c:ext>
              </c:extLst>
            </c:dLbl>
            <c:dLbl>
              <c:idx val="11"/>
              <c:layout>
                <c:manualLayout>
                  <c:x val="2.8033071211462316E-3"/>
                  <c:y val="7.22020092316046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686B-498B-ACF0-F46FF0C502D2}"/>
                </c:ext>
              </c:extLst>
            </c:dLbl>
            <c:dLbl>
              <c:idx val="13"/>
              <c:layout>
                <c:manualLayout>
                  <c:x val="-1.1232540448470264E-3"/>
                  <c:y val="4.1550668235436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86B-498B-ACF0-F46FF0C502D2}"/>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86B-498B-ACF0-F46FF0C502D2}"/>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6B-498B-ACF0-F46FF0C502D2}"/>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86B-498B-ACF0-F46FF0C502D2}"/>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86B-498B-ACF0-F46FF0C502D2}"/>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86B-498B-ACF0-F46FF0C502D2}"/>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'24asolcasaad_pobl'!$AK$11:$AK$29</c:f>
              <c:strCache>
                <c:ptCount val="19"/>
                <c:pt idx="0">
                  <c:v>Ceuta y Melilla</c:v>
                </c:pt>
                <c:pt idx="1">
                  <c:v>Castilla y León</c:v>
                </c:pt>
                <c:pt idx="2">
                  <c:v>País Vasco</c:v>
                </c:pt>
                <c:pt idx="3">
                  <c:v>Andalucía</c:v>
                </c:pt>
                <c:pt idx="4">
                  <c:v>Extremadura</c:v>
                </c:pt>
                <c:pt idx="5">
                  <c:v>Murcia, Región de</c:v>
                </c:pt>
                <c:pt idx="6">
                  <c:v>Cantabria</c:v>
                </c:pt>
                <c:pt idx="7">
                  <c:v>Cataluña</c:v>
                </c:pt>
                <c:pt idx="8">
                  <c:v>TOTAL</c:v>
                </c:pt>
                <c:pt idx="9">
                  <c:v>Asturias, Principado de</c:v>
                </c:pt>
                <c:pt idx="10">
                  <c:v>Rioja, La</c:v>
                </c:pt>
                <c:pt idx="11">
                  <c:v>Castilla - La Mancha</c:v>
                </c:pt>
                <c:pt idx="12">
                  <c:v>Comunitat Valenciana</c:v>
                </c:pt>
                <c:pt idx="13">
                  <c:v>Balears, Illes</c:v>
                </c:pt>
                <c:pt idx="14">
                  <c:v>Galicia</c:v>
                </c:pt>
                <c:pt idx="15">
                  <c:v>Canarias</c:v>
                </c:pt>
                <c:pt idx="16">
                  <c:v>Madrid, Comunidad de</c:v>
                </c:pt>
                <c:pt idx="17">
                  <c:v>Aragón</c:v>
                </c:pt>
                <c:pt idx="18">
                  <c:v>Navarra, Comunidad Foral de</c:v>
                </c:pt>
              </c:strCache>
            </c:strRef>
          </c:cat>
          <c:val>
            <c:numRef>
              <c:f>'24asolcasaad_pobl'!$AL$11:$AL$29</c:f>
              <c:numCache>
                <c:formatCode>0.00</c:formatCode>
                <c:ptCount val="19"/>
                <c:pt idx="0">
                  <c:v>1.7711162480371476</c:v>
                </c:pt>
                <c:pt idx="1">
                  <c:v>1.7463764017825367</c:v>
                </c:pt>
                <c:pt idx="2">
                  <c:v>1.7277079031903269</c:v>
                </c:pt>
                <c:pt idx="3">
                  <c:v>1.709172504613736</c:v>
                </c:pt>
                <c:pt idx="4">
                  <c:v>1.5764691390526935</c:v>
                </c:pt>
                <c:pt idx="5">
                  <c:v>1.5611977535312158</c:v>
                </c:pt>
                <c:pt idx="6">
                  <c:v>1.4540222100338192</c:v>
                </c:pt>
                <c:pt idx="7">
                  <c:v>1.4346151596231713</c:v>
                </c:pt>
                <c:pt idx="8">
                  <c:v>1.3780933514508344</c:v>
                </c:pt>
                <c:pt idx="9">
                  <c:v>1.3596053728324884</c:v>
                </c:pt>
                <c:pt idx="10">
                  <c:v>1.3475886408992954</c:v>
                </c:pt>
                <c:pt idx="11">
                  <c:v>1.2907907427882745</c:v>
                </c:pt>
                <c:pt idx="12">
                  <c:v>1.2873595562076658</c:v>
                </c:pt>
                <c:pt idx="13">
                  <c:v>1.1719123016251953</c:v>
                </c:pt>
                <c:pt idx="14">
                  <c:v>1.1495426680497467</c:v>
                </c:pt>
                <c:pt idx="15">
                  <c:v>1.1382210219887259</c:v>
                </c:pt>
                <c:pt idx="16">
                  <c:v>0.9894764751786671</c:v>
                </c:pt>
                <c:pt idx="17">
                  <c:v>0.98230952572187802</c:v>
                </c:pt>
                <c:pt idx="18">
                  <c:v>0.97072526775209111</c:v>
                </c:pt>
              </c:numCache>
            </c:numRef>
          </c:val>
          <c:extLst>
            <c:ext xmlns:c16="http://schemas.microsoft.com/office/drawing/2014/chart" uri="{C3380CC4-5D6E-409C-BE32-E72D297353CC}">
              <c16:uniqueId val="{00000013-686B-498B-ACF0-F46FF0C502D2}"/>
            </c:ext>
          </c:extLst>
        </c:ser>
        <c:dLbls>
          <c:showLegendKey val="0"/>
          <c:showVal val="0"/>
          <c:showCatName val="0"/>
          <c:showSerName val="0"/>
          <c:showPercent val="0"/>
          <c:showBubbleSize val="0"/>
        </c:dLbls>
        <c:gapWidth val="20"/>
        <c:axId val="711915360"/>
        <c:axId val="711916448"/>
      </c:barChart>
      <c:catAx>
        <c:axId val="711915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16448"/>
        <c:crosses val="autoZero"/>
        <c:auto val="1"/>
        <c:lblAlgn val="ctr"/>
        <c:lblOffset val="100"/>
        <c:tickLblSkip val="1"/>
        <c:tickMarkSkip val="1"/>
        <c:noMultiLvlLbl val="0"/>
      </c:catAx>
      <c:valAx>
        <c:axId val="7119164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1536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extLst>
              <c:ext xmlns:c16="http://schemas.microsoft.com/office/drawing/2014/chart" uri="{C3380CC4-5D6E-409C-BE32-E72D297353CC}">
                <c16:uniqueId val="{00000000-6C81-47B0-B1AF-BAF6FD9CCEB2}"/>
              </c:ext>
            </c:extLst>
          </c:dPt>
          <c:dPt>
            <c:idx val="10"/>
            <c:invertIfNegative val="0"/>
            <c:bubble3D val="0"/>
            <c:spPr>
              <a:solidFill>
                <a:schemeClr val="accent6">
                  <a:lumMod val="50000"/>
                </a:schemeClr>
              </a:solidFill>
            </c:spPr>
            <c:extLst>
              <c:ext xmlns:c16="http://schemas.microsoft.com/office/drawing/2014/chart" uri="{C3380CC4-5D6E-409C-BE32-E72D297353CC}">
                <c16:uniqueId val="{0000000F-6C81-47B0-B1AF-BAF6FD9CCEB2}"/>
              </c:ext>
            </c:extLst>
          </c:dPt>
          <c:dPt>
            <c:idx val="11"/>
            <c:invertIfNegative val="0"/>
            <c:bubble3D val="0"/>
            <c:extLst>
              <c:ext xmlns:c16="http://schemas.microsoft.com/office/drawing/2014/chart" uri="{C3380CC4-5D6E-409C-BE32-E72D297353CC}">
                <c16:uniqueId val="{00000001-6C81-47B0-B1AF-BAF6FD9CCEB2}"/>
              </c:ext>
            </c:extLst>
          </c:dPt>
          <c:dPt>
            <c:idx val="12"/>
            <c:invertIfNegative val="0"/>
            <c:bubble3D val="0"/>
            <c:extLst>
              <c:ext xmlns:c16="http://schemas.microsoft.com/office/drawing/2014/chart" uri="{C3380CC4-5D6E-409C-BE32-E72D297353CC}">
                <c16:uniqueId val="{00000002-6C81-47B0-B1AF-BAF6FD9CCEB2}"/>
              </c:ext>
            </c:extLst>
          </c:dPt>
          <c:dPt>
            <c:idx val="13"/>
            <c:invertIfNegative val="0"/>
            <c:bubble3D val="0"/>
            <c:extLst>
              <c:ext xmlns:c16="http://schemas.microsoft.com/office/drawing/2014/chart" uri="{C3380CC4-5D6E-409C-BE32-E72D297353CC}">
                <c16:uniqueId val="{00000004-6C81-47B0-B1AF-BAF6FD9CCEB2}"/>
              </c:ext>
            </c:extLst>
          </c:dPt>
          <c:dPt>
            <c:idx val="14"/>
            <c:invertIfNegative val="0"/>
            <c:bubble3D val="0"/>
            <c:extLst>
              <c:ext xmlns:c16="http://schemas.microsoft.com/office/drawing/2014/chart" uri="{C3380CC4-5D6E-409C-BE32-E72D297353CC}">
                <c16:uniqueId val="{00000005-6C81-47B0-B1AF-BAF6FD9CCEB2}"/>
              </c:ext>
            </c:extLst>
          </c:dPt>
          <c:dLbls>
            <c:dLbl>
              <c:idx val="0"/>
              <c:layout>
                <c:manualLayout>
                  <c:x val="0"/>
                  <c:y val="-3.0478894636931943E-3"/>
                </c:manualLayout>
              </c:layout>
              <c:tx>
                <c:rich>
                  <a:bodyPr/>
                  <a:lstStyle/>
                  <a:p>
                    <a:fld id="{F7481A79-5CA5-4E47-9104-30A4D363CC64}" type="CELLRANGE">
                      <a:rPr lang="en-US" baseline="0"/>
                      <a:pPr/>
                      <a:t>[CELLRANGE]</a:t>
                    </a:fld>
                    <a:r>
                      <a:rPr lang="en-US" baseline="0"/>
                      <a:t>
</a:t>
                    </a:r>
                    <a:fld id="{851E25B7-E15B-4392-A56F-1035CD20C71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6C81-47B0-B1AF-BAF6FD9CCEB2}"/>
                </c:ext>
              </c:extLst>
            </c:dLbl>
            <c:dLbl>
              <c:idx val="1"/>
              <c:layout>
                <c:manualLayout>
                  <c:x val="0"/>
                  <c:y val="-1.7720988787653831E-2"/>
                </c:manualLayout>
              </c:layout>
              <c:tx>
                <c:rich>
                  <a:bodyPr/>
                  <a:lstStyle/>
                  <a:p>
                    <a:fld id="{2B8892F7-CA16-44B1-B89B-72865AA391DE}" type="CELLRANGE">
                      <a:rPr lang="en-US" baseline="0"/>
                      <a:pPr/>
                      <a:t>[CELLRANGE]</a:t>
                    </a:fld>
                    <a:r>
                      <a:rPr lang="en-US" baseline="0"/>
                      <a:t>
</a:t>
                    </a:r>
                    <a:fld id="{C33B89D3-D309-4281-9932-0BB02D9AA51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6C81-47B0-B1AF-BAF6FD9CCEB2}"/>
                </c:ext>
              </c:extLst>
            </c:dLbl>
            <c:dLbl>
              <c:idx val="2"/>
              <c:layout>
                <c:manualLayout>
                  <c:x val="-3.1535065771196298E-17"/>
                  <c:y val="-8.2036905618415919E-3"/>
                </c:manualLayout>
              </c:layout>
              <c:tx>
                <c:rich>
                  <a:bodyPr/>
                  <a:lstStyle/>
                  <a:p>
                    <a:fld id="{242280AC-9D1E-4D73-AE9D-71D18999E1B4}" type="CELLRANGE">
                      <a:rPr lang="en-US" baseline="0"/>
                      <a:pPr/>
                      <a:t>[CELLRANGE]</a:t>
                    </a:fld>
                    <a:r>
                      <a:rPr lang="en-US" baseline="0"/>
                      <a:t>
</a:t>
                    </a:r>
                    <a:fld id="{AC5840E1-5C90-4E5C-893F-D8A6BC18037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6C81-47B0-B1AF-BAF6FD9CCEB2}"/>
                </c:ext>
              </c:extLst>
            </c:dLbl>
            <c:dLbl>
              <c:idx val="3"/>
              <c:layout>
                <c:manualLayout>
                  <c:x val="0"/>
                  <c:y val="-1.6731786998662599E-2"/>
                </c:manualLayout>
              </c:layout>
              <c:tx>
                <c:rich>
                  <a:bodyPr/>
                  <a:lstStyle/>
                  <a:p>
                    <a:fld id="{BD806F22-2A01-4A1E-9B26-DB8AD0132C9C}" type="CELLRANGE">
                      <a:rPr lang="en-US" baseline="0"/>
                      <a:pPr/>
                      <a:t>[CELLRANGE]</a:t>
                    </a:fld>
                    <a:r>
                      <a:rPr lang="en-US" baseline="0"/>
                      <a:t>
</a:t>
                    </a:r>
                    <a:fld id="{7F2CEB67-9AD6-43C2-A7E0-A3FD767253D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6C81-47B0-B1AF-BAF6FD9CCEB2}"/>
                </c:ext>
              </c:extLst>
            </c:dLbl>
            <c:dLbl>
              <c:idx val="4"/>
              <c:layout>
                <c:manualLayout>
                  <c:x val="-3.1535065771196298E-17"/>
                  <c:y val="-8.7159103644407574E-3"/>
                </c:manualLayout>
              </c:layout>
              <c:tx>
                <c:rich>
                  <a:bodyPr/>
                  <a:lstStyle/>
                  <a:p>
                    <a:fld id="{68A2BA47-D203-4E34-9F49-E97B94D42E47}" type="CELLRANGE">
                      <a:rPr lang="en-US" baseline="0"/>
                      <a:pPr/>
                      <a:t>[CELLRANGE]</a:t>
                    </a:fld>
                    <a:r>
                      <a:rPr lang="en-US" baseline="0"/>
                      <a:t>
</a:t>
                    </a:r>
                    <a:fld id="{3BFFAEC1-19FA-4FC2-BCCE-33290A9888B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6C81-47B0-B1AF-BAF6FD9CCEB2}"/>
                </c:ext>
              </c:extLst>
            </c:dLbl>
            <c:dLbl>
              <c:idx val="5"/>
              <c:layout>
                <c:manualLayout>
                  <c:x val="0"/>
                  <c:y val="-1.7646335475998459E-2"/>
                </c:manualLayout>
              </c:layout>
              <c:tx>
                <c:rich>
                  <a:bodyPr/>
                  <a:lstStyle/>
                  <a:p>
                    <a:fld id="{D0193AA4-41AE-4EBE-9C74-5F8C6639B348}" type="CELLRANGE">
                      <a:rPr lang="en-US" baseline="0"/>
                      <a:pPr/>
                      <a:t>[CELLRANGE]</a:t>
                    </a:fld>
                    <a:r>
                      <a:rPr lang="en-US" baseline="0"/>
                      <a:t>
</a:t>
                    </a:r>
                    <a:fld id="{81C09644-2B20-4172-A0A3-C672D8B1DED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6C81-47B0-B1AF-BAF6FD9CCEB2}"/>
                </c:ext>
              </c:extLst>
            </c:dLbl>
            <c:dLbl>
              <c:idx val="6"/>
              <c:layout>
                <c:manualLayout>
                  <c:x val="0"/>
                  <c:y val="-2.4497184516648868E-2"/>
                </c:manualLayout>
              </c:layout>
              <c:tx>
                <c:rich>
                  <a:bodyPr/>
                  <a:lstStyle/>
                  <a:p>
                    <a:fld id="{47B48257-35FF-412E-A573-A8932E4CBAAF}" type="CELLRANGE">
                      <a:rPr lang="en-US" baseline="0"/>
                      <a:pPr/>
                      <a:t>[CELLRANGE]</a:t>
                    </a:fld>
                    <a:r>
                      <a:rPr lang="en-US" baseline="0"/>
                      <a:t>
</a:t>
                    </a:r>
                    <a:fld id="{8D9EBC43-85E3-407A-8C77-2AA67577702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6C81-47B0-B1AF-BAF6FD9CCEB2}"/>
                </c:ext>
              </c:extLst>
            </c:dLbl>
            <c:dLbl>
              <c:idx val="7"/>
              <c:layout>
                <c:manualLayout>
                  <c:x val="0"/>
                  <c:y val="-2.2163314926720738E-2"/>
                </c:manualLayout>
              </c:layout>
              <c:tx>
                <c:rich>
                  <a:bodyPr/>
                  <a:lstStyle/>
                  <a:p>
                    <a:fld id="{EE85C759-5F49-4B0B-8E78-523A07D3FDFA}" type="CELLRANGE">
                      <a:rPr lang="en-US" baseline="0"/>
                      <a:pPr/>
                      <a:t>[CELLRANGE]</a:t>
                    </a:fld>
                    <a:r>
                      <a:rPr lang="en-US" baseline="0"/>
                      <a:t>
</a:t>
                    </a:r>
                    <a:fld id="{76D86A3E-E331-4840-8D33-CC5EDDC01FC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6C81-47B0-B1AF-BAF6FD9CCEB2}"/>
                </c:ext>
              </c:extLst>
            </c:dLbl>
            <c:dLbl>
              <c:idx val="8"/>
              <c:layout>
                <c:manualLayout>
                  <c:x val="0"/>
                  <c:y val="-2.1526309661573512E-2"/>
                </c:manualLayout>
              </c:layout>
              <c:tx>
                <c:rich>
                  <a:bodyPr/>
                  <a:lstStyle/>
                  <a:p>
                    <a:fld id="{BBAFD57E-9E44-4ECD-9373-E85B7E816A80}" type="CELLRANGE">
                      <a:rPr lang="en-US" baseline="0"/>
                      <a:pPr/>
                      <a:t>[CELLRANGE]</a:t>
                    </a:fld>
                    <a:r>
                      <a:rPr lang="en-US" baseline="0"/>
                      <a:t>
</a:t>
                    </a:r>
                    <a:fld id="{F777A7A3-BA95-45AB-966F-87EC3A71D82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6C81-47B0-B1AF-BAF6FD9CCEB2}"/>
                </c:ext>
              </c:extLst>
            </c:dLbl>
            <c:dLbl>
              <c:idx val="9"/>
              <c:layout>
                <c:manualLayout>
                  <c:x val="-6.3070131542392597E-17"/>
                  <c:y val="-2.7204139026626207E-2"/>
                </c:manualLayout>
              </c:layout>
              <c:tx>
                <c:rich>
                  <a:bodyPr/>
                  <a:lstStyle/>
                  <a:p>
                    <a:fld id="{07BBA805-8FDC-496F-BA01-1042E3F701E4}" type="CELLRANGE">
                      <a:rPr lang="en-US" baseline="0"/>
                      <a:pPr/>
                      <a:t>[CELLRANGE]</a:t>
                    </a:fld>
                    <a:r>
                      <a:rPr lang="en-US" baseline="0"/>
                      <a:t>
</a:t>
                    </a:r>
                    <a:fld id="{DFA19F43-5E57-4DD9-A4E9-2D035A79478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6C81-47B0-B1AF-BAF6FD9CCEB2}"/>
                </c:ext>
              </c:extLst>
            </c:dLbl>
            <c:dLbl>
              <c:idx val="10"/>
              <c:layout>
                <c:manualLayout>
                  <c:x val="0"/>
                  <c:y val="-3.0493788971617027E-2"/>
                </c:manualLayout>
              </c:layout>
              <c:tx>
                <c:rich>
                  <a:bodyPr/>
                  <a:lstStyle/>
                  <a:p>
                    <a:fld id="{E1677F4E-66BE-4387-BFE0-D197B0F05B86}" type="CELLRANGE">
                      <a:rPr lang="en-US" baseline="0"/>
                      <a:pPr/>
                      <a:t>[CELLRANGE]</a:t>
                    </a:fld>
                    <a:r>
                      <a:rPr lang="en-US" baseline="0"/>
                      <a:t>
</a:t>
                    </a:r>
                    <a:fld id="{B0CF35E0-5D81-48E0-B19F-58AB159AE71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6C81-47B0-B1AF-BAF6FD9CCEB2}"/>
                </c:ext>
              </c:extLst>
            </c:dLbl>
            <c:dLbl>
              <c:idx val="11"/>
              <c:layout>
                <c:manualLayout>
                  <c:x val="0"/>
                  <c:y val="-3.8704200147889889E-2"/>
                </c:manualLayout>
              </c:layout>
              <c:tx>
                <c:rich>
                  <a:bodyPr/>
                  <a:lstStyle/>
                  <a:p>
                    <a:fld id="{89907D23-C69B-4799-8870-BAD2A5C013C9}" type="CELLRANGE">
                      <a:rPr lang="en-US" baseline="0"/>
                      <a:pPr/>
                      <a:t>[CELLRANGE]</a:t>
                    </a:fld>
                    <a:r>
                      <a:rPr lang="en-US" baseline="0"/>
                      <a:t>
</a:t>
                    </a:r>
                    <a:fld id="{3ABE242D-EA94-4801-BD74-63210B2B798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C81-47B0-B1AF-BAF6FD9CCEB2}"/>
                </c:ext>
              </c:extLst>
            </c:dLbl>
            <c:dLbl>
              <c:idx val="12"/>
              <c:layout>
                <c:manualLayout>
                  <c:x val="0"/>
                  <c:y val="-4.5254437921412038E-2"/>
                </c:manualLayout>
              </c:layout>
              <c:tx>
                <c:rich>
                  <a:bodyPr/>
                  <a:lstStyle/>
                  <a:p>
                    <a:fld id="{36650488-7841-4CDB-A4FF-601B658C8223}" type="CELLRANGE">
                      <a:rPr lang="en-US" baseline="0"/>
                      <a:pPr/>
                      <a:t>[CELLRANGE]</a:t>
                    </a:fld>
                    <a:r>
                      <a:rPr lang="en-US" baseline="0"/>
                      <a:t>
</a:t>
                    </a:r>
                    <a:fld id="{7DC2FB65-04BA-4AE0-84C8-8E99EAFFDA9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6C81-47B0-B1AF-BAF6FD9CCEB2}"/>
                </c:ext>
              </c:extLst>
            </c:dLbl>
            <c:dLbl>
              <c:idx val="13"/>
              <c:layout>
                <c:manualLayout>
                  <c:x val="0"/>
                  <c:y val="-4.0625206045864781E-2"/>
                </c:manualLayout>
              </c:layout>
              <c:tx>
                <c:rich>
                  <a:bodyPr/>
                  <a:lstStyle/>
                  <a:p>
                    <a:fld id="{E9583E1E-9268-4539-AE5B-56980CEB45F7}" type="CELLRANGE">
                      <a:rPr lang="en-US" baseline="0"/>
                      <a:pPr/>
                      <a:t>[CELLRANGE]</a:t>
                    </a:fld>
                    <a:r>
                      <a:rPr lang="en-US" baseline="0"/>
                      <a:t>
</a:t>
                    </a:r>
                    <a:fld id="{3919E66C-0924-4FF7-AEF7-CDFC368F5EB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6C81-47B0-B1AF-BAF6FD9CCEB2}"/>
                </c:ext>
              </c:extLst>
            </c:dLbl>
            <c:dLbl>
              <c:idx val="14"/>
              <c:layout>
                <c:manualLayout>
                  <c:x val="0"/>
                  <c:y val="-4.4239261865835058E-2"/>
                </c:manualLayout>
              </c:layout>
              <c:tx>
                <c:rich>
                  <a:bodyPr/>
                  <a:lstStyle/>
                  <a:p>
                    <a:fld id="{E792E82A-9B05-44B7-9930-B45CCBDCA4F5}" type="CELLRANGE">
                      <a:rPr lang="en-US" baseline="0"/>
                      <a:pPr/>
                      <a:t>[CELLRANGE]</a:t>
                    </a:fld>
                    <a:r>
                      <a:rPr lang="en-US" baseline="0"/>
                      <a:t>
</a:t>
                    </a:r>
                    <a:fld id="{E0DF9F9B-7727-4B65-BE2F-CB14C854306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C81-47B0-B1AF-BAF6FD9CCEB2}"/>
                </c:ext>
              </c:extLst>
            </c:dLbl>
            <c:dLbl>
              <c:idx val="15"/>
              <c:layout>
                <c:manualLayout>
                  <c:x val="0"/>
                  <c:y val="-4.177061671082595E-2"/>
                </c:manualLayout>
              </c:layout>
              <c:tx>
                <c:rich>
                  <a:bodyPr/>
                  <a:lstStyle/>
                  <a:p>
                    <a:fld id="{0B9ADC65-700B-49D4-B02E-68D781405BFB}" type="CELLRANGE">
                      <a:rPr lang="en-US" baseline="0"/>
                      <a:pPr/>
                      <a:t>[CELLRANGE]</a:t>
                    </a:fld>
                    <a:r>
                      <a:rPr lang="en-US" baseline="0"/>
                      <a:t>
</a:t>
                    </a:r>
                    <a:fld id="{9563FE92-4AAB-4C49-8C63-E4161FD3A9A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6C81-47B0-B1AF-BAF6FD9CCEB2}"/>
                </c:ext>
              </c:extLst>
            </c:dLbl>
            <c:dLbl>
              <c:idx val="16"/>
              <c:layout>
                <c:manualLayout>
                  <c:x val="-1.2614026308478519E-16"/>
                  <c:y val="-5.4237901395508381E-2"/>
                </c:manualLayout>
              </c:layout>
              <c:tx>
                <c:rich>
                  <a:bodyPr/>
                  <a:lstStyle/>
                  <a:p>
                    <a:fld id="{627D924C-D31D-4BA2-9DCA-5027E95FB89D}" type="CELLRANGE">
                      <a:rPr lang="en-US" baseline="0"/>
                      <a:pPr/>
                      <a:t>[CELLRANGE]</a:t>
                    </a:fld>
                    <a:r>
                      <a:rPr lang="en-US" baseline="0"/>
                      <a:t>
</a:t>
                    </a:r>
                    <a:fld id="{FD7EA77B-FFDB-4F54-8704-9723F8DCAF9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6C81-47B0-B1AF-BAF6FD9CCEB2}"/>
                </c:ext>
              </c:extLst>
            </c:dLbl>
            <c:dLbl>
              <c:idx val="17"/>
              <c:layout>
                <c:manualLayout>
                  <c:x val="0"/>
                  <c:y val="-5.7139753723992361E-2"/>
                </c:manualLayout>
              </c:layout>
              <c:tx>
                <c:rich>
                  <a:bodyPr/>
                  <a:lstStyle/>
                  <a:p>
                    <a:fld id="{74233D4C-339B-4777-A714-A0DC57B17ED3}" type="CELLRANGE">
                      <a:rPr lang="en-US" baseline="0"/>
                      <a:pPr/>
                      <a:t>[CELLRANGE]</a:t>
                    </a:fld>
                    <a:r>
                      <a:rPr lang="en-US" baseline="0"/>
                      <a:t>
</a:t>
                    </a:r>
                    <a:fld id="{DCE2893B-6E04-4221-8979-813E8633DC5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6C81-47B0-B1AF-BAF6FD9CCEB2}"/>
                </c:ext>
              </c:extLst>
            </c:dLbl>
            <c:dLbl>
              <c:idx val="18"/>
              <c:layout>
                <c:manualLayout>
                  <c:x val="-1.2614026308478519E-16"/>
                  <c:y val="-5.958878195039137E-2"/>
                </c:manualLayout>
              </c:layout>
              <c:tx>
                <c:rich>
                  <a:bodyPr/>
                  <a:lstStyle/>
                  <a:p>
                    <a:fld id="{BB6B353F-2055-456A-BB5D-5D137D7D5BAD}" type="CELLRANGE">
                      <a:rPr lang="en-US" baseline="0"/>
                      <a:pPr/>
                      <a:t>[CELLRANGE]</a:t>
                    </a:fld>
                    <a:r>
                      <a:rPr lang="en-US" baseline="0"/>
                      <a:t>
</a:t>
                    </a:r>
                    <a:fld id="{4F0B2D8F-6199-4F53-86E3-6FBE5197BA5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6C81-47B0-B1AF-BAF6FD9CCEB2}"/>
                </c:ext>
              </c:extLst>
            </c:dLbl>
            <c:dLbl>
              <c:idx val="19"/>
              <c:layout>
                <c:manualLayout>
                  <c:x val="0"/>
                  <c:y val="-8.3345064135550109E-2"/>
                </c:manualLayout>
              </c:layout>
              <c:tx>
                <c:rich>
                  <a:bodyPr/>
                  <a:lstStyle/>
                  <a:p>
                    <a:fld id="{1E712B0B-FF40-498B-B9B5-ECF0F1BD81C9}" type="CELLRANGE">
                      <a:rPr lang="en-US" baseline="0"/>
                      <a:pPr/>
                      <a:t>[CELLRANGE]</a:t>
                    </a:fld>
                    <a:r>
                      <a:rPr lang="en-US" baseline="0"/>
                      <a:t>
</a:t>
                    </a:r>
                    <a:fld id="{B4CE8350-3F6E-4511-8B12-092D5CACA96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6C81-47B0-B1AF-BAF6FD9CCEB2}"/>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'11ListaEspera'!$L$13:$L$32</c:f>
              <c:strCache>
                <c:ptCount val="20"/>
                <c:pt idx="0">
                  <c:v>Castilla y León</c:v>
                </c:pt>
                <c:pt idx="1">
                  <c:v>Galicia</c:v>
                </c:pt>
                <c:pt idx="2">
                  <c:v>Aragón</c:v>
                </c:pt>
                <c:pt idx="3">
                  <c:v>Cantabria</c:v>
                </c:pt>
                <c:pt idx="4">
                  <c:v>Navarra, Comunidad Foral de</c:v>
                </c:pt>
                <c:pt idx="5">
                  <c:v>Ceuta</c:v>
                </c:pt>
                <c:pt idx="6">
                  <c:v>Castilla - La Mancha</c:v>
                </c:pt>
                <c:pt idx="7">
                  <c:v>Comunitat Valenciana</c:v>
                </c:pt>
                <c:pt idx="8">
                  <c:v>Madrid, Comunidad de</c:v>
                </c:pt>
                <c:pt idx="9">
                  <c:v>Asturias, Principado de</c:v>
                </c:pt>
                <c:pt idx="10">
                  <c:v>Media Nacional</c:v>
                </c:pt>
                <c:pt idx="11">
                  <c:v>Andalucía</c:v>
                </c:pt>
                <c:pt idx="12">
                  <c:v>Balears, Illes</c:v>
                </c:pt>
                <c:pt idx="13">
                  <c:v>Melilla</c:v>
                </c:pt>
                <c:pt idx="14">
                  <c:v>Canarias</c:v>
                </c:pt>
                <c:pt idx="15">
                  <c:v>Murcia, Región de</c:v>
                </c:pt>
                <c:pt idx="16">
                  <c:v>Extremadura</c:v>
                </c:pt>
                <c:pt idx="17">
                  <c:v>Rioja, La</c:v>
                </c:pt>
                <c:pt idx="18">
                  <c:v>País Vasco</c:v>
                </c:pt>
                <c:pt idx="19">
                  <c:v>Cataluña</c:v>
                </c:pt>
              </c:strCache>
            </c:strRef>
          </c:cat>
          <c:val>
            <c:numRef>
              <c:f>'11ListaEspera'!$O$13:$O$32</c:f>
              <c:numCache>
                <c:formatCode>0.00%</c:formatCode>
                <c:ptCount val="20"/>
                <c:pt idx="0">
                  <c:v>0.99855480207629621</c:v>
                </c:pt>
                <c:pt idx="1">
                  <c:v>0.97065587089133998</c:v>
                </c:pt>
                <c:pt idx="2">
                  <c:v>0.95922876079534047</c:v>
                </c:pt>
                <c:pt idx="3">
                  <c:v>0.95529713005441164</c:v>
                </c:pt>
                <c:pt idx="4">
                  <c:v>0.95515166552943365</c:v>
                </c:pt>
                <c:pt idx="5">
                  <c:v>0.95256916996047436</c:v>
                </c:pt>
                <c:pt idx="6">
                  <c:v>0.94391421357822602</c:v>
                </c:pt>
                <c:pt idx="7">
                  <c:v>0.94156521739130439</c:v>
                </c:pt>
                <c:pt idx="8">
                  <c:v>0.93680055619098879</c:v>
                </c:pt>
                <c:pt idx="9">
                  <c:v>0.91005109670987039</c:v>
                </c:pt>
                <c:pt idx="10">
                  <c:v>0.88165833341002642</c:v>
                </c:pt>
                <c:pt idx="11">
                  <c:v>0.87432889690954207</c:v>
                </c:pt>
                <c:pt idx="12">
                  <c:v>0.87168970417258751</c:v>
                </c:pt>
                <c:pt idx="13">
                  <c:v>0.87137947962690232</c:v>
                </c:pt>
                <c:pt idx="14">
                  <c:v>0.86286057414720896</c:v>
                </c:pt>
                <c:pt idx="15">
                  <c:v>0.84677810611740834</c:v>
                </c:pt>
                <c:pt idx="16">
                  <c:v>0.84359104781281791</c:v>
                </c:pt>
                <c:pt idx="17">
                  <c:v>0.83629417382999049</c:v>
                </c:pt>
                <c:pt idx="18">
                  <c:v>0.82351174460949328</c:v>
                </c:pt>
                <c:pt idx="19">
                  <c:v>0.73469114860321538</c:v>
                </c:pt>
              </c:numCache>
            </c:numRef>
          </c:val>
          <c:extLst>
            <c:ext xmlns:c15="http://schemas.microsoft.com/office/drawing/2012/chart" uri="{02D57815-91ED-43cb-92C2-25804820EDAC}">
              <c15:datalabelsRange>
                <c15:f>'11ListaEspera'!$M$13:$M$32</c15:f>
                <c15:dlblRangeCache>
                  <c:ptCount val="20"/>
                  <c:pt idx="0">
                    <c:v>116.770</c:v>
                  </c:pt>
                  <c:pt idx="1">
                    <c:v>70.490</c:v>
                  </c:pt>
                  <c:pt idx="2">
                    <c:v>38.208</c:v>
                  </c:pt>
                  <c:pt idx="3">
                    <c:v>17.908</c:v>
                  </c:pt>
                  <c:pt idx="4">
                    <c:v>15.398</c:v>
                  </c:pt>
                  <c:pt idx="5">
                    <c:v>1.446</c:v>
                  </c:pt>
                  <c:pt idx="6">
                    <c:v>68.043</c:v>
                  </c:pt>
                  <c:pt idx="7">
                    <c:v>140.764</c:v>
                  </c:pt>
                  <c:pt idx="8">
                    <c:v>167.084</c:v>
                  </c:pt>
                  <c:pt idx="9">
                    <c:v>29.209</c:v>
                  </c:pt>
                  <c:pt idx="10">
                    <c:v>1.341.191</c:v>
                  </c:pt>
                  <c:pt idx="11">
                    <c:v>271.313</c:v>
                  </c:pt>
                  <c:pt idx="12">
                    <c:v>26.991</c:v>
                  </c:pt>
                  <c:pt idx="13">
                    <c:v>1.775</c:v>
                  </c:pt>
                  <c:pt idx="14">
                    <c:v>37.361</c:v>
                  </c:pt>
                  <c:pt idx="15">
                    <c:v>38.398</c:v>
                  </c:pt>
                  <c:pt idx="16">
                    <c:v>33.170</c:v>
                  </c:pt>
                  <c:pt idx="17">
                    <c:v>8.756</c:v>
                  </c:pt>
                  <c:pt idx="18">
                    <c:v>65.806</c:v>
                  </c:pt>
                  <c:pt idx="19">
                    <c:v>192.301</c:v>
                  </c:pt>
                </c15:dlblRangeCache>
              </c15:datalabelsRange>
            </c:ext>
            <c:ext xmlns:c16="http://schemas.microsoft.com/office/drawing/2014/chart" uri="{C3380CC4-5D6E-409C-BE32-E72D297353CC}">
              <c16:uniqueId val="{00000015-6C81-47B0-B1AF-BAF6FD9CCEB2}"/>
            </c:ext>
          </c:extLst>
        </c:ser>
        <c:ser>
          <c:idx val="1"/>
          <c:order val="1"/>
          <c:tx>
            <c:v>Personas beneficiarias con derecho a prestación pendientes de resolución de PIA</c:v>
          </c:tx>
          <c:spPr>
            <a:solidFill>
              <a:schemeClr val="accent2"/>
            </a:solidFill>
          </c:spPr>
          <c:invertIfNegative val="0"/>
          <c:dPt>
            <c:idx val="9"/>
            <c:invertIfNegative val="0"/>
            <c:bubble3D val="0"/>
            <c:extLst>
              <c:ext xmlns:c16="http://schemas.microsoft.com/office/drawing/2014/chart" uri="{C3380CC4-5D6E-409C-BE32-E72D297353CC}">
                <c16:uniqueId val="{00000016-6C81-47B0-B1AF-BAF6FD9CCEB2}"/>
              </c:ext>
            </c:extLst>
          </c:dPt>
          <c:dPt>
            <c:idx val="10"/>
            <c:invertIfNegative val="0"/>
            <c:bubble3D val="0"/>
            <c:spPr>
              <a:solidFill>
                <a:schemeClr val="accent2">
                  <a:lumMod val="50000"/>
                </a:schemeClr>
              </a:solidFill>
            </c:spPr>
            <c:extLst>
              <c:ext xmlns:c16="http://schemas.microsoft.com/office/drawing/2014/chart" uri="{C3380CC4-5D6E-409C-BE32-E72D297353CC}">
                <c16:uniqueId val="{00000025-6C81-47B0-B1AF-BAF6FD9CCEB2}"/>
              </c:ext>
            </c:extLst>
          </c:dPt>
          <c:dPt>
            <c:idx val="11"/>
            <c:invertIfNegative val="0"/>
            <c:bubble3D val="0"/>
            <c:extLst>
              <c:ext xmlns:c16="http://schemas.microsoft.com/office/drawing/2014/chart" uri="{C3380CC4-5D6E-409C-BE32-E72D297353CC}">
                <c16:uniqueId val="{00000017-6C81-47B0-B1AF-BAF6FD9CCEB2}"/>
              </c:ext>
            </c:extLst>
          </c:dPt>
          <c:dPt>
            <c:idx val="12"/>
            <c:invertIfNegative val="0"/>
            <c:bubble3D val="0"/>
            <c:extLst>
              <c:ext xmlns:c16="http://schemas.microsoft.com/office/drawing/2014/chart" uri="{C3380CC4-5D6E-409C-BE32-E72D297353CC}">
                <c16:uniqueId val="{00000018-6C81-47B0-B1AF-BAF6FD9CCEB2}"/>
              </c:ext>
            </c:extLst>
          </c:dPt>
          <c:dPt>
            <c:idx val="13"/>
            <c:invertIfNegative val="0"/>
            <c:bubble3D val="0"/>
            <c:extLst>
              <c:ext xmlns:c16="http://schemas.microsoft.com/office/drawing/2014/chart" uri="{C3380CC4-5D6E-409C-BE32-E72D297353CC}">
                <c16:uniqueId val="{0000001A-6C81-47B0-B1AF-BAF6FD9CCEB2}"/>
              </c:ext>
            </c:extLst>
          </c:dPt>
          <c:dPt>
            <c:idx val="14"/>
            <c:invertIfNegative val="0"/>
            <c:bubble3D val="0"/>
            <c:extLst>
              <c:ext xmlns:c16="http://schemas.microsoft.com/office/drawing/2014/chart" uri="{C3380CC4-5D6E-409C-BE32-E72D297353CC}">
                <c16:uniqueId val="{0000001B-6C81-47B0-B1AF-BAF6FD9CCEB2}"/>
              </c:ext>
            </c:extLst>
          </c:dPt>
          <c:dLbls>
            <c:dLbl>
              <c:idx val="0"/>
              <c:layout>
                <c:manualLayout>
                  <c:x val="0"/>
                  <c:y val="3.1604688373282543E-2"/>
                </c:manualLayout>
              </c:layout>
              <c:tx>
                <c:rich>
                  <a:bodyPr/>
                  <a:lstStyle/>
                  <a:p>
                    <a:fld id="{961ABAE8-B410-4B73-9F49-75328BC953AF}" type="CELLRANGE">
                      <a:rPr lang="en-US" baseline="0"/>
                      <a:pPr/>
                      <a:t>[CELLRANGE]</a:t>
                    </a:fld>
                    <a:r>
                      <a:rPr lang="en-US" baseline="0"/>
                      <a:t>
</a:t>
                    </a:r>
                    <a:fld id="{8A9A1A5D-8CDD-4305-80E3-FD2A33B8FD9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6C81-47B0-B1AF-BAF6FD9CCEB2}"/>
                </c:ext>
              </c:extLst>
            </c:dLbl>
            <c:dLbl>
              <c:idx val="1"/>
              <c:layout>
                <c:manualLayout>
                  <c:x val="0"/>
                  <c:y val="2.5516538251466866E-2"/>
                </c:manualLayout>
              </c:layout>
              <c:tx>
                <c:rich>
                  <a:bodyPr/>
                  <a:lstStyle/>
                  <a:p>
                    <a:fld id="{E6B0BA57-D1E4-4035-A591-8AD90F1B0B73}" type="CELLRANGE">
                      <a:rPr lang="en-US" baseline="0"/>
                      <a:pPr/>
                      <a:t>[CELLRANGE]</a:t>
                    </a:fld>
                    <a:r>
                      <a:rPr lang="en-US" baseline="0"/>
                      <a:t>
</a:t>
                    </a:r>
                    <a:fld id="{3DF59B59-7E7E-443D-871A-E5A479BB9D7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6C81-47B0-B1AF-BAF6FD9CCEB2}"/>
                </c:ext>
              </c:extLst>
            </c:dLbl>
            <c:dLbl>
              <c:idx val="2"/>
              <c:layout>
                <c:manualLayout>
                  <c:x val="-3.1535065771196298E-17"/>
                  <c:y val="1.8306045519629735E-2"/>
                </c:manualLayout>
              </c:layout>
              <c:tx>
                <c:rich>
                  <a:bodyPr/>
                  <a:lstStyle/>
                  <a:p>
                    <a:fld id="{6DCF346D-9847-49DB-8398-8B3339823438}" type="CELLRANGE">
                      <a:rPr lang="en-US" baseline="0"/>
                      <a:pPr/>
                      <a:t>[CELLRANGE]</a:t>
                    </a:fld>
                    <a:r>
                      <a:rPr lang="en-US" baseline="0"/>
                      <a:t>
</a:t>
                    </a:r>
                    <a:fld id="{235B681D-ADC4-4E86-A179-67559302D98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6C81-47B0-B1AF-BAF6FD9CCEB2}"/>
                </c:ext>
              </c:extLst>
            </c:dLbl>
            <c:dLbl>
              <c:idx val="3"/>
              <c:layout>
                <c:manualLayout>
                  <c:x val="0"/>
                  <c:y val="1.7606919980550178E-2"/>
                </c:manualLayout>
              </c:layout>
              <c:tx>
                <c:rich>
                  <a:bodyPr/>
                  <a:lstStyle/>
                  <a:p>
                    <a:fld id="{5C29F25F-9A7E-4E83-81EC-49E842C55825}" type="CELLRANGE">
                      <a:rPr lang="en-US" baseline="0"/>
                      <a:pPr/>
                      <a:t>[CELLRANGE]</a:t>
                    </a:fld>
                    <a:r>
                      <a:rPr lang="en-US" baseline="0"/>
                      <a:t>
</a:t>
                    </a:r>
                    <a:fld id="{B1F5EC2C-F82D-4A5B-8841-97259E88455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6C81-47B0-B1AF-BAF6FD9CCEB2}"/>
                </c:ext>
              </c:extLst>
            </c:dLbl>
            <c:dLbl>
              <c:idx val="4"/>
              <c:layout>
                <c:manualLayout>
                  <c:x val="1.3988426885235836E-3"/>
                  <c:y val="4.9774323583780256E-3"/>
                </c:manualLayout>
              </c:layout>
              <c:tx>
                <c:rich>
                  <a:bodyPr/>
                  <a:lstStyle/>
                  <a:p>
                    <a:fld id="{E4B4C148-3A9F-4D5D-89CA-E8573503BEB3}" type="CELLRANGE">
                      <a:rPr lang="en-US" baseline="0"/>
                      <a:pPr/>
                      <a:t>[CELLRANGE]</a:t>
                    </a:fld>
                    <a:r>
                      <a:rPr lang="en-US" baseline="0"/>
                      <a:t>
</a:t>
                    </a:r>
                    <a:fld id="{BAB2464A-FBD5-463C-A867-5CF8C7A8C66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6C81-47B0-B1AF-BAF6FD9CCEB2}"/>
                </c:ext>
              </c:extLst>
            </c:dLbl>
            <c:dLbl>
              <c:idx val="5"/>
              <c:layout>
                <c:manualLayout>
                  <c:x val="0"/>
                  <c:y val="6.9874409880102319E-3"/>
                </c:manualLayout>
              </c:layout>
              <c:tx>
                <c:rich>
                  <a:bodyPr/>
                  <a:lstStyle/>
                  <a:p>
                    <a:fld id="{31604F38-1DC4-45A3-B433-B3651997FE29}" type="CELLRANGE">
                      <a:rPr lang="en-US" baseline="0"/>
                      <a:pPr/>
                      <a:t>[CELLRANGE]</a:t>
                    </a:fld>
                    <a:r>
                      <a:rPr lang="en-US" baseline="0"/>
                      <a:t>
</a:t>
                    </a:r>
                    <a:fld id="{DC0684C3-E8D7-4AFB-9AAC-1C8662644CB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6C81-47B0-B1AF-BAF6FD9CCEB2}"/>
                </c:ext>
              </c:extLst>
            </c:dLbl>
            <c:dLbl>
              <c:idx val="6"/>
              <c:layout>
                <c:manualLayout>
                  <c:x val="0"/>
                  <c:y val="9.2246790407103946E-3"/>
                </c:manualLayout>
              </c:layout>
              <c:tx>
                <c:rich>
                  <a:bodyPr/>
                  <a:lstStyle/>
                  <a:p>
                    <a:fld id="{3D7E8B0A-2E4C-4ECE-93F9-80D307434B6A}" type="CELLRANGE">
                      <a:rPr lang="en-US" baseline="0"/>
                      <a:pPr/>
                      <a:t>[CELLRANGE]</a:t>
                    </a:fld>
                    <a:r>
                      <a:rPr lang="en-US" baseline="0"/>
                      <a:t>
</a:t>
                    </a:r>
                    <a:fld id="{7BDE6758-73BF-4D36-A8EA-770DE554603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6C81-47B0-B1AF-BAF6FD9CCEB2}"/>
                </c:ext>
              </c:extLst>
            </c:dLbl>
            <c:dLbl>
              <c:idx val="7"/>
              <c:layout>
                <c:manualLayout>
                  <c:x val="0"/>
                  <c:y val="9.1976149447574578E-3"/>
                </c:manualLayout>
              </c:layout>
              <c:tx>
                <c:rich>
                  <a:bodyPr/>
                  <a:lstStyle/>
                  <a:p>
                    <a:fld id="{A0C8E96E-746E-4969-A863-9F92779DAB18}" type="CELLRANGE">
                      <a:rPr lang="en-US" baseline="0"/>
                      <a:pPr/>
                      <a:t>[CELLRANGE]</a:t>
                    </a:fld>
                    <a:r>
                      <a:rPr lang="en-US" baseline="0"/>
                      <a:t>
</a:t>
                    </a:r>
                    <a:fld id="{7C352461-A729-42F7-A08D-5ADA48D6918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6C81-47B0-B1AF-BAF6FD9CCEB2}"/>
                </c:ext>
              </c:extLst>
            </c:dLbl>
            <c:dLbl>
              <c:idx val="8"/>
              <c:layout>
                <c:manualLayout>
                  <c:x val="0"/>
                  <c:y val="4.1758628587786393E-4"/>
                </c:manualLayout>
              </c:layout>
              <c:tx>
                <c:rich>
                  <a:bodyPr/>
                  <a:lstStyle/>
                  <a:p>
                    <a:fld id="{42047563-B447-4F4A-9692-8DCA5320DAD0}" type="CELLRANGE">
                      <a:rPr lang="en-US" baseline="0"/>
                      <a:pPr/>
                      <a:t>[CELLRANGE]</a:t>
                    </a:fld>
                    <a:r>
                      <a:rPr lang="en-US" baseline="0"/>
                      <a:t>
</a:t>
                    </a:r>
                    <a:fld id="{51791EE0-0647-4E3A-B503-437B91D85E2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6C81-47B0-B1AF-BAF6FD9CCEB2}"/>
                </c:ext>
              </c:extLst>
            </c:dLbl>
            <c:dLbl>
              <c:idx val="9"/>
              <c:layout>
                <c:manualLayout>
                  <c:x val="1.5594541910331384E-3"/>
                  <c:y val="3.9760608081192681E-4"/>
                </c:manualLayout>
              </c:layout>
              <c:tx>
                <c:rich>
                  <a:bodyPr/>
                  <a:lstStyle/>
                  <a:p>
                    <a:fld id="{22E2FA49-15B5-45DC-B7DB-5489490FC29A}" type="CELLRANGE">
                      <a:rPr lang="en-US" baseline="0"/>
                      <a:pPr/>
                      <a:t>[CELLRANGE]</a:t>
                    </a:fld>
                    <a:r>
                      <a:rPr lang="en-US" baseline="0"/>
                      <a:t>
</a:t>
                    </a:r>
                    <a:fld id="{2FD1120A-6CE2-44F2-8952-4C0DE67168F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6C81-47B0-B1AF-BAF6FD9CCEB2}"/>
                </c:ext>
              </c:extLst>
            </c:dLbl>
            <c:dLbl>
              <c:idx val="10"/>
              <c:layout>
                <c:manualLayout>
                  <c:x val="-1.3913043478260871E-3"/>
                  <c:y val="-2.5432334976819584E-3"/>
                </c:manualLayout>
              </c:layout>
              <c:tx>
                <c:rich>
                  <a:bodyPr/>
                  <a:lstStyle/>
                  <a:p>
                    <a:fld id="{88418CDF-CC81-4C56-83AB-711900C47DC4}" type="CELLRANGE">
                      <a:rPr lang="en-US" baseline="0"/>
                      <a:pPr/>
                      <a:t>[CELLRANGE]</a:t>
                    </a:fld>
                    <a:r>
                      <a:rPr lang="en-US" baseline="0"/>
                      <a:t>
</a:t>
                    </a:r>
                    <a:fld id="{DCC3A477-C0A2-4DA0-BE31-F91EB8BE733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6C81-47B0-B1AF-BAF6FD9CCEB2}"/>
                </c:ext>
              </c:extLst>
            </c:dLbl>
            <c:dLbl>
              <c:idx val="11"/>
              <c:layout>
                <c:manualLayout>
                  <c:x val="0"/>
                  <c:y val="-1.9317225534193593E-3"/>
                </c:manualLayout>
              </c:layout>
              <c:tx>
                <c:rich>
                  <a:bodyPr/>
                  <a:lstStyle/>
                  <a:p>
                    <a:fld id="{2C1C600D-69ED-4271-95B0-7F04DAAD6CD5}" type="CELLRANGE">
                      <a:rPr lang="en-US" baseline="0"/>
                      <a:pPr/>
                      <a:t>[CELLRANGE]</a:t>
                    </a:fld>
                    <a:r>
                      <a:rPr lang="en-US" baseline="0"/>
                      <a:t>
</a:t>
                    </a:r>
                    <a:fld id="{77074DDF-37C3-4603-8451-913DA219483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6C81-47B0-B1AF-BAF6FD9CCEB2}"/>
                </c:ext>
              </c:extLst>
            </c:dLbl>
            <c:dLbl>
              <c:idx val="12"/>
              <c:layout>
                <c:manualLayout>
                  <c:x val="0"/>
                  <c:y val="-1.0791408083335474E-3"/>
                </c:manualLayout>
              </c:layout>
              <c:tx>
                <c:rich>
                  <a:bodyPr/>
                  <a:lstStyle/>
                  <a:p>
                    <a:fld id="{7DB5D59E-97BE-463B-9F12-0B8F13A5867F}" type="CELLRANGE">
                      <a:rPr lang="en-US" baseline="0"/>
                      <a:pPr/>
                      <a:t>[CELLRANGE]</a:t>
                    </a:fld>
                    <a:r>
                      <a:rPr lang="en-US" baseline="0"/>
                      <a:t>
</a:t>
                    </a:r>
                    <a:fld id="{9D6D3EE3-2BA2-4723-A840-9521DF44DC1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6C81-47B0-B1AF-BAF6FD9CCEB2}"/>
                </c:ext>
              </c:extLst>
            </c:dLbl>
            <c:dLbl>
              <c:idx val="13"/>
              <c:layout>
                <c:manualLayout>
                  <c:x val="1.3913043478260871E-3"/>
                  <c:y val="-3.1716829788799765E-3"/>
                </c:manualLayout>
              </c:layout>
              <c:tx>
                <c:rich>
                  <a:bodyPr/>
                  <a:lstStyle/>
                  <a:p>
                    <a:fld id="{0D582740-28EB-48E3-BD2B-D0AB1DB7A0B7}" type="CELLRANGE">
                      <a:rPr lang="en-US" baseline="0"/>
                      <a:pPr/>
                      <a:t>[CELLRANGE]</a:t>
                    </a:fld>
                    <a:r>
                      <a:rPr lang="en-US" baseline="0"/>
                      <a:t>
</a:t>
                    </a:r>
                    <a:fld id="{C6E8965D-17D5-4203-ABF8-0FC971ACED4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6C81-47B0-B1AF-BAF6FD9CCEB2}"/>
                </c:ext>
              </c:extLst>
            </c:dLbl>
            <c:dLbl>
              <c:idx val="14"/>
              <c:layout>
                <c:manualLayout>
                  <c:x val="0"/>
                  <c:y val="-4.4010942613399925E-3"/>
                </c:manualLayout>
              </c:layout>
              <c:tx>
                <c:rich>
                  <a:bodyPr/>
                  <a:lstStyle/>
                  <a:p>
                    <a:fld id="{579896A9-6E63-436F-87DE-EB29C25706A3}" type="CELLRANGE">
                      <a:rPr lang="en-US" baseline="0"/>
                      <a:pPr/>
                      <a:t>[CELLRANGE]</a:t>
                    </a:fld>
                    <a:r>
                      <a:rPr lang="en-US" baseline="0"/>
                      <a:t>
</a:t>
                    </a:r>
                    <a:fld id="{49E147DE-FB0F-48B7-B2C2-E21891B1EB9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6C81-47B0-B1AF-BAF6FD9CCEB2}"/>
                </c:ext>
              </c:extLst>
            </c:dLbl>
            <c:dLbl>
              <c:idx val="15"/>
              <c:layout>
                <c:manualLayout>
                  <c:x val="0"/>
                  <c:y val="-8.0925279663838501E-3"/>
                </c:manualLayout>
              </c:layout>
              <c:tx>
                <c:rich>
                  <a:bodyPr/>
                  <a:lstStyle/>
                  <a:p>
                    <a:fld id="{A801161D-A924-4BB2-8BF0-9F13B594F438}" type="CELLRANGE">
                      <a:rPr lang="en-US" baseline="0"/>
                      <a:pPr/>
                      <a:t>[CELLRANGE]</a:t>
                    </a:fld>
                    <a:r>
                      <a:rPr lang="en-US" baseline="0"/>
                      <a:t>
</a:t>
                    </a:r>
                    <a:fld id="{01D485C0-D845-4D0B-8494-7E98A15421B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6C81-47B0-B1AF-BAF6FD9CCEB2}"/>
                </c:ext>
              </c:extLst>
            </c:dLbl>
            <c:dLbl>
              <c:idx val="16"/>
              <c:layout>
                <c:manualLayout>
                  <c:x val="-1.1435865292817959E-16"/>
                  <c:y val="-1.2856898683467972E-2"/>
                </c:manualLayout>
              </c:layout>
              <c:tx>
                <c:rich>
                  <a:bodyPr/>
                  <a:lstStyle/>
                  <a:p>
                    <a:fld id="{ED55AFAE-9899-40E0-8319-8A616B22B5CF}" type="CELLRANGE">
                      <a:rPr lang="en-US" baseline="0"/>
                      <a:pPr/>
                      <a:t>[CELLRANGE]</a:t>
                    </a:fld>
                    <a:r>
                      <a:rPr lang="en-US" baseline="0"/>
                      <a:t>
</a:t>
                    </a:r>
                    <a:fld id="{6150EC06-22A0-4CDB-95ED-4FD2EB57550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6C81-47B0-B1AF-BAF6FD9CCEB2}"/>
                </c:ext>
              </c:extLst>
            </c:dLbl>
            <c:dLbl>
              <c:idx val="17"/>
              <c:layout>
                <c:manualLayout>
                  <c:x val="0"/>
                  <c:y val="-2.1489255463087571E-2"/>
                </c:manualLayout>
              </c:layout>
              <c:tx>
                <c:rich>
                  <a:bodyPr/>
                  <a:lstStyle/>
                  <a:p>
                    <a:fld id="{82ADDCD7-A403-469F-AB7B-B422D27CDF6F}" type="CELLRANGE">
                      <a:rPr lang="en-US" baseline="0"/>
                      <a:pPr/>
                      <a:t>[CELLRANGE]</a:t>
                    </a:fld>
                    <a:r>
                      <a:rPr lang="en-US" baseline="0"/>
                      <a:t>
</a:t>
                    </a:r>
                    <a:fld id="{75A739B0-0320-4FDD-81A7-A3F7F36C755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6C81-47B0-B1AF-BAF6FD9CCEB2}"/>
                </c:ext>
              </c:extLst>
            </c:dLbl>
            <c:dLbl>
              <c:idx val="18"/>
              <c:layout>
                <c:manualLayout>
                  <c:x val="-1.1435865292817959E-16"/>
                  <c:y val="-2.2569639642470579E-2"/>
                </c:manualLayout>
              </c:layout>
              <c:tx>
                <c:rich>
                  <a:bodyPr/>
                  <a:lstStyle/>
                  <a:p>
                    <a:fld id="{58C14FD8-E9FD-41A2-8384-D8B8FDFDCDBF}" type="CELLRANGE">
                      <a:rPr lang="en-US" baseline="0"/>
                      <a:pPr/>
                      <a:t>[CELLRANGE]</a:t>
                    </a:fld>
                    <a:r>
                      <a:rPr lang="en-US" baseline="0"/>
                      <a:t>
</a:t>
                    </a:r>
                    <a:fld id="{424A6B59-8171-4E4F-8FE2-C101801456D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6C81-47B0-B1AF-BAF6FD9CCEB2}"/>
                </c:ext>
              </c:extLst>
            </c:dLbl>
            <c:dLbl>
              <c:idx val="19"/>
              <c:layout>
                <c:manualLayout>
                  <c:x val="0"/>
                  <c:y val="-4.3726678786780153E-2"/>
                </c:manualLayout>
              </c:layout>
              <c:tx>
                <c:rich>
                  <a:bodyPr/>
                  <a:lstStyle/>
                  <a:p>
                    <a:fld id="{D8BB76A3-2AF6-4099-B2B6-F28FD015B45D}" type="CELLRANGE">
                      <a:rPr lang="en-US" baseline="0"/>
                      <a:pPr/>
                      <a:t>[CELLRANGE]</a:t>
                    </a:fld>
                    <a:r>
                      <a:rPr lang="en-US" baseline="0"/>
                      <a:t>
</a:t>
                    </a:r>
                    <a:fld id="{0A2FB512-4A8A-47D9-8389-2591DEA1C12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6C81-47B0-B1AF-BAF6FD9CCEB2}"/>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'11ListaEspera'!$L$13:$L$32</c:f>
              <c:strCache>
                <c:ptCount val="20"/>
                <c:pt idx="0">
                  <c:v>Castilla y León</c:v>
                </c:pt>
                <c:pt idx="1">
                  <c:v>Galicia</c:v>
                </c:pt>
                <c:pt idx="2">
                  <c:v>Aragón</c:v>
                </c:pt>
                <c:pt idx="3">
                  <c:v>Cantabria</c:v>
                </c:pt>
                <c:pt idx="4">
                  <c:v>Navarra, Comunidad Foral de</c:v>
                </c:pt>
                <c:pt idx="5">
                  <c:v>Ceuta</c:v>
                </c:pt>
                <c:pt idx="6">
                  <c:v>Castilla - La Mancha</c:v>
                </c:pt>
                <c:pt idx="7">
                  <c:v>Comunitat Valenciana</c:v>
                </c:pt>
                <c:pt idx="8">
                  <c:v>Madrid, Comunidad de</c:v>
                </c:pt>
                <c:pt idx="9">
                  <c:v>Asturias, Principado de</c:v>
                </c:pt>
                <c:pt idx="10">
                  <c:v>Media Nacional</c:v>
                </c:pt>
                <c:pt idx="11">
                  <c:v>Andalucía</c:v>
                </c:pt>
                <c:pt idx="12">
                  <c:v>Balears, Illes</c:v>
                </c:pt>
                <c:pt idx="13">
                  <c:v>Melilla</c:v>
                </c:pt>
                <c:pt idx="14">
                  <c:v>Canarias</c:v>
                </c:pt>
                <c:pt idx="15">
                  <c:v>Murcia, Región de</c:v>
                </c:pt>
                <c:pt idx="16">
                  <c:v>Extremadura</c:v>
                </c:pt>
                <c:pt idx="17">
                  <c:v>Rioja, La</c:v>
                </c:pt>
                <c:pt idx="18">
                  <c:v>País Vasco</c:v>
                </c:pt>
                <c:pt idx="19">
                  <c:v>Cataluña</c:v>
                </c:pt>
              </c:strCache>
            </c:strRef>
          </c:cat>
          <c:val>
            <c:numRef>
              <c:f>'11ListaEspera'!$P$13:$P$32</c:f>
              <c:numCache>
                <c:formatCode>0.00%</c:formatCode>
                <c:ptCount val="20"/>
                <c:pt idx="0">
                  <c:v>1.4451979237038114E-3</c:v>
                </c:pt>
                <c:pt idx="1">
                  <c:v>2.9344129108660029E-2</c:v>
                </c:pt>
                <c:pt idx="2">
                  <c:v>4.0771239204659568E-2</c:v>
                </c:pt>
                <c:pt idx="3">
                  <c:v>4.4702869945588392E-2</c:v>
                </c:pt>
                <c:pt idx="4">
                  <c:v>4.4848334470566339E-2</c:v>
                </c:pt>
                <c:pt idx="5">
                  <c:v>4.7430830039525688E-2</c:v>
                </c:pt>
                <c:pt idx="6">
                  <c:v>5.6085786421773989E-2</c:v>
                </c:pt>
                <c:pt idx="7">
                  <c:v>5.8434782608695654E-2</c:v>
                </c:pt>
                <c:pt idx="8">
                  <c:v>6.3199443809011185E-2</c:v>
                </c:pt>
                <c:pt idx="9">
                  <c:v>8.9948903290129611E-2</c:v>
                </c:pt>
                <c:pt idx="10">
                  <c:v>0.11834166658997354</c:v>
                </c:pt>
                <c:pt idx="11">
                  <c:v>0.12567110309045793</c:v>
                </c:pt>
                <c:pt idx="12">
                  <c:v>0.12831029582741249</c:v>
                </c:pt>
                <c:pt idx="13">
                  <c:v>0.12862052037309768</c:v>
                </c:pt>
                <c:pt idx="14">
                  <c:v>0.13713942585279107</c:v>
                </c:pt>
                <c:pt idx="15">
                  <c:v>0.15322189388259164</c:v>
                </c:pt>
                <c:pt idx="16">
                  <c:v>0.15640895218718209</c:v>
                </c:pt>
                <c:pt idx="17">
                  <c:v>0.16370582617000956</c:v>
                </c:pt>
                <c:pt idx="18">
                  <c:v>0.17648825539050669</c:v>
                </c:pt>
                <c:pt idx="19">
                  <c:v>0.26530885139678462</c:v>
                </c:pt>
              </c:numCache>
            </c:numRef>
          </c:val>
          <c:extLst>
            <c:ext xmlns:c15="http://schemas.microsoft.com/office/drawing/2012/chart" uri="{02D57815-91ED-43cb-92C2-25804820EDAC}">
              <c15:datalabelsRange>
                <c15:f>'11ListaEspera'!$N$13:$N$32</c15:f>
                <c15:dlblRangeCache>
                  <c:ptCount val="20"/>
                  <c:pt idx="0">
                    <c:v>169</c:v>
                  </c:pt>
                  <c:pt idx="1">
                    <c:v>2.131</c:v>
                  </c:pt>
                  <c:pt idx="2">
                    <c:v>1.624</c:v>
                  </c:pt>
                  <c:pt idx="3">
                    <c:v>838</c:v>
                  </c:pt>
                  <c:pt idx="4">
                    <c:v>723</c:v>
                  </c:pt>
                  <c:pt idx="5">
                    <c:v>72</c:v>
                  </c:pt>
                  <c:pt idx="6">
                    <c:v>4.043</c:v>
                  </c:pt>
                  <c:pt idx="7">
                    <c:v>8.736</c:v>
                  </c:pt>
                  <c:pt idx="8">
                    <c:v>11.272</c:v>
                  </c:pt>
                  <c:pt idx="9">
                    <c:v>2.887</c:v>
                  </c:pt>
                  <c:pt idx="10">
                    <c:v>180.023</c:v>
                  </c:pt>
                  <c:pt idx="11">
                    <c:v>38.997</c:v>
                  </c:pt>
                  <c:pt idx="12">
                    <c:v>3.973</c:v>
                  </c:pt>
                  <c:pt idx="13">
                    <c:v>262</c:v>
                  </c:pt>
                  <c:pt idx="14">
                    <c:v>5.938</c:v>
                  </c:pt>
                  <c:pt idx="15">
                    <c:v>6.948</c:v>
                  </c:pt>
                  <c:pt idx="16">
                    <c:v>6.150</c:v>
                  </c:pt>
                  <c:pt idx="17">
                    <c:v>1.714</c:v>
                  </c:pt>
                  <c:pt idx="18">
                    <c:v>14.103</c:v>
                  </c:pt>
                  <c:pt idx="19">
                    <c:v>69.443</c:v>
                  </c:pt>
                </c15:dlblRangeCache>
              </c15:datalabelsRange>
            </c:ext>
            <c:ext xmlns:c16="http://schemas.microsoft.com/office/drawing/2014/chart" uri="{C3380CC4-5D6E-409C-BE32-E72D297353CC}">
              <c16:uniqueId val="{0000002B-6C81-47B0-B1AF-BAF6FD9CCEB2}"/>
            </c:ext>
          </c:extLst>
        </c:ser>
        <c:dLbls>
          <c:dLblPos val="inEnd"/>
          <c:showLegendKey val="0"/>
          <c:showVal val="1"/>
          <c:showCatName val="0"/>
          <c:showSerName val="0"/>
          <c:showPercent val="0"/>
          <c:showBubbleSize val="0"/>
        </c:dLbls>
        <c:gapWidth val="30"/>
        <c:overlap val="100"/>
        <c:axId val="-2095910016"/>
        <c:axId val="-2095914912"/>
      </c:barChart>
      <c:lineChart>
        <c:grouping val="standard"/>
        <c:varyColors val="0"/>
        <c:ser>
          <c:idx val="2"/>
          <c:order val="2"/>
          <c:tx>
            <c:strRef>
              <c:f>'11ListaEspera'!$Q$12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'11ListaEspera'!$L$13:$L$32</c:f>
              <c:strCache>
                <c:ptCount val="20"/>
                <c:pt idx="0">
                  <c:v>Castilla y León</c:v>
                </c:pt>
                <c:pt idx="1">
                  <c:v>Galicia</c:v>
                </c:pt>
                <c:pt idx="2">
                  <c:v>Aragón</c:v>
                </c:pt>
                <c:pt idx="3">
                  <c:v>Cantabria</c:v>
                </c:pt>
                <c:pt idx="4">
                  <c:v>Navarra, Comunidad Foral de</c:v>
                </c:pt>
                <c:pt idx="5">
                  <c:v>Ceuta</c:v>
                </c:pt>
                <c:pt idx="6">
                  <c:v>Castilla - La Mancha</c:v>
                </c:pt>
                <c:pt idx="7">
                  <c:v>Comunitat Valenciana</c:v>
                </c:pt>
                <c:pt idx="8">
                  <c:v>Madrid, Comunidad de</c:v>
                </c:pt>
                <c:pt idx="9">
                  <c:v>Asturias, Principado de</c:v>
                </c:pt>
                <c:pt idx="10">
                  <c:v>Media Nacional</c:v>
                </c:pt>
                <c:pt idx="11">
                  <c:v>Andalucía</c:v>
                </c:pt>
                <c:pt idx="12">
                  <c:v>Balears, Illes</c:v>
                </c:pt>
                <c:pt idx="13">
                  <c:v>Melilla</c:v>
                </c:pt>
                <c:pt idx="14">
                  <c:v>Canarias</c:v>
                </c:pt>
                <c:pt idx="15">
                  <c:v>Murcia, Región de</c:v>
                </c:pt>
                <c:pt idx="16">
                  <c:v>Extremadura</c:v>
                </c:pt>
                <c:pt idx="17">
                  <c:v>Rioja, La</c:v>
                </c:pt>
                <c:pt idx="18">
                  <c:v>País Vasco</c:v>
                </c:pt>
                <c:pt idx="19">
                  <c:v>Cataluña</c:v>
                </c:pt>
              </c:strCache>
            </c:strRef>
          </c:cat>
          <c:val>
            <c:numRef>
              <c:f>'11ListaEspera'!$Q$13:$Q$32</c:f>
              <c:numCache>
                <c:formatCode>0.00%</c:formatCode>
                <c:ptCount val="20"/>
                <c:pt idx="0">
                  <c:v>0.88165833341002642</c:v>
                </c:pt>
                <c:pt idx="1">
                  <c:v>0.88165833341002642</c:v>
                </c:pt>
                <c:pt idx="2">
                  <c:v>0.88165833341002642</c:v>
                </c:pt>
                <c:pt idx="3">
                  <c:v>0.88165833341002642</c:v>
                </c:pt>
                <c:pt idx="4">
                  <c:v>0.88165833341002642</c:v>
                </c:pt>
                <c:pt idx="5">
                  <c:v>0.88165833341002642</c:v>
                </c:pt>
                <c:pt idx="6">
                  <c:v>0.88165833341002642</c:v>
                </c:pt>
                <c:pt idx="7">
                  <c:v>0.88165833341002642</c:v>
                </c:pt>
                <c:pt idx="8">
                  <c:v>0.88165833341002642</c:v>
                </c:pt>
                <c:pt idx="9">
                  <c:v>0.88165833341002642</c:v>
                </c:pt>
                <c:pt idx="10">
                  <c:v>0.88165833341002642</c:v>
                </c:pt>
                <c:pt idx="11">
                  <c:v>0.88165833341002642</c:v>
                </c:pt>
                <c:pt idx="12">
                  <c:v>0.88165833341002642</c:v>
                </c:pt>
                <c:pt idx="13">
                  <c:v>0.88165833341002642</c:v>
                </c:pt>
                <c:pt idx="14">
                  <c:v>0.88165833341002642</c:v>
                </c:pt>
                <c:pt idx="15">
                  <c:v>0.88165833341002642</c:v>
                </c:pt>
                <c:pt idx="16">
                  <c:v>0.88165833341002642</c:v>
                </c:pt>
                <c:pt idx="17">
                  <c:v>0.88165833341002642</c:v>
                </c:pt>
                <c:pt idx="18">
                  <c:v>0.88165833341002642</c:v>
                </c:pt>
                <c:pt idx="19">
                  <c:v>0.88165833341002642</c:v>
                </c:pt>
              </c:numCache>
            </c:numRef>
          </c:val>
          <c:smooth val="0"/>
          <c:extLst>
            <c:ext xmlns:c16="http://schemas.microsoft.com/office/drawing/2014/chart" uri="{C3380CC4-5D6E-409C-BE32-E72D297353CC}">
              <c16:uniqueId val="{0000002D-6C81-47B0-B1AF-BAF6FD9CCEB2}"/>
            </c:ext>
          </c:extLst>
        </c:ser>
        <c:dLbls>
          <c:showLegendKey val="0"/>
          <c:showVal val="0"/>
          <c:showCatName val="0"/>
          <c:showSerName val="0"/>
          <c:showPercent val="0"/>
          <c:showBubbleSize val="0"/>
        </c:dLbls>
        <c:marker val="1"/>
        <c:smooth val="0"/>
        <c:axId val="-2095910016"/>
        <c:axId val="-2095914912"/>
      </c:lineChart>
      <c:catAx>
        <c:axId val="-2095910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4912"/>
        <c:crosses val="autoZero"/>
        <c:auto val="1"/>
        <c:lblAlgn val="ctr"/>
        <c:lblOffset val="100"/>
        <c:noMultiLvlLbl val="0"/>
      </c:catAx>
      <c:valAx>
        <c:axId val="-209591491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0016"/>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1623630263608351"/>
          <c:y val="0.89331796142304642"/>
          <c:w val="0.56405624638538954"/>
          <c:h val="4.776608531410209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8"/>
            <c:invertIfNegative val="0"/>
            <c:bubble3D val="0"/>
            <c:extLst>
              <c:ext xmlns:c16="http://schemas.microsoft.com/office/drawing/2014/chart" uri="{C3380CC4-5D6E-409C-BE32-E72D297353CC}">
                <c16:uniqueId val="{00000000-C55D-4E29-9CD8-90CA83D3C1E4}"/>
              </c:ext>
            </c:extLst>
          </c:dPt>
          <c:dPt>
            <c:idx val="9"/>
            <c:invertIfNegative val="0"/>
            <c:bubble3D val="0"/>
            <c:spPr>
              <a:solidFill>
                <a:schemeClr val="accent6">
                  <a:lumMod val="50000"/>
                </a:schemeClr>
              </a:solidFill>
            </c:spPr>
            <c:extLst>
              <c:ext xmlns:c16="http://schemas.microsoft.com/office/drawing/2014/chart" uri="{C3380CC4-5D6E-409C-BE32-E72D297353CC}">
                <c16:uniqueId val="{00000001-C55D-4E29-9CD8-90CA83D3C1E4}"/>
              </c:ext>
            </c:extLst>
          </c:dPt>
          <c:dPt>
            <c:idx val="10"/>
            <c:invertIfNegative val="0"/>
            <c:bubble3D val="0"/>
            <c:extLst>
              <c:ext xmlns:c16="http://schemas.microsoft.com/office/drawing/2014/chart" uri="{C3380CC4-5D6E-409C-BE32-E72D297353CC}">
                <c16:uniqueId val="{00000003-C55D-4E29-9CD8-90CA83D3C1E4}"/>
              </c:ext>
            </c:extLst>
          </c:dPt>
          <c:dPt>
            <c:idx val="11"/>
            <c:invertIfNegative val="0"/>
            <c:bubble3D val="0"/>
            <c:extLst>
              <c:ext xmlns:c16="http://schemas.microsoft.com/office/drawing/2014/chart" uri="{C3380CC4-5D6E-409C-BE32-E72D297353CC}">
                <c16:uniqueId val="{00000005-C55D-4E29-9CD8-90CA83D3C1E4}"/>
              </c:ext>
            </c:extLst>
          </c:dPt>
          <c:dPt>
            <c:idx val="12"/>
            <c:invertIfNegative val="0"/>
            <c:bubble3D val="0"/>
            <c:extLst>
              <c:ext xmlns:c16="http://schemas.microsoft.com/office/drawing/2014/chart" uri="{C3380CC4-5D6E-409C-BE32-E72D297353CC}">
                <c16:uniqueId val="{00000006-C55D-4E29-9CD8-90CA83D3C1E4}"/>
              </c:ext>
            </c:extLst>
          </c:dPt>
          <c:dLbls>
            <c:dLbl>
              <c:idx val="0"/>
              <c:layout>
                <c:manualLayout>
                  <c:x val="0"/>
                  <c:y val="-3.0478894636931943E-3"/>
                </c:manualLayout>
              </c:layout>
              <c:tx>
                <c:rich>
                  <a:bodyPr/>
                  <a:lstStyle/>
                  <a:p>
                    <a:fld id="{B2C044CC-85AE-4216-87F0-EFC6B79C593E}" type="CELLRANGE">
                      <a:rPr lang="en-US" baseline="0"/>
                      <a:pPr/>
                      <a:t>[CELLRANGE]</a:t>
                    </a:fld>
                    <a:r>
                      <a:rPr lang="en-US" baseline="0"/>
                      <a:t>
</a:t>
                    </a:r>
                    <a:fld id="{3AFFAEA8-E94B-4073-ACB9-56F055FD77A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C55D-4E29-9CD8-90CA83D3C1E4}"/>
                </c:ext>
              </c:extLst>
            </c:dLbl>
            <c:dLbl>
              <c:idx val="1"/>
              <c:layout>
                <c:manualLayout>
                  <c:x val="0"/>
                  <c:y val="-1.7720988787653831E-2"/>
                </c:manualLayout>
              </c:layout>
              <c:tx>
                <c:rich>
                  <a:bodyPr/>
                  <a:lstStyle/>
                  <a:p>
                    <a:fld id="{A8013222-2E3C-4825-AE90-3BAF113401C9}" type="CELLRANGE">
                      <a:rPr lang="en-US" baseline="0"/>
                      <a:pPr/>
                      <a:t>[CELLRANGE]</a:t>
                    </a:fld>
                    <a:r>
                      <a:rPr lang="en-US" baseline="0"/>
                      <a:t>
</a:t>
                    </a:r>
                    <a:fld id="{9CF9731C-A63E-47BA-B63F-36F53E1BAF3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C55D-4E29-9CD8-90CA83D3C1E4}"/>
                </c:ext>
              </c:extLst>
            </c:dLbl>
            <c:dLbl>
              <c:idx val="2"/>
              <c:layout>
                <c:manualLayout>
                  <c:x val="-3.1535065771196298E-17"/>
                  <c:y val="-8.2036905618415919E-3"/>
                </c:manualLayout>
              </c:layout>
              <c:tx>
                <c:rich>
                  <a:bodyPr/>
                  <a:lstStyle/>
                  <a:p>
                    <a:fld id="{90EE74AF-FEF5-440F-AD58-B9691D3B5A98}" type="CELLRANGE">
                      <a:rPr lang="en-US" baseline="0"/>
                      <a:pPr/>
                      <a:t>[CELLRANGE]</a:t>
                    </a:fld>
                    <a:r>
                      <a:rPr lang="en-US" baseline="0"/>
                      <a:t>
</a:t>
                    </a:r>
                    <a:fld id="{5F86006E-9511-4698-84A4-FA93BB4040F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C55D-4E29-9CD8-90CA83D3C1E4}"/>
                </c:ext>
              </c:extLst>
            </c:dLbl>
            <c:dLbl>
              <c:idx val="3"/>
              <c:layout>
                <c:manualLayout>
                  <c:x val="0"/>
                  <c:y val="-1.6731786998662599E-2"/>
                </c:manualLayout>
              </c:layout>
              <c:tx>
                <c:rich>
                  <a:bodyPr/>
                  <a:lstStyle/>
                  <a:p>
                    <a:fld id="{B8A730CB-501F-440A-93FE-59A595A278EC}" type="CELLRANGE">
                      <a:rPr lang="en-US" baseline="0"/>
                      <a:pPr/>
                      <a:t>[CELLRANGE]</a:t>
                    </a:fld>
                    <a:r>
                      <a:rPr lang="en-US" baseline="0"/>
                      <a:t>
</a:t>
                    </a:r>
                    <a:fld id="{2F4E9261-339B-4302-A90C-1FF5DFF5886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C55D-4E29-9CD8-90CA83D3C1E4}"/>
                </c:ext>
              </c:extLst>
            </c:dLbl>
            <c:dLbl>
              <c:idx val="4"/>
              <c:layout>
                <c:manualLayout>
                  <c:x val="-3.1535065771196298E-17"/>
                  <c:y val="-8.7159103644407574E-3"/>
                </c:manualLayout>
              </c:layout>
              <c:tx>
                <c:rich>
                  <a:bodyPr/>
                  <a:lstStyle/>
                  <a:p>
                    <a:fld id="{68C827C0-B536-4094-85CB-69C3AC7B9B19}" type="CELLRANGE">
                      <a:rPr lang="en-US" baseline="0"/>
                      <a:pPr/>
                      <a:t>[CELLRANGE]</a:t>
                    </a:fld>
                    <a:r>
                      <a:rPr lang="en-US" baseline="0"/>
                      <a:t>
</a:t>
                    </a:r>
                    <a:fld id="{70370A3A-95A9-400E-ABEF-1AB7A28D608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C55D-4E29-9CD8-90CA83D3C1E4}"/>
                </c:ext>
              </c:extLst>
            </c:dLbl>
            <c:dLbl>
              <c:idx val="5"/>
              <c:layout>
                <c:manualLayout>
                  <c:x val="0"/>
                  <c:y val="-1.7646335475998459E-2"/>
                </c:manualLayout>
              </c:layout>
              <c:tx>
                <c:rich>
                  <a:bodyPr/>
                  <a:lstStyle/>
                  <a:p>
                    <a:fld id="{891E6C2E-0F06-49FC-8F25-7B82513078A4}" type="CELLRANGE">
                      <a:rPr lang="en-US" baseline="0"/>
                      <a:pPr/>
                      <a:t>[CELLRANGE]</a:t>
                    </a:fld>
                    <a:r>
                      <a:rPr lang="en-US" baseline="0"/>
                      <a:t>
</a:t>
                    </a:r>
                    <a:fld id="{EDD3FEFB-289D-46F5-B25B-CFB2AC233BF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C55D-4E29-9CD8-90CA83D3C1E4}"/>
                </c:ext>
              </c:extLst>
            </c:dLbl>
            <c:dLbl>
              <c:idx val="6"/>
              <c:layout>
                <c:manualLayout>
                  <c:x val="0"/>
                  <c:y val="-2.4497184516648868E-2"/>
                </c:manualLayout>
              </c:layout>
              <c:tx>
                <c:rich>
                  <a:bodyPr/>
                  <a:lstStyle/>
                  <a:p>
                    <a:fld id="{E2CDAED0-FAF8-40E9-BF45-6D161A3517EF}" type="CELLRANGE">
                      <a:rPr lang="en-US" baseline="0"/>
                      <a:pPr/>
                      <a:t>[CELLRANGE]</a:t>
                    </a:fld>
                    <a:r>
                      <a:rPr lang="en-US" baseline="0"/>
                      <a:t>
</a:t>
                    </a:r>
                    <a:fld id="{16109B2E-999C-44A9-8293-158A3FD6BD5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C55D-4E29-9CD8-90CA83D3C1E4}"/>
                </c:ext>
              </c:extLst>
            </c:dLbl>
            <c:dLbl>
              <c:idx val="7"/>
              <c:layout>
                <c:manualLayout>
                  <c:x val="0"/>
                  <c:y val="-2.2163314926720738E-2"/>
                </c:manualLayout>
              </c:layout>
              <c:tx>
                <c:rich>
                  <a:bodyPr/>
                  <a:lstStyle/>
                  <a:p>
                    <a:fld id="{E8CDD98F-2A8A-4A68-8DD6-98453E5BBF58}" type="CELLRANGE">
                      <a:rPr lang="en-US" baseline="0"/>
                      <a:pPr/>
                      <a:t>[CELLRANGE]</a:t>
                    </a:fld>
                    <a:r>
                      <a:rPr lang="en-US" baseline="0"/>
                      <a:t>
</a:t>
                    </a:r>
                    <a:fld id="{0F0C52D1-6584-44DA-B0F2-B9331819A94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C55D-4E29-9CD8-90CA83D3C1E4}"/>
                </c:ext>
              </c:extLst>
            </c:dLbl>
            <c:dLbl>
              <c:idx val="8"/>
              <c:layout>
                <c:manualLayout>
                  <c:x val="0"/>
                  <c:y val="-2.1526309661573512E-2"/>
                </c:manualLayout>
              </c:layout>
              <c:tx>
                <c:rich>
                  <a:bodyPr/>
                  <a:lstStyle/>
                  <a:p>
                    <a:fld id="{E7C4A0CE-CD73-4BC8-B5CC-8085F96F1DE7}" type="CELLRANGE">
                      <a:rPr lang="en-US" baseline="0"/>
                      <a:pPr/>
                      <a:t>[CELLRANGE]</a:t>
                    </a:fld>
                    <a:r>
                      <a:rPr lang="en-US" baseline="0"/>
                      <a:t>
</a:t>
                    </a:r>
                    <a:fld id="{078AF491-33ED-450B-905F-12EEFDAAA16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C55D-4E29-9CD8-90CA83D3C1E4}"/>
                </c:ext>
              </c:extLst>
            </c:dLbl>
            <c:dLbl>
              <c:idx val="9"/>
              <c:layout>
                <c:manualLayout>
                  <c:x val="-6.3070131542392597E-17"/>
                  <c:y val="-2.7204139026626207E-2"/>
                </c:manualLayout>
              </c:layout>
              <c:tx>
                <c:rich>
                  <a:bodyPr/>
                  <a:lstStyle/>
                  <a:p>
                    <a:fld id="{688772AC-3838-40FB-83DB-3C6DD57A44B8}" type="CELLRANGE">
                      <a:rPr lang="en-US" baseline="0"/>
                      <a:pPr/>
                      <a:t>[CELLRANGE]</a:t>
                    </a:fld>
                    <a:r>
                      <a:rPr lang="en-US" baseline="0"/>
                      <a:t>
</a:t>
                    </a:r>
                    <a:fld id="{296AF25E-5A41-4035-A653-3042D233FBB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C55D-4E29-9CD8-90CA83D3C1E4}"/>
                </c:ext>
              </c:extLst>
            </c:dLbl>
            <c:dLbl>
              <c:idx val="10"/>
              <c:layout>
                <c:manualLayout>
                  <c:x val="0"/>
                  <c:y val="-3.0493788971617027E-2"/>
                </c:manualLayout>
              </c:layout>
              <c:tx>
                <c:rich>
                  <a:bodyPr/>
                  <a:lstStyle/>
                  <a:p>
                    <a:fld id="{1E6AF287-FA5E-49F6-94FA-7E673AAC0782}" type="CELLRANGE">
                      <a:rPr lang="en-US" baseline="0"/>
                      <a:pPr/>
                      <a:t>[CELLRANGE]</a:t>
                    </a:fld>
                    <a:r>
                      <a:rPr lang="en-US" baseline="0"/>
                      <a:t>
</a:t>
                    </a:r>
                    <a:fld id="{7E4D0626-7C60-4A77-B64F-2C8949750AD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C55D-4E29-9CD8-90CA83D3C1E4}"/>
                </c:ext>
              </c:extLst>
            </c:dLbl>
            <c:dLbl>
              <c:idx val="11"/>
              <c:layout>
                <c:manualLayout>
                  <c:x val="0"/>
                  <c:y val="-3.8704200147889889E-2"/>
                </c:manualLayout>
              </c:layout>
              <c:tx>
                <c:rich>
                  <a:bodyPr/>
                  <a:lstStyle/>
                  <a:p>
                    <a:fld id="{F2E3A31E-8E35-4188-9A4A-C945B109F7E8}" type="CELLRANGE">
                      <a:rPr lang="en-US" baseline="0"/>
                      <a:pPr/>
                      <a:t>[CELLRANGE]</a:t>
                    </a:fld>
                    <a:r>
                      <a:rPr lang="en-US" baseline="0"/>
                      <a:t>
</a:t>
                    </a:r>
                    <a:fld id="{67CDE966-7B7B-4E97-8A37-C26446A523A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C55D-4E29-9CD8-90CA83D3C1E4}"/>
                </c:ext>
              </c:extLst>
            </c:dLbl>
            <c:dLbl>
              <c:idx val="12"/>
              <c:layout>
                <c:manualLayout>
                  <c:x val="0"/>
                  <c:y val="-4.5254437921412038E-2"/>
                </c:manualLayout>
              </c:layout>
              <c:tx>
                <c:rich>
                  <a:bodyPr/>
                  <a:lstStyle/>
                  <a:p>
                    <a:fld id="{47694540-E7C4-40A8-892E-433FC8A1FD6D}" type="CELLRANGE">
                      <a:rPr lang="en-US" baseline="0"/>
                      <a:pPr/>
                      <a:t>[CELLRANGE]</a:t>
                    </a:fld>
                    <a:r>
                      <a:rPr lang="en-US" baseline="0"/>
                      <a:t>
</a:t>
                    </a:r>
                    <a:fld id="{4E5A07AC-4486-4D69-8AFC-3D7C4A23122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C55D-4E29-9CD8-90CA83D3C1E4}"/>
                </c:ext>
              </c:extLst>
            </c:dLbl>
            <c:dLbl>
              <c:idx val="13"/>
              <c:layout>
                <c:manualLayout>
                  <c:x val="0"/>
                  <c:y val="-4.0625206045864781E-2"/>
                </c:manualLayout>
              </c:layout>
              <c:tx>
                <c:rich>
                  <a:bodyPr/>
                  <a:lstStyle/>
                  <a:p>
                    <a:fld id="{ED722FD9-DF03-4366-8F09-40F89B040928}" type="CELLRANGE">
                      <a:rPr lang="en-US" baseline="0"/>
                      <a:pPr/>
                      <a:t>[CELLRANGE]</a:t>
                    </a:fld>
                    <a:r>
                      <a:rPr lang="en-US" baseline="0"/>
                      <a:t>
</a:t>
                    </a:r>
                    <a:fld id="{3AD166BB-C2AE-47C5-8FFD-86F6CA494BA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C55D-4E29-9CD8-90CA83D3C1E4}"/>
                </c:ext>
              </c:extLst>
            </c:dLbl>
            <c:dLbl>
              <c:idx val="14"/>
              <c:layout>
                <c:manualLayout>
                  <c:x val="0"/>
                  <c:y val="-4.4239261865835058E-2"/>
                </c:manualLayout>
              </c:layout>
              <c:tx>
                <c:rich>
                  <a:bodyPr/>
                  <a:lstStyle/>
                  <a:p>
                    <a:fld id="{F35B9410-73AF-4135-9F3E-FBA3EF032540}" type="CELLRANGE">
                      <a:rPr lang="en-US" baseline="0"/>
                      <a:pPr/>
                      <a:t>[CELLRANGE]</a:t>
                    </a:fld>
                    <a:r>
                      <a:rPr lang="en-US" baseline="0"/>
                      <a:t>
</a:t>
                    </a:r>
                    <a:fld id="{3282A46F-4A22-4681-AA4F-EEE4DCE4C4D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C55D-4E29-9CD8-90CA83D3C1E4}"/>
                </c:ext>
              </c:extLst>
            </c:dLbl>
            <c:dLbl>
              <c:idx val="15"/>
              <c:layout>
                <c:manualLayout>
                  <c:x val="0"/>
                  <c:y val="-4.177061671082595E-2"/>
                </c:manualLayout>
              </c:layout>
              <c:tx>
                <c:rich>
                  <a:bodyPr/>
                  <a:lstStyle/>
                  <a:p>
                    <a:fld id="{66AF677A-FE60-471C-9F27-BDD720EA8811}" type="CELLRANGE">
                      <a:rPr lang="en-US" baseline="0"/>
                      <a:pPr/>
                      <a:t>[CELLRANGE]</a:t>
                    </a:fld>
                    <a:r>
                      <a:rPr lang="en-US" baseline="0"/>
                      <a:t>
</a:t>
                    </a:r>
                    <a:fld id="{ED28F5B3-E43C-412D-9E12-5771FF5AA6C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C55D-4E29-9CD8-90CA83D3C1E4}"/>
                </c:ext>
              </c:extLst>
            </c:dLbl>
            <c:dLbl>
              <c:idx val="16"/>
              <c:layout>
                <c:manualLayout>
                  <c:x val="-1.2614026308478519E-16"/>
                  <c:y val="-5.4237901395508381E-2"/>
                </c:manualLayout>
              </c:layout>
              <c:tx>
                <c:rich>
                  <a:bodyPr/>
                  <a:lstStyle/>
                  <a:p>
                    <a:fld id="{9D766949-66A4-4B4A-B804-975B9913A8F3}" type="CELLRANGE">
                      <a:rPr lang="en-US" baseline="0"/>
                      <a:pPr/>
                      <a:t>[CELLRANGE]</a:t>
                    </a:fld>
                    <a:r>
                      <a:rPr lang="en-US" baseline="0"/>
                      <a:t>
</a:t>
                    </a:r>
                    <a:fld id="{A572B257-75B6-4515-9217-9D03CCDCA46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C55D-4E29-9CD8-90CA83D3C1E4}"/>
                </c:ext>
              </c:extLst>
            </c:dLbl>
            <c:dLbl>
              <c:idx val="17"/>
              <c:layout>
                <c:manualLayout>
                  <c:x val="0"/>
                  <c:y val="-5.7139753723992361E-2"/>
                </c:manualLayout>
              </c:layout>
              <c:tx>
                <c:rich>
                  <a:bodyPr/>
                  <a:lstStyle/>
                  <a:p>
                    <a:fld id="{98ACD00E-4D2B-4F95-98C8-674CAF24DD55}" type="CELLRANGE">
                      <a:rPr lang="en-US" baseline="0"/>
                      <a:pPr/>
                      <a:t>[CELLRANGE]</a:t>
                    </a:fld>
                    <a:r>
                      <a:rPr lang="en-US" baseline="0"/>
                      <a:t>
</a:t>
                    </a:r>
                    <a:fld id="{13E7B8F0-5C40-4EAB-8499-FC073EA8CF0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C55D-4E29-9CD8-90CA83D3C1E4}"/>
                </c:ext>
              </c:extLst>
            </c:dLbl>
            <c:dLbl>
              <c:idx val="18"/>
              <c:layout>
                <c:manualLayout>
                  <c:x val="-1.2614026308478519E-16"/>
                  <c:y val="-5.958878195039137E-2"/>
                </c:manualLayout>
              </c:layout>
              <c:tx>
                <c:rich>
                  <a:bodyPr/>
                  <a:lstStyle/>
                  <a:p>
                    <a:fld id="{80C1A1F4-70F8-4A36-B4FF-3A05E4F38AAB}" type="CELLRANGE">
                      <a:rPr lang="en-US" baseline="0"/>
                      <a:pPr/>
                      <a:t>[CELLRANGE]</a:t>
                    </a:fld>
                    <a:r>
                      <a:rPr lang="en-US" baseline="0"/>
                      <a:t>
</a:t>
                    </a:r>
                    <a:fld id="{933499B3-280B-49D9-AA93-5C46EEEAF00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C55D-4E29-9CD8-90CA83D3C1E4}"/>
                </c:ext>
              </c:extLst>
            </c:dLbl>
            <c:dLbl>
              <c:idx val="19"/>
              <c:layout>
                <c:manualLayout>
                  <c:x val="0"/>
                  <c:y val="-8.3345064135550109E-2"/>
                </c:manualLayout>
              </c:layout>
              <c:tx>
                <c:rich>
                  <a:bodyPr/>
                  <a:lstStyle/>
                  <a:p>
                    <a:fld id="{5A530BA4-B5BE-44C5-9E7B-015CCFB2EBBD}" type="CELLRANGE">
                      <a:rPr lang="en-US" baseline="0"/>
                      <a:pPr/>
                      <a:t>[CELLRANGE]</a:t>
                    </a:fld>
                    <a:r>
                      <a:rPr lang="en-US" baseline="0"/>
                      <a:t>
</a:t>
                    </a:r>
                    <a:fld id="{7CACBA4F-F13C-473F-B49B-7FB35DFE67A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C55D-4E29-9CD8-90CA83D3C1E4}"/>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'11ListaEsperaGIII'!$L$13:$L$32</c:f>
              <c:strCache>
                <c:ptCount val="20"/>
                <c:pt idx="0">
                  <c:v>Castilla y León</c:v>
                </c:pt>
                <c:pt idx="1">
                  <c:v>Galicia</c:v>
                </c:pt>
                <c:pt idx="2">
                  <c:v>Aragón</c:v>
                </c:pt>
                <c:pt idx="3">
                  <c:v>Navarra, Comunidad Foral de</c:v>
                </c:pt>
                <c:pt idx="4">
                  <c:v>Cantabria</c:v>
                </c:pt>
                <c:pt idx="5">
                  <c:v>Ceuta</c:v>
                </c:pt>
                <c:pt idx="6">
                  <c:v>Madrid, Comunidad de</c:v>
                </c:pt>
                <c:pt idx="7">
                  <c:v>Castilla - La Mancha</c:v>
                </c:pt>
                <c:pt idx="8">
                  <c:v>Comunitat Valenciana</c:v>
                </c:pt>
                <c:pt idx="9">
                  <c:v>Media Nacional</c:v>
                </c:pt>
                <c:pt idx="10">
                  <c:v>Asturias, Principado de</c:v>
                </c:pt>
                <c:pt idx="11">
                  <c:v>Andalucía</c:v>
                </c:pt>
                <c:pt idx="12">
                  <c:v>Balears, Illes</c:v>
                </c:pt>
                <c:pt idx="13">
                  <c:v>Extremadura</c:v>
                </c:pt>
                <c:pt idx="14">
                  <c:v>Melilla</c:v>
                </c:pt>
                <c:pt idx="15">
                  <c:v>Rioja, La</c:v>
                </c:pt>
                <c:pt idx="16">
                  <c:v>Murcia, Región de</c:v>
                </c:pt>
                <c:pt idx="17">
                  <c:v>Canarias</c:v>
                </c:pt>
                <c:pt idx="18">
                  <c:v>País Vasco</c:v>
                </c:pt>
                <c:pt idx="19">
                  <c:v>Cataluña</c:v>
                </c:pt>
              </c:strCache>
            </c:strRef>
          </c:cat>
          <c:val>
            <c:numRef>
              <c:f>'11ListaEsperaGIII'!$O$13:$O$32</c:f>
              <c:numCache>
                <c:formatCode>0.00%</c:formatCode>
                <c:ptCount val="20"/>
                <c:pt idx="0">
                  <c:v>0.99859399305971042</c:v>
                </c:pt>
                <c:pt idx="1">
                  <c:v>0.99311524992040756</c:v>
                </c:pt>
                <c:pt idx="2">
                  <c:v>0.97481373501781665</c:v>
                </c:pt>
                <c:pt idx="3">
                  <c:v>0.97350230414746541</c:v>
                </c:pt>
                <c:pt idx="4">
                  <c:v>0.97349558259709956</c:v>
                </c:pt>
                <c:pt idx="5">
                  <c:v>0.96969696969696972</c:v>
                </c:pt>
                <c:pt idx="6">
                  <c:v>0.96903328372344744</c:v>
                </c:pt>
                <c:pt idx="7">
                  <c:v>0.96246830858384647</c:v>
                </c:pt>
                <c:pt idx="8">
                  <c:v>0.95657525815496136</c:v>
                </c:pt>
                <c:pt idx="9">
                  <c:v>0.93256673257244282</c:v>
                </c:pt>
                <c:pt idx="10">
                  <c:v>0.92806588598635953</c:v>
                </c:pt>
                <c:pt idx="11">
                  <c:v>0.91411086855384172</c:v>
                </c:pt>
                <c:pt idx="12">
                  <c:v>0.91182012310011307</c:v>
                </c:pt>
                <c:pt idx="13">
                  <c:v>0.91039823008849563</c:v>
                </c:pt>
                <c:pt idx="14">
                  <c:v>0.90691823899371071</c:v>
                </c:pt>
                <c:pt idx="15">
                  <c:v>0.90533888678530861</c:v>
                </c:pt>
                <c:pt idx="16">
                  <c:v>0.88431072818232348</c:v>
                </c:pt>
                <c:pt idx="17">
                  <c:v>0.87121937867798005</c:v>
                </c:pt>
                <c:pt idx="18">
                  <c:v>0.8693498774829258</c:v>
                </c:pt>
                <c:pt idx="19">
                  <c:v>0.86144542597972373</c:v>
                </c:pt>
              </c:numCache>
            </c:numRef>
          </c:val>
          <c:extLst>
            <c:ext xmlns:c15="http://schemas.microsoft.com/office/drawing/2012/chart" uri="{02D57815-91ED-43cb-92C2-25804820EDAC}">
              <c15:datalabelsRange>
                <c15:f>'11ListaEsperaGIII'!$M$13:$M$32</c15:f>
                <c15:dlblRangeCache>
                  <c:ptCount val="20"/>
                  <c:pt idx="0">
                    <c:v>33.381</c:v>
                  </c:pt>
                  <c:pt idx="1">
                    <c:v>24.955</c:v>
                  </c:pt>
                  <c:pt idx="2">
                    <c:v>12.037</c:v>
                  </c:pt>
                  <c:pt idx="3">
                    <c:v>3.380</c:v>
                  </c:pt>
                  <c:pt idx="4">
                    <c:v>5.840</c:v>
                  </c:pt>
                  <c:pt idx="5">
                    <c:v>384</c:v>
                  </c:pt>
                  <c:pt idx="6">
                    <c:v>57.297</c:v>
                  </c:pt>
                  <c:pt idx="7">
                    <c:v>21.259</c:v>
                  </c:pt>
                  <c:pt idx="8">
                    <c:v>41.964</c:v>
                  </c:pt>
                  <c:pt idx="9">
                    <c:v>391.955</c:v>
                  </c:pt>
                  <c:pt idx="10">
                    <c:v>7.212</c:v>
                  </c:pt>
                  <c:pt idx="11">
                    <c:v>76.629</c:v>
                  </c:pt>
                  <c:pt idx="12">
                    <c:v>7.259</c:v>
                  </c:pt>
                  <c:pt idx="13">
                    <c:v>11.522</c:v>
                  </c:pt>
                  <c:pt idx="14">
                    <c:v>721</c:v>
                  </c:pt>
                  <c:pt idx="15">
                    <c:v>2.391</c:v>
                  </c:pt>
                  <c:pt idx="16">
                    <c:v>12.727</c:v>
                  </c:pt>
                  <c:pt idx="17">
                    <c:v>12.732</c:v>
                  </c:pt>
                  <c:pt idx="18">
                    <c:v>16.675</c:v>
                  </c:pt>
                  <c:pt idx="19">
                    <c:v>43.590</c:v>
                  </c:pt>
                </c15:dlblRangeCache>
              </c15:datalabelsRange>
            </c:ext>
            <c:ext xmlns:c16="http://schemas.microsoft.com/office/drawing/2014/chart" uri="{C3380CC4-5D6E-409C-BE32-E72D297353CC}">
              <c16:uniqueId val="{00000016-C55D-4E29-9CD8-90CA83D3C1E4}"/>
            </c:ext>
          </c:extLst>
        </c:ser>
        <c:ser>
          <c:idx val="1"/>
          <c:order val="1"/>
          <c:tx>
            <c:v>Personas beneficiarias con derecho a prestación pendientes de resolución de PIA</c:v>
          </c:tx>
          <c:spPr>
            <a:solidFill>
              <a:schemeClr val="accent2"/>
            </a:solidFill>
          </c:spPr>
          <c:invertIfNegative val="0"/>
          <c:dPt>
            <c:idx val="8"/>
            <c:invertIfNegative val="0"/>
            <c:bubble3D val="0"/>
            <c:extLst>
              <c:ext xmlns:c16="http://schemas.microsoft.com/office/drawing/2014/chart" uri="{C3380CC4-5D6E-409C-BE32-E72D297353CC}">
                <c16:uniqueId val="{00000017-C55D-4E29-9CD8-90CA83D3C1E4}"/>
              </c:ext>
            </c:extLst>
          </c:dPt>
          <c:dPt>
            <c:idx val="9"/>
            <c:invertIfNegative val="0"/>
            <c:bubble3D val="0"/>
            <c:spPr>
              <a:solidFill>
                <a:schemeClr val="accent2">
                  <a:lumMod val="50000"/>
                </a:schemeClr>
              </a:solidFill>
            </c:spPr>
            <c:extLst>
              <c:ext xmlns:c16="http://schemas.microsoft.com/office/drawing/2014/chart" uri="{C3380CC4-5D6E-409C-BE32-E72D297353CC}">
                <c16:uniqueId val="{00000018-C55D-4E29-9CD8-90CA83D3C1E4}"/>
              </c:ext>
            </c:extLst>
          </c:dPt>
          <c:dPt>
            <c:idx val="10"/>
            <c:invertIfNegative val="0"/>
            <c:bubble3D val="0"/>
            <c:spPr>
              <a:solidFill>
                <a:schemeClr val="accent2">
                  <a:lumMod val="75000"/>
                </a:schemeClr>
              </a:solidFill>
            </c:spPr>
            <c:extLst>
              <c:ext xmlns:c16="http://schemas.microsoft.com/office/drawing/2014/chart" uri="{C3380CC4-5D6E-409C-BE32-E72D297353CC}">
                <c16:uniqueId val="{0000001A-C55D-4E29-9CD8-90CA83D3C1E4}"/>
              </c:ext>
            </c:extLst>
          </c:dPt>
          <c:dPt>
            <c:idx val="11"/>
            <c:invertIfNegative val="0"/>
            <c:bubble3D val="0"/>
            <c:extLst>
              <c:ext xmlns:c16="http://schemas.microsoft.com/office/drawing/2014/chart" uri="{C3380CC4-5D6E-409C-BE32-E72D297353CC}">
                <c16:uniqueId val="{0000001C-C55D-4E29-9CD8-90CA83D3C1E4}"/>
              </c:ext>
            </c:extLst>
          </c:dPt>
          <c:dLbls>
            <c:dLbl>
              <c:idx val="0"/>
              <c:layout>
                <c:manualLayout>
                  <c:x val="0"/>
                  <c:y val="2.3297274756543279E-2"/>
                </c:manualLayout>
              </c:layout>
              <c:tx>
                <c:rich>
                  <a:bodyPr/>
                  <a:lstStyle/>
                  <a:p>
                    <a:fld id="{EEF3745D-29CA-4080-BC3E-73503BC2CBDC}" type="CELLRANGE">
                      <a:rPr lang="en-US" baseline="0"/>
                      <a:pPr/>
                      <a:t>[CELLRANGE]</a:t>
                    </a:fld>
                    <a:r>
                      <a:rPr lang="en-US" baseline="0"/>
                      <a:t>
</a:t>
                    </a:r>
                    <a:fld id="{9FB619F7-BD51-4A8C-9CDD-AA8334C0219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C55D-4E29-9CD8-90CA83D3C1E4}"/>
                </c:ext>
              </c:extLst>
            </c:dLbl>
            <c:dLbl>
              <c:idx val="1"/>
              <c:layout>
                <c:manualLayout>
                  <c:x val="-1.2753475859164376E-17"/>
                  <c:y val="1.9286023826460944E-2"/>
                </c:manualLayout>
              </c:layout>
              <c:tx>
                <c:rich>
                  <a:bodyPr/>
                  <a:lstStyle/>
                  <a:p>
                    <a:fld id="{14936F58-D0D1-4E91-A42B-23F09871B553}" type="CELLRANGE">
                      <a:rPr lang="en-US" baseline="0"/>
                      <a:pPr/>
                      <a:t>[CELLRANGE]</a:t>
                    </a:fld>
                    <a:r>
                      <a:rPr lang="en-US" baseline="0"/>
                      <a:t>
</a:t>
                    </a:r>
                    <a:fld id="{2F0B364E-E0A1-4736-ABFE-7D843FD2189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C55D-4E29-9CD8-90CA83D3C1E4}"/>
                </c:ext>
              </c:extLst>
            </c:dLbl>
            <c:dLbl>
              <c:idx val="2"/>
              <c:layout>
                <c:manualLayout>
                  <c:x val="0"/>
                  <c:y val="1.2075453185174284E-2"/>
                </c:manualLayout>
              </c:layout>
              <c:tx>
                <c:rich>
                  <a:bodyPr/>
                  <a:lstStyle/>
                  <a:p>
                    <a:fld id="{E089B2E9-43FC-4137-B846-4FCB56200A32}" type="CELLRANGE">
                      <a:rPr lang="en-US" baseline="0"/>
                      <a:pPr/>
                      <a:t>[CELLRANGE]</a:t>
                    </a:fld>
                    <a:r>
                      <a:rPr lang="en-US" baseline="0"/>
                      <a:t>
</a:t>
                    </a:r>
                    <a:fld id="{9052C76F-73D7-44D4-8EFF-833FB4C589C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C55D-4E29-9CD8-90CA83D3C1E4}"/>
                </c:ext>
              </c:extLst>
            </c:dLbl>
            <c:dLbl>
              <c:idx val="3"/>
              <c:layout>
                <c:manualLayout>
                  <c:x val="-5.1013903436657505E-17"/>
                  <c:y val="9.2995151307021205E-3"/>
                </c:manualLayout>
              </c:layout>
              <c:tx>
                <c:rich>
                  <a:bodyPr/>
                  <a:lstStyle/>
                  <a:p>
                    <a:fld id="{B8486AF5-6BC3-4385-8829-E25E4DFCE287}" type="CELLRANGE">
                      <a:rPr lang="en-US" baseline="0"/>
                      <a:pPr/>
                      <a:t>[CELLRANGE]</a:t>
                    </a:fld>
                    <a:r>
                      <a:rPr lang="en-US" baseline="0"/>
                      <a:t>
</a:t>
                    </a:r>
                    <a:fld id="{B1AD1102-C0EF-4357-8D0B-234882BE671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C55D-4E29-9CD8-90CA83D3C1E4}"/>
                </c:ext>
              </c:extLst>
            </c:dLbl>
            <c:dLbl>
              <c:idx val="4"/>
              <c:layout>
                <c:manualLayout>
                  <c:x val="1.3988426885235836E-3"/>
                  <c:y val="4.9774323583780256E-3"/>
                </c:manualLayout>
              </c:layout>
              <c:tx>
                <c:rich>
                  <a:bodyPr/>
                  <a:lstStyle/>
                  <a:p>
                    <a:fld id="{5BD0C136-44B3-48F7-9775-A2A4D744D010}" type="CELLRANGE">
                      <a:rPr lang="en-US" baseline="0"/>
                      <a:pPr/>
                      <a:t>[CELLRANGE]</a:t>
                    </a:fld>
                    <a:r>
                      <a:rPr lang="en-US" baseline="0"/>
                      <a:t>
</a:t>
                    </a:r>
                    <a:fld id="{98A50000-580B-4A5B-8D4F-D13D028BD2F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C55D-4E29-9CD8-90CA83D3C1E4}"/>
                </c:ext>
              </c:extLst>
            </c:dLbl>
            <c:dLbl>
              <c:idx val="5"/>
              <c:layout>
                <c:manualLayout>
                  <c:x val="0"/>
                  <c:y val="6.9874409880102319E-3"/>
                </c:manualLayout>
              </c:layout>
              <c:tx>
                <c:rich>
                  <a:bodyPr/>
                  <a:lstStyle/>
                  <a:p>
                    <a:fld id="{D6B55CD7-8F3E-45E9-8346-1BF329EC0942}" type="CELLRANGE">
                      <a:rPr lang="en-US" baseline="0"/>
                      <a:pPr/>
                      <a:t>[CELLRANGE]</a:t>
                    </a:fld>
                    <a:r>
                      <a:rPr lang="en-US" baseline="0"/>
                      <a:t>
</a:t>
                    </a:r>
                    <a:fld id="{1E2C7A0F-F94D-49C5-81D0-C57B218E857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C55D-4E29-9CD8-90CA83D3C1E4}"/>
                </c:ext>
              </c:extLst>
            </c:dLbl>
            <c:dLbl>
              <c:idx val="6"/>
              <c:layout>
                <c:manualLayout>
                  <c:x val="0"/>
                  <c:y val="9.2246790407103946E-3"/>
                </c:manualLayout>
              </c:layout>
              <c:tx>
                <c:rich>
                  <a:bodyPr/>
                  <a:lstStyle/>
                  <a:p>
                    <a:fld id="{B8BC3458-317E-47E8-B68F-724919287509}" type="CELLRANGE">
                      <a:rPr lang="en-US" baseline="0"/>
                      <a:pPr/>
                      <a:t>[CELLRANGE]</a:t>
                    </a:fld>
                    <a:r>
                      <a:rPr lang="en-US" baseline="0"/>
                      <a:t>
</a:t>
                    </a:r>
                    <a:fld id="{F8A19D5E-DB26-4D86-9B86-10BE1B0D020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C55D-4E29-9CD8-90CA83D3C1E4}"/>
                </c:ext>
              </c:extLst>
            </c:dLbl>
            <c:dLbl>
              <c:idx val="7"/>
              <c:layout>
                <c:manualLayout>
                  <c:x val="0"/>
                  <c:y val="9.1976149447574578E-3"/>
                </c:manualLayout>
              </c:layout>
              <c:tx>
                <c:rich>
                  <a:bodyPr/>
                  <a:lstStyle/>
                  <a:p>
                    <a:fld id="{214257A0-C44E-4313-91A5-351D23C1810F}" type="CELLRANGE">
                      <a:rPr lang="en-US" baseline="0"/>
                      <a:pPr/>
                      <a:t>[CELLRANGE]</a:t>
                    </a:fld>
                    <a:r>
                      <a:rPr lang="en-US" baseline="0"/>
                      <a:t>
</a:t>
                    </a:r>
                    <a:fld id="{EDEF2EC7-4CFC-4C1E-BABC-677B95BC8EF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C55D-4E29-9CD8-90CA83D3C1E4}"/>
                </c:ext>
              </c:extLst>
            </c:dLbl>
            <c:dLbl>
              <c:idx val="8"/>
              <c:layout>
                <c:manualLayout>
                  <c:x val="0"/>
                  <c:y val="4.1758628587786393E-4"/>
                </c:manualLayout>
              </c:layout>
              <c:tx>
                <c:rich>
                  <a:bodyPr/>
                  <a:lstStyle/>
                  <a:p>
                    <a:fld id="{3BFCAE8C-0D9D-4576-9D85-603C087EC874}" type="CELLRANGE">
                      <a:rPr lang="en-US" baseline="0"/>
                      <a:pPr/>
                      <a:t>[CELLRANGE]</a:t>
                    </a:fld>
                    <a:r>
                      <a:rPr lang="en-US" baseline="0"/>
                      <a:t>
</a:t>
                    </a:r>
                    <a:fld id="{4E58529F-58EC-4B31-82E9-0DD564D9B68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C55D-4E29-9CD8-90CA83D3C1E4}"/>
                </c:ext>
              </c:extLst>
            </c:dLbl>
            <c:dLbl>
              <c:idx val="9"/>
              <c:layout>
                <c:manualLayout>
                  <c:x val="1.6816158849698802E-4"/>
                  <c:y val="2.474386963311829E-3"/>
                </c:manualLayout>
              </c:layout>
              <c:tx>
                <c:rich>
                  <a:bodyPr/>
                  <a:lstStyle/>
                  <a:p>
                    <a:fld id="{1B44D969-E2B1-4A5C-B167-F80AAC8DB894}" type="CELLRANGE">
                      <a:rPr lang="en-US" baseline="0"/>
                      <a:pPr/>
                      <a:t>[CELLRANGE]</a:t>
                    </a:fld>
                    <a:r>
                      <a:rPr lang="en-US" baseline="0"/>
                      <a:t>
</a:t>
                    </a:r>
                    <a:fld id="{A9A128E5-F34B-4417-9ED6-0BFAD6B3C42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C55D-4E29-9CD8-90CA83D3C1E4}"/>
                </c:ext>
              </c:extLst>
            </c:dLbl>
            <c:dLbl>
              <c:idx val="10"/>
              <c:layout>
                <c:manualLayout>
                  <c:x val="0"/>
                  <c:y val="-2.5432334976819488E-3"/>
                </c:manualLayout>
              </c:layout>
              <c:tx>
                <c:rich>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fld id="{9E4242AD-75C5-40BC-B4C2-0C8FB9861811}" type="CELLRANGE">
                      <a:rPr lang="en-US" baseline="0"/>
                      <a:pPr>
                        <a:defRPr sz="800" b="1" i="0" u="none" strike="noStrike" kern="1200" baseline="0">
                          <a:solidFill>
                            <a:schemeClr val="bg1"/>
                          </a:solidFill>
                          <a:latin typeface="+mn-lt"/>
                          <a:ea typeface="+mn-ea"/>
                          <a:cs typeface="+mn-cs"/>
                        </a:defRPr>
                      </a:pPr>
                      <a:t>[CELLRANGE]</a:t>
                    </a:fld>
                    <a:r>
                      <a:rPr lang="en-US" baseline="0"/>
                      <a:t>
</a:t>
                    </a:r>
                    <a:fld id="{F58379AE-5D3E-49A9-AE2B-5B105A18A8A8}" type="VALUE">
                      <a:rPr lang="en-US" baseline="0"/>
                      <a:pPr>
                        <a:defRPr sz="800" b="1" i="0" u="none" strike="noStrike" kern="1200" baseline="0">
                          <a:solidFill>
                            <a:schemeClr val="bg1"/>
                          </a:solidFill>
                          <a:latin typeface="+mn-lt"/>
                          <a:ea typeface="+mn-ea"/>
                          <a:cs typeface="+mn-cs"/>
                        </a:defRPr>
                      </a:pPr>
                      <a:t>[VALOR]</a:t>
                    </a:fld>
                    <a:endParaRPr lang="en-US" baseline="0"/>
                  </a:p>
                </c:rich>
              </c:tx>
              <c:spPr>
                <a:solidFill>
                  <a:schemeClr val="accent2"/>
                </a:solid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C55D-4E29-9CD8-90CA83D3C1E4}"/>
                </c:ext>
              </c:extLst>
            </c:dLbl>
            <c:dLbl>
              <c:idx val="11"/>
              <c:layout>
                <c:manualLayout>
                  <c:x val="0"/>
                  <c:y val="-1.9317225534193593E-3"/>
                </c:manualLayout>
              </c:layout>
              <c:tx>
                <c:rich>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fld id="{3EB14483-8AFD-4B56-BE12-E14D679FE72E}" type="CELLRANGE">
                      <a:rPr lang="en-US" baseline="0"/>
                      <a:pPr>
                        <a:defRPr sz="800" b="1" i="0" u="none" strike="noStrike" kern="1200" baseline="0">
                          <a:solidFill>
                            <a:schemeClr val="bg1"/>
                          </a:solidFill>
                          <a:latin typeface="+mn-lt"/>
                          <a:ea typeface="+mn-ea"/>
                          <a:cs typeface="+mn-cs"/>
                        </a:defRPr>
                      </a:pPr>
                      <a:t>[CELLRANGE]</a:t>
                    </a:fld>
                    <a:r>
                      <a:rPr lang="en-US" baseline="0"/>
                      <a:t>
</a:t>
                    </a:r>
                    <a:fld id="{ACF93AF4-3DAC-4A22-BA99-E7D50D588D1A}" type="VALUE">
                      <a:rPr lang="en-US" baseline="0"/>
                      <a:pPr>
                        <a:defRPr sz="800" b="1" i="0" u="none" strike="noStrike" kern="1200" baseline="0">
                          <a:solidFill>
                            <a:schemeClr val="bg1"/>
                          </a:solidFill>
                          <a:latin typeface="+mn-lt"/>
                          <a:ea typeface="+mn-ea"/>
                          <a:cs typeface="+mn-cs"/>
                        </a:defRPr>
                      </a:pPr>
                      <a:t>[VALOR]</a:t>
                    </a:fld>
                    <a:endParaRPr lang="en-US" baseline="0"/>
                  </a:p>
                </c:rich>
              </c:tx>
              <c:spPr>
                <a:solidFill>
                  <a:schemeClr val="accent2"/>
                </a:solid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C55D-4E29-9CD8-90CA83D3C1E4}"/>
                </c:ext>
              </c:extLst>
            </c:dLbl>
            <c:dLbl>
              <c:idx val="12"/>
              <c:layout>
                <c:manualLayout>
                  <c:x val="0"/>
                  <c:y val="-1.0791127117879033E-3"/>
                </c:manualLayout>
              </c:layout>
              <c:tx>
                <c:rich>
                  <a:bodyPr/>
                  <a:lstStyle/>
                  <a:p>
                    <a:fld id="{BCA5FA34-D5F2-4624-BBD4-52A01BEE1500}" type="CELLRANGE">
                      <a:rPr lang="en-US" baseline="0"/>
                      <a:pPr/>
                      <a:t>[CELLRANGE]</a:t>
                    </a:fld>
                    <a:r>
                      <a:rPr lang="en-US" baseline="0"/>
                      <a:t>
</a:t>
                    </a:r>
                    <a:fld id="{F15EBE1D-716C-4B95-947B-0FE655F2B25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C55D-4E29-9CD8-90CA83D3C1E4}"/>
                </c:ext>
              </c:extLst>
            </c:dLbl>
            <c:dLbl>
              <c:idx val="13"/>
              <c:layout>
                <c:manualLayout>
                  <c:x val="1.3913043478260871E-3"/>
                  <c:y val="9.8200341779706968E-4"/>
                </c:manualLayout>
              </c:layout>
              <c:tx>
                <c:rich>
                  <a:bodyPr/>
                  <a:lstStyle/>
                  <a:p>
                    <a:fld id="{F84D46E7-A64C-489C-85F5-8A28DB0A151B}" type="CELLRANGE">
                      <a:rPr lang="en-US" baseline="0"/>
                      <a:pPr/>
                      <a:t>[CELLRANGE]</a:t>
                    </a:fld>
                    <a:r>
                      <a:rPr lang="en-US" baseline="0"/>
                      <a:t>
</a:t>
                    </a:r>
                    <a:fld id="{718B6885-1BF9-4517-A377-E59D8D16DF0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C55D-4E29-9CD8-90CA83D3C1E4}"/>
                </c:ext>
              </c:extLst>
            </c:dLbl>
            <c:dLbl>
              <c:idx val="14"/>
              <c:layout>
                <c:manualLayout>
                  <c:x val="0"/>
                  <c:y val="-1.063163833492776E-2"/>
                </c:manualLayout>
              </c:layout>
              <c:tx>
                <c:rich>
                  <a:bodyPr/>
                  <a:lstStyle/>
                  <a:p>
                    <a:fld id="{4667CD76-1747-433F-B05C-D0C586DD39A9}" type="CELLRANGE">
                      <a:rPr lang="en-US" baseline="0"/>
                      <a:pPr/>
                      <a:t>[CELLRANGE]</a:t>
                    </a:fld>
                    <a:r>
                      <a:rPr lang="en-US" baseline="0"/>
                      <a:t>
</a:t>
                    </a:r>
                    <a:fld id="{B412B7A5-E2E4-41D9-816F-3AAA2C326B1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C55D-4E29-9CD8-90CA83D3C1E4}"/>
                </c:ext>
              </c:extLst>
            </c:dLbl>
            <c:dLbl>
              <c:idx val="15"/>
              <c:layout>
                <c:manualLayout>
                  <c:x val="-1.0202780687331501E-16"/>
                  <c:y val="-1.432302270627387E-2"/>
                </c:manualLayout>
              </c:layout>
              <c:tx>
                <c:rich>
                  <a:bodyPr/>
                  <a:lstStyle/>
                  <a:p>
                    <a:fld id="{02C16BED-96AA-4CE2-823B-7DBF04793592}" type="CELLRANGE">
                      <a:rPr lang="en-US" baseline="0"/>
                      <a:pPr/>
                      <a:t>[CELLRANGE]</a:t>
                    </a:fld>
                    <a:r>
                      <a:rPr lang="en-US" baseline="0"/>
                      <a:t>
</a:t>
                    </a:r>
                    <a:fld id="{A016E032-EFE3-44ED-8AE8-18767DC77E7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C55D-4E29-9CD8-90CA83D3C1E4}"/>
                </c:ext>
              </c:extLst>
            </c:dLbl>
            <c:dLbl>
              <c:idx val="16"/>
              <c:layout>
                <c:manualLayout>
                  <c:x val="0"/>
                  <c:y val="-1.285696764539946E-2"/>
                </c:manualLayout>
              </c:layout>
              <c:tx>
                <c:rich>
                  <a:bodyPr/>
                  <a:lstStyle/>
                  <a:p>
                    <a:fld id="{21D9637F-EF5B-4988-A656-A0BB21DAE46F}" type="CELLRANGE">
                      <a:rPr lang="en-US" baseline="0"/>
                      <a:pPr/>
                      <a:t>[CELLRANGE]</a:t>
                    </a:fld>
                    <a:r>
                      <a:rPr lang="en-US" baseline="0"/>
                      <a:t>
</a:t>
                    </a:r>
                    <a:fld id="{74B6F614-6949-4671-9609-3F95424E18E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C55D-4E29-9CD8-90CA83D3C1E4}"/>
                </c:ext>
              </c:extLst>
            </c:dLbl>
            <c:dLbl>
              <c:idx val="17"/>
              <c:layout>
                <c:manualLayout>
                  <c:x val="0"/>
                  <c:y val="-1.733559006058822E-2"/>
                </c:manualLayout>
              </c:layout>
              <c:tx>
                <c:rich>
                  <a:bodyPr/>
                  <a:lstStyle/>
                  <a:p>
                    <a:fld id="{F629BFB2-C4B2-43D8-A80B-06B8BB8E1D27}" type="CELLRANGE">
                      <a:rPr lang="en-US" baseline="0"/>
                      <a:pPr/>
                      <a:t>[CELLRANGE]</a:t>
                    </a:fld>
                    <a:r>
                      <a:rPr lang="en-US" baseline="0"/>
                      <a:t>
</a:t>
                    </a:r>
                    <a:fld id="{7D52ED2A-C8CC-466A-AE5B-5A9D9CB07D3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C55D-4E29-9CD8-90CA83D3C1E4}"/>
                </c:ext>
              </c:extLst>
            </c:dLbl>
            <c:dLbl>
              <c:idx val="18"/>
              <c:layout>
                <c:manualLayout>
                  <c:x val="0"/>
                  <c:y val="3.3505204372817864E-2"/>
                </c:manualLayout>
              </c:layout>
              <c:tx>
                <c:rich>
                  <a:bodyPr/>
                  <a:lstStyle/>
                  <a:p>
                    <a:fld id="{20B38165-1B10-4C70-960F-8DCDF562F75E}" type="CELLRANGE">
                      <a:rPr lang="en-US" baseline="0"/>
                      <a:pPr/>
                      <a:t>[CELLRANGE]</a:t>
                    </a:fld>
                    <a:r>
                      <a:rPr lang="en-US" baseline="0"/>
                      <a:t>
</a:t>
                    </a:r>
                    <a:fld id="{40F76ED3-3E08-43D4-9F81-DEDF857808F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B-C55D-4E29-9CD8-90CA83D3C1E4}"/>
                </c:ext>
              </c:extLst>
            </c:dLbl>
            <c:dLbl>
              <c:idx val="19"/>
              <c:layout>
                <c:manualLayout>
                  <c:x val="0"/>
                  <c:y val="1.2348059296326278E-2"/>
                </c:manualLayout>
              </c:layout>
              <c:tx>
                <c:rich>
                  <a:bodyPr/>
                  <a:lstStyle/>
                  <a:p>
                    <a:fld id="{888AF6F4-EC60-4EE4-BC87-B8719561D5F6}" type="CELLRANGE">
                      <a:rPr lang="en-US" baseline="0"/>
                      <a:pPr/>
                      <a:t>[CELLRANGE]</a:t>
                    </a:fld>
                    <a:r>
                      <a:rPr lang="en-US" baseline="0"/>
                      <a:t>
</a:t>
                    </a:r>
                    <a:fld id="{EBA7C103-928E-4577-B8A9-BB88F103C32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C-C55D-4E29-9CD8-90CA83D3C1E4}"/>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'11ListaEsperaGIII'!$L$13:$L$32</c:f>
              <c:strCache>
                <c:ptCount val="20"/>
                <c:pt idx="0">
                  <c:v>Castilla y León</c:v>
                </c:pt>
                <c:pt idx="1">
                  <c:v>Galicia</c:v>
                </c:pt>
                <c:pt idx="2">
                  <c:v>Aragón</c:v>
                </c:pt>
                <c:pt idx="3">
                  <c:v>Navarra, Comunidad Foral de</c:v>
                </c:pt>
                <c:pt idx="4">
                  <c:v>Cantabria</c:v>
                </c:pt>
                <c:pt idx="5">
                  <c:v>Ceuta</c:v>
                </c:pt>
                <c:pt idx="6">
                  <c:v>Madrid, Comunidad de</c:v>
                </c:pt>
                <c:pt idx="7">
                  <c:v>Castilla - La Mancha</c:v>
                </c:pt>
                <c:pt idx="8">
                  <c:v>Comunitat Valenciana</c:v>
                </c:pt>
                <c:pt idx="9">
                  <c:v>Media Nacional</c:v>
                </c:pt>
                <c:pt idx="10">
                  <c:v>Asturias, Principado de</c:v>
                </c:pt>
                <c:pt idx="11">
                  <c:v>Andalucía</c:v>
                </c:pt>
                <c:pt idx="12">
                  <c:v>Balears, Illes</c:v>
                </c:pt>
                <c:pt idx="13">
                  <c:v>Extremadura</c:v>
                </c:pt>
                <c:pt idx="14">
                  <c:v>Melilla</c:v>
                </c:pt>
                <c:pt idx="15">
                  <c:v>Rioja, La</c:v>
                </c:pt>
                <c:pt idx="16">
                  <c:v>Murcia, Región de</c:v>
                </c:pt>
                <c:pt idx="17">
                  <c:v>Canarias</c:v>
                </c:pt>
                <c:pt idx="18">
                  <c:v>País Vasco</c:v>
                </c:pt>
                <c:pt idx="19">
                  <c:v>Cataluña</c:v>
                </c:pt>
              </c:strCache>
            </c:strRef>
          </c:cat>
          <c:val>
            <c:numRef>
              <c:f>'11ListaEsperaGIII'!$P$13:$P$32</c:f>
              <c:numCache>
                <c:formatCode>0.00%</c:formatCode>
                <c:ptCount val="20"/>
                <c:pt idx="0">
                  <c:v>1.4060069402895775E-3</c:v>
                </c:pt>
                <c:pt idx="1">
                  <c:v>6.8847500795924865E-3</c:v>
                </c:pt>
                <c:pt idx="2">
                  <c:v>2.5186264982183348E-2</c:v>
                </c:pt>
                <c:pt idx="3">
                  <c:v>2.6497695852534562E-2</c:v>
                </c:pt>
                <c:pt idx="4">
                  <c:v>2.6504417402900483E-2</c:v>
                </c:pt>
                <c:pt idx="5">
                  <c:v>3.0303030303030304E-2</c:v>
                </c:pt>
                <c:pt idx="6">
                  <c:v>3.0966716276552564E-2</c:v>
                </c:pt>
                <c:pt idx="7">
                  <c:v>3.7531691416153569E-2</c:v>
                </c:pt>
                <c:pt idx="8">
                  <c:v>4.3424741845038639E-2</c:v>
                </c:pt>
                <c:pt idx="9">
                  <c:v>6.7433267427557175E-2</c:v>
                </c:pt>
                <c:pt idx="10">
                  <c:v>7.1934114013640457E-2</c:v>
                </c:pt>
                <c:pt idx="11">
                  <c:v>8.5889131446158257E-2</c:v>
                </c:pt>
                <c:pt idx="12">
                  <c:v>8.8179876899886947E-2</c:v>
                </c:pt>
                <c:pt idx="13">
                  <c:v>8.9601769911504425E-2</c:v>
                </c:pt>
                <c:pt idx="14">
                  <c:v>9.3081761006289301E-2</c:v>
                </c:pt>
                <c:pt idx="15">
                  <c:v>9.4661113214691409E-2</c:v>
                </c:pt>
                <c:pt idx="16">
                  <c:v>0.11568927181767649</c:v>
                </c:pt>
                <c:pt idx="17">
                  <c:v>0.12878062132201998</c:v>
                </c:pt>
                <c:pt idx="18">
                  <c:v>0.1306501225170742</c:v>
                </c:pt>
                <c:pt idx="19">
                  <c:v>0.13855457402027627</c:v>
                </c:pt>
              </c:numCache>
            </c:numRef>
          </c:val>
          <c:extLst>
            <c:ext xmlns:c15="http://schemas.microsoft.com/office/drawing/2012/chart" uri="{02D57815-91ED-43cb-92C2-25804820EDAC}">
              <c15:datalabelsRange>
                <c15:f>'11ListaEsperaGIII'!$N$13:$N$32</c15:f>
                <c15:dlblRangeCache>
                  <c:ptCount val="20"/>
                  <c:pt idx="0">
                    <c:v>47</c:v>
                  </c:pt>
                  <c:pt idx="1">
                    <c:v>173</c:v>
                  </c:pt>
                  <c:pt idx="2">
                    <c:v>311</c:v>
                  </c:pt>
                  <c:pt idx="3">
                    <c:v>92</c:v>
                  </c:pt>
                  <c:pt idx="4">
                    <c:v>159</c:v>
                  </c:pt>
                  <c:pt idx="5">
                    <c:v>12</c:v>
                  </c:pt>
                  <c:pt idx="6">
                    <c:v>1.831</c:v>
                  </c:pt>
                  <c:pt idx="7">
                    <c:v>829</c:v>
                  </c:pt>
                  <c:pt idx="8">
                    <c:v>1.905</c:v>
                  </c:pt>
                  <c:pt idx="9">
                    <c:v>28.342</c:v>
                  </c:pt>
                  <c:pt idx="10">
                    <c:v>559</c:v>
                  </c:pt>
                  <c:pt idx="11">
                    <c:v>7.200</c:v>
                  </c:pt>
                  <c:pt idx="12">
                    <c:v>702</c:v>
                  </c:pt>
                  <c:pt idx="13">
                    <c:v>1.134</c:v>
                  </c:pt>
                  <c:pt idx="14">
                    <c:v>74</c:v>
                  </c:pt>
                  <c:pt idx="15">
                    <c:v>250</c:v>
                  </c:pt>
                  <c:pt idx="16">
                    <c:v>1.665</c:v>
                  </c:pt>
                  <c:pt idx="17">
                    <c:v>1.882</c:v>
                  </c:pt>
                  <c:pt idx="18">
                    <c:v>2.506</c:v>
                  </c:pt>
                  <c:pt idx="19">
                    <c:v>7.011</c:v>
                  </c:pt>
                </c15:dlblRangeCache>
              </c15:datalabelsRange>
            </c:ext>
            <c:ext xmlns:c16="http://schemas.microsoft.com/office/drawing/2014/chart" uri="{C3380CC4-5D6E-409C-BE32-E72D297353CC}">
              <c16:uniqueId val="{0000002D-C55D-4E29-9CD8-90CA83D3C1E4}"/>
            </c:ext>
          </c:extLst>
        </c:ser>
        <c:dLbls>
          <c:dLblPos val="inEnd"/>
          <c:showLegendKey val="0"/>
          <c:showVal val="1"/>
          <c:showCatName val="0"/>
          <c:showSerName val="0"/>
          <c:showPercent val="0"/>
          <c:showBubbleSize val="0"/>
        </c:dLbls>
        <c:gapWidth val="30"/>
        <c:overlap val="100"/>
        <c:axId val="-2095914368"/>
        <c:axId val="-2095913824"/>
      </c:barChart>
      <c:lineChart>
        <c:grouping val="standard"/>
        <c:varyColors val="0"/>
        <c:ser>
          <c:idx val="2"/>
          <c:order val="2"/>
          <c:tx>
            <c:strRef>
              <c:f>'11ListaEsperaGIII'!$Q$12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'11ListaEsperaGIII'!$L$13:$L$32</c:f>
              <c:strCache>
                <c:ptCount val="20"/>
                <c:pt idx="0">
                  <c:v>Castilla y León</c:v>
                </c:pt>
                <c:pt idx="1">
                  <c:v>Galicia</c:v>
                </c:pt>
                <c:pt idx="2">
                  <c:v>Aragón</c:v>
                </c:pt>
                <c:pt idx="3">
                  <c:v>Navarra, Comunidad Foral de</c:v>
                </c:pt>
                <c:pt idx="4">
                  <c:v>Cantabria</c:v>
                </c:pt>
                <c:pt idx="5">
                  <c:v>Ceuta</c:v>
                </c:pt>
                <c:pt idx="6">
                  <c:v>Madrid, Comunidad de</c:v>
                </c:pt>
                <c:pt idx="7">
                  <c:v>Castilla - La Mancha</c:v>
                </c:pt>
                <c:pt idx="8">
                  <c:v>Comunitat Valenciana</c:v>
                </c:pt>
                <c:pt idx="9">
                  <c:v>Media Nacional</c:v>
                </c:pt>
                <c:pt idx="10">
                  <c:v>Asturias, Principado de</c:v>
                </c:pt>
                <c:pt idx="11">
                  <c:v>Andalucía</c:v>
                </c:pt>
                <c:pt idx="12">
                  <c:v>Balears, Illes</c:v>
                </c:pt>
                <c:pt idx="13">
                  <c:v>Extremadura</c:v>
                </c:pt>
                <c:pt idx="14">
                  <c:v>Melilla</c:v>
                </c:pt>
                <c:pt idx="15">
                  <c:v>Rioja, La</c:v>
                </c:pt>
                <c:pt idx="16">
                  <c:v>Murcia, Región de</c:v>
                </c:pt>
                <c:pt idx="17">
                  <c:v>Canarias</c:v>
                </c:pt>
                <c:pt idx="18">
                  <c:v>País Vasco</c:v>
                </c:pt>
                <c:pt idx="19">
                  <c:v>Cataluña</c:v>
                </c:pt>
              </c:strCache>
            </c:strRef>
          </c:cat>
          <c:val>
            <c:numRef>
              <c:f>'11ListaEsperaGIII'!$Q$13:$Q$32</c:f>
              <c:numCache>
                <c:formatCode>0.00%</c:formatCode>
                <c:ptCount val="20"/>
                <c:pt idx="0">
                  <c:v>0.93256673257244282</c:v>
                </c:pt>
                <c:pt idx="1">
                  <c:v>0.93256673257244282</c:v>
                </c:pt>
                <c:pt idx="2">
                  <c:v>0.93256673257244282</c:v>
                </c:pt>
                <c:pt idx="3">
                  <c:v>0.93256673257244282</c:v>
                </c:pt>
                <c:pt idx="4">
                  <c:v>0.93256673257244282</c:v>
                </c:pt>
                <c:pt idx="5">
                  <c:v>0.93256673257244282</c:v>
                </c:pt>
                <c:pt idx="6">
                  <c:v>0.93256673257244282</c:v>
                </c:pt>
                <c:pt idx="7">
                  <c:v>0.93256673257244282</c:v>
                </c:pt>
                <c:pt idx="8">
                  <c:v>0.93256673257244282</c:v>
                </c:pt>
                <c:pt idx="9">
                  <c:v>0.93256673257244282</c:v>
                </c:pt>
                <c:pt idx="10">
                  <c:v>0.93256673257244282</c:v>
                </c:pt>
                <c:pt idx="11">
                  <c:v>0.93256673257244282</c:v>
                </c:pt>
                <c:pt idx="12">
                  <c:v>0.93256673257244282</c:v>
                </c:pt>
                <c:pt idx="13">
                  <c:v>0.93256673257244282</c:v>
                </c:pt>
                <c:pt idx="14">
                  <c:v>0.93256673257244282</c:v>
                </c:pt>
                <c:pt idx="15">
                  <c:v>0.93256673257244282</c:v>
                </c:pt>
                <c:pt idx="16">
                  <c:v>0.93256673257244282</c:v>
                </c:pt>
                <c:pt idx="17">
                  <c:v>0.93256673257244282</c:v>
                </c:pt>
                <c:pt idx="18">
                  <c:v>0.93256673257244282</c:v>
                </c:pt>
                <c:pt idx="19">
                  <c:v>0.93256673257244282</c:v>
                </c:pt>
              </c:numCache>
            </c:numRef>
          </c:val>
          <c:smooth val="0"/>
          <c:extLst>
            <c:ext xmlns:c16="http://schemas.microsoft.com/office/drawing/2014/chart" uri="{C3380CC4-5D6E-409C-BE32-E72D297353CC}">
              <c16:uniqueId val="{0000002F-C55D-4E29-9CD8-90CA83D3C1E4}"/>
            </c:ext>
          </c:extLst>
        </c:ser>
        <c:dLbls>
          <c:showLegendKey val="0"/>
          <c:showVal val="0"/>
          <c:showCatName val="0"/>
          <c:showSerName val="0"/>
          <c:showPercent val="0"/>
          <c:showBubbleSize val="0"/>
        </c:dLbls>
        <c:marker val="1"/>
        <c:smooth val="0"/>
        <c:axId val="-2095914368"/>
        <c:axId val="-2095913824"/>
      </c:lineChart>
      <c:catAx>
        <c:axId val="-209591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3824"/>
        <c:crosses val="autoZero"/>
        <c:auto val="1"/>
        <c:lblAlgn val="ctr"/>
        <c:lblOffset val="100"/>
        <c:noMultiLvlLbl val="0"/>
      </c:catAx>
      <c:valAx>
        <c:axId val="-20959138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436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4347826086956523"/>
          <c:y val="0.88916427502636941"/>
          <c:w val="0.56405624638538954"/>
          <c:h val="4.9842928512440619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extLst>
              <c:ext xmlns:c16="http://schemas.microsoft.com/office/drawing/2014/chart" uri="{C3380CC4-5D6E-409C-BE32-E72D297353CC}">
                <c16:uniqueId val="{00000000-5DC1-4B08-97F0-0CCFE9C60108}"/>
              </c:ext>
            </c:extLst>
          </c:dPt>
          <c:dPt>
            <c:idx val="10"/>
            <c:invertIfNegative val="0"/>
            <c:bubble3D val="0"/>
            <c:spPr>
              <a:solidFill>
                <a:schemeClr val="accent6">
                  <a:lumMod val="50000"/>
                </a:schemeClr>
              </a:solidFill>
            </c:spPr>
            <c:extLst>
              <c:ext xmlns:c16="http://schemas.microsoft.com/office/drawing/2014/chart" uri="{C3380CC4-5D6E-409C-BE32-E72D297353CC}">
                <c16:uniqueId val="{0000000F-5DC1-4B08-97F0-0CCFE9C60108}"/>
              </c:ext>
            </c:extLst>
          </c:dPt>
          <c:dPt>
            <c:idx val="11"/>
            <c:invertIfNegative val="0"/>
            <c:bubble3D val="0"/>
            <c:extLst>
              <c:ext xmlns:c16="http://schemas.microsoft.com/office/drawing/2014/chart" uri="{C3380CC4-5D6E-409C-BE32-E72D297353CC}">
                <c16:uniqueId val="{00000001-5DC1-4B08-97F0-0CCFE9C60108}"/>
              </c:ext>
            </c:extLst>
          </c:dPt>
          <c:dPt>
            <c:idx val="12"/>
            <c:invertIfNegative val="0"/>
            <c:bubble3D val="0"/>
            <c:extLst>
              <c:ext xmlns:c16="http://schemas.microsoft.com/office/drawing/2014/chart" uri="{C3380CC4-5D6E-409C-BE32-E72D297353CC}">
                <c16:uniqueId val="{00000002-5DC1-4B08-97F0-0CCFE9C60108}"/>
              </c:ext>
            </c:extLst>
          </c:dPt>
          <c:dPt>
            <c:idx val="13"/>
            <c:invertIfNegative val="0"/>
            <c:bubble3D val="0"/>
            <c:extLst>
              <c:ext xmlns:c16="http://schemas.microsoft.com/office/drawing/2014/chart" uri="{C3380CC4-5D6E-409C-BE32-E72D297353CC}">
                <c16:uniqueId val="{00000004-5DC1-4B08-97F0-0CCFE9C60108}"/>
              </c:ext>
            </c:extLst>
          </c:dPt>
          <c:dPt>
            <c:idx val="14"/>
            <c:invertIfNegative val="0"/>
            <c:bubble3D val="0"/>
            <c:extLst>
              <c:ext xmlns:c16="http://schemas.microsoft.com/office/drawing/2014/chart" uri="{C3380CC4-5D6E-409C-BE32-E72D297353CC}">
                <c16:uniqueId val="{00000005-5DC1-4B08-97F0-0CCFE9C60108}"/>
              </c:ext>
            </c:extLst>
          </c:dPt>
          <c:dLbls>
            <c:dLbl>
              <c:idx val="0"/>
              <c:layout>
                <c:manualLayout>
                  <c:x val="0"/>
                  <c:y val="-3.0478894636931943E-3"/>
                </c:manualLayout>
              </c:layout>
              <c:tx>
                <c:rich>
                  <a:bodyPr/>
                  <a:lstStyle/>
                  <a:p>
                    <a:fld id="{1A4C53F7-8BCE-4488-A742-CE7D64B4C78C}" type="CELLRANGE">
                      <a:rPr lang="en-US" baseline="0"/>
                      <a:pPr/>
                      <a:t>[CELLRANGE]</a:t>
                    </a:fld>
                    <a:r>
                      <a:rPr lang="en-US" baseline="0"/>
                      <a:t>
</a:t>
                    </a:r>
                    <a:fld id="{30E66A87-4846-4EC2-98FD-94D0AAEFAD5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5DC1-4B08-97F0-0CCFE9C60108}"/>
                </c:ext>
              </c:extLst>
            </c:dLbl>
            <c:dLbl>
              <c:idx val="1"/>
              <c:layout>
                <c:manualLayout>
                  <c:x val="0"/>
                  <c:y val="-1.7720988787653831E-2"/>
                </c:manualLayout>
              </c:layout>
              <c:tx>
                <c:rich>
                  <a:bodyPr/>
                  <a:lstStyle/>
                  <a:p>
                    <a:fld id="{7EEF6741-D2EF-42A3-9BFE-26FCFF0F8EC4}" type="CELLRANGE">
                      <a:rPr lang="en-US" baseline="0"/>
                      <a:pPr/>
                      <a:t>[CELLRANGE]</a:t>
                    </a:fld>
                    <a:r>
                      <a:rPr lang="en-US" baseline="0"/>
                      <a:t>
</a:t>
                    </a:r>
                    <a:fld id="{16CD696E-F530-4EB0-88DD-A66D024DE10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5DC1-4B08-97F0-0CCFE9C60108}"/>
                </c:ext>
              </c:extLst>
            </c:dLbl>
            <c:dLbl>
              <c:idx val="2"/>
              <c:layout>
                <c:manualLayout>
                  <c:x val="-3.1535065771196298E-17"/>
                  <c:y val="-8.2036905618415919E-3"/>
                </c:manualLayout>
              </c:layout>
              <c:tx>
                <c:rich>
                  <a:bodyPr/>
                  <a:lstStyle/>
                  <a:p>
                    <a:fld id="{CF8EAC86-F4D0-4F83-B713-223405623008}" type="CELLRANGE">
                      <a:rPr lang="en-US" baseline="0"/>
                      <a:pPr/>
                      <a:t>[CELLRANGE]</a:t>
                    </a:fld>
                    <a:r>
                      <a:rPr lang="en-US" baseline="0"/>
                      <a:t>
</a:t>
                    </a:r>
                    <a:fld id="{8106A707-08E7-4C1F-B4BC-251707678E2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5DC1-4B08-97F0-0CCFE9C60108}"/>
                </c:ext>
              </c:extLst>
            </c:dLbl>
            <c:dLbl>
              <c:idx val="3"/>
              <c:layout>
                <c:manualLayout>
                  <c:x val="0"/>
                  <c:y val="-1.6731786998662599E-2"/>
                </c:manualLayout>
              </c:layout>
              <c:tx>
                <c:rich>
                  <a:bodyPr/>
                  <a:lstStyle/>
                  <a:p>
                    <a:fld id="{3FE00CF9-5723-4997-A4AC-16ED491F0897}" type="CELLRANGE">
                      <a:rPr lang="en-US" baseline="0"/>
                      <a:pPr/>
                      <a:t>[CELLRANGE]</a:t>
                    </a:fld>
                    <a:r>
                      <a:rPr lang="en-US" baseline="0"/>
                      <a:t>
</a:t>
                    </a:r>
                    <a:fld id="{9804B217-89DA-4204-BC63-2451409ADB3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5DC1-4B08-97F0-0CCFE9C60108}"/>
                </c:ext>
              </c:extLst>
            </c:dLbl>
            <c:dLbl>
              <c:idx val="4"/>
              <c:layout>
                <c:manualLayout>
                  <c:x val="-3.1535065771196298E-17"/>
                  <c:y val="-8.7159103644407574E-3"/>
                </c:manualLayout>
              </c:layout>
              <c:tx>
                <c:rich>
                  <a:bodyPr/>
                  <a:lstStyle/>
                  <a:p>
                    <a:fld id="{99D0CCC7-3DFA-4218-BF52-ADD64AD3FB9C}" type="CELLRANGE">
                      <a:rPr lang="en-US" baseline="0"/>
                      <a:pPr/>
                      <a:t>[CELLRANGE]</a:t>
                    </a:fld>
                    <a:r>
                      <a:rPr lang="en-US" baseline="0"/>
                      <a:t>
</a:t>
                    </a:r>
                    <a:fld id="{85749F74-F95A-437C-B415-556F32240BF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5DC1-4B08-97F0-0CCFE9C60108}"/>
                </c:ext>
              </c:extLst>
            </c:dLbl>
            <c:dLbl>
              <c:idx val="5"/>
              <c:layout>
                <c:manualLayout>
                  <c:x val="0"/>
                  <c:y val="-1.7646335475998459E-2"/>
                </c:manualLayout>
              </c:layout>
              <c:tx>
                <c:rich>
                  <a:bodyPr/>
                  <a:lstStyle/>
                  <a:p>
                    <a:fld id="{3401FCB7-99B4-4D67-BDDD-14835CBBDFFA}" type="CELLRANGE">
                      <a:rPr lang="en-US" baseline="0"/>
                      <a:pPr/>
                      <a:t>[CELLRANGE]</a:t>
                    </a:fld>
                    <a:r>
                      <a:rPr lang="en-US" baseline="0"/>
                      <a:t>
</a:t>
                    </a:r>
                    <a:fld id="{F2720DB6-3CDC-4383-961A-BD7CD370E62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5DC1-4B08-97F0-0CCFE9C60108}"/>
                </c:ext>
              </c:extLst>
            </c:dLbl>
            <c:dLbl>
              <c:idx val="6"/>
              <c:layout>
                <c:manualLayout>
                  <c:x val="0"/>
                  <c:y val="-2.4497184516648868E-2"/>
                </c:manualLayout>
              </c:layout>
              <c:tx>
                <c:rich>
                  <a:bodyPr/>
                  <a:lstStyle/>
                  <a:p>
                    <a:fld id="{63E15130-9E9C-487E-A2B5-359D2108F246}" type="CELLRANGE">
                      <a:rPr lang="en-US" baseline="0"/>
                      <a:pPr/>
                      <a:t>[CELLRANGE]</a:t>
                    </a:fld>
                    <a:r>
                      <a:rPr lang="en-US" baseline="0"/>
                      <a:t>
</a:t>
                    </a:r>
                    <a:fld id="{9611B021-4C69-4867-8CF9-A2320198E1F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5DC1-4B08-97F0-0CCFE9C60108}"/>
                </c:ext>
              </c:extLst>
            </c:dLbl>
            <c:dLbl>
              <c:idx val="7"/>
              <c:layout>
                <c:manualLayout>
                  <c:x val="0"/>
                  <c:y val="-2.2163314926720738E-2"/>
                </c:manualLayout>
              </c:layout>
              <c:tx>
                <c:rich>
                  <a:bodyPr/>
                  <a:lstStyle/>
                  <a:p>
                    <a:fld id="{69ADC614-149F-4570-86B3-77DF11874699}" type="CELLRANGE">
                      <a:rPr lang="en-US" baseline="0"/>
                      <a:pPr/>
                      <a:t>[CELLRANGE]</a:t>
                    </a:fld>
                    <a:r>
                      <a:rPr lang="en-US" baseline="0"/>
                      <a:t>
</a:t>
                    </a:r>
                    <a:fld id="{515644DB-7E13-475E-8384-36535395747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5DC1-4B08-97F0-0CCFE9C60108}"/>
                </c:ext>
              </c:extLst>
            </c:dLbl>
            <c:dLbl>
              <c:idx val="8"/>
              <c:layout>
                <c:manualLayout>
                  <c:x val="0"/>
                  <c:y val="-2.1526309661573512E-2"/>
                </c:manualLayout>
              </c:layout>
              <c:tx>
                <c:rich>
                  <a:bodyPr/>
                  <a:lstStyle/>
                  <a:p>
                    <a:fld id="{92D1AE32-20EC-47CF-ABF2-573AE6CDEE9F}" type="CELLRANGE">
                      <a:rPr lang="en-US" baseline="0"/>
                      <a:pPr/>
                      <a:t>[CELLRANGE]</a:t>
                    </a:fld>
                    <a:r>
                      <a:rPr lang="en-US" baseline="0"/>
                      <a:t>
</a:t>
                    </a:r>
                    <a:fld id="{C3C8EC76-B8DB-4BDD-9097-ED2D09401EF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5DC1-4B08-97F0-0CCFE9C60108}"/>
                </c:ext>
              </c:extLst>
            </c:dLbl>
            <c:dLbl>
              <c:idx val="9"/>
              <c:layout>
                <c:manualLayout>
                  <c:x val="-6.3070131542392597E-17"/>
                  <c:y val="-2.7204139026626207E-2"/>
                </c:manualLayout>
              </c:layout>
              <c:tx>
                <c:rich>
                  <a:bodyPr/>
                  <a:lstStyle/>
                  <a:p>
                    <a:fld id="{CE3F8DC4-F160-4FFC-BD2F-A5C96FE4DAFB}" type="CELLRANGE">
                      <a:rPr lang="en-US" baseline="0"/>
                      <a:pPr/>
                      <a:t>[CELLRANGE]</a:t>
                    </a:fld>
                    <a:r>
                      <a:rPr lang="en-US" baseline="0"/>
                      <a:t>
</a:t>
                    </a:r>
                    <a:fld id="{19C5C118-E062-434B-9C92-513FFBD3952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5DC1-4B08-97F0-0CCFE9C60108}"/>
                </c:ext>
              </c:extLst>
            </c:dLbl>
            <c:dLbl>
              <c:idx val="10"/>
              <c:layout>
                <c:manualLayout>
                  <c:x val="0"/>
                  <c:y val="-3.0493788971617027E-2"/>
                </c:manualLayout>
              </c:layout>
              <c:tx>
                <c:rich>
                  <a:bodyPr/>
                  <a:lstStyle/>
                  <a:p>
                    <a:fld id="{B47EE61D-019A-4C70-82CA-D06831BFAC1C}" type="CELLRANGE">
                      <a:rPr lang="en-US" baseline="0"/>
                      <a:pPr/>
                      <a:t>[CELLRANGE]</a:t>
                    </a:fld>
                    <a:r>
                      <a:rPr lang="en-US" baseline="0"/>
                      <a:t>
</a:t>
                    </a:r>
                    <a:fld id="{65D9C8FC-4875-47FD-971C-4B54A3021A5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5DC1-4B08-97F0-0CCFE9C60108}"/>
                </c:ext>
              </c:extLst>
            </c:dLbl>
            <c:dLbl>
              <c:idx val="11"/>
              <c:layout>
                <c:manualLayout>
                  <c:x val="0"/>
                  <c:y val="-3.8704200147889889E-2"/>
                </c:manualLayout>
              </c:layout>
              <c:tx>
                <c:rich>
                  <a:bodyPr/>
                  <a:lstStyle/>
                  <a:p>
                    <a:fld id="{31B1CBEE-0CFE-4904-9DBE-24AADC3A0F3A}" type="CELLRANGE">
                      <a:rPr lang="en-US" baseline="0"/>
                      <a:pPr/>
                      <a:t>[CELLRANGE]</a:t>
                    </a:fld>
                    <a:r>
                      <a:rPr lang="en-US" baseline="0"/>
                      <a:t>
</a:t>
                    </a:r>
                    <a:fld id="{C25E30B1-AEA5-47B8-81F9-FBCBCCAA8F3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5DC1-4B08-97F0-0CCFE9C60108}"/>
                </c:ext>
              </c:extLst>
            </c:dLbl>
            <c:dLbl>
              <c:idx val="12"/>
              <c:layout>
                <c:manualLayout>
                  <c:x val="0"/>
                  <c:y val="-4.5254437921412038E-2"/>
                </c:manualLayout>
              </c:layout>
              <c:tx>
                <c:rich>
                  <a:bodyPr/>
                  <a:lstStyle/>
                  <a:p>
                    <a:fld id="{44574004-B56F-4661-9836-47E53F2AE7FA}" type="CELLRANGE">
                      <a:rPr lang="en-US" baseline="0"/>
                      <a:pPr/>
                      <a:t>[CELLRANGE]</a:t>
                    </a:fld>
                    <a:r>
                      <a:rPr lang="en-US" baseline="0"/>
                      <a:t>
</a:t>
                    </a:r>
                    <a:fld id="{4453D30C-DF11-4760-91B6-D5A0853FC53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5DC1-4B08-97F0-0CCFE9C60108}"/>
                </c:ext>
              </c:extLst>
            </c:dLbl>
            <c:dLbl>
              <c:idx val="13"/>
              <c:layout>
                <c:manualLayout>
                  <c:x val="0"/>
                  <c:y val="-4.0625206045864781E-2"/>
                </c:manualLayout>
              </c:layout>
              <c:tx>
                <c:rich>
                  <a:bodyPr/>
                  <a:lstStyle/>
                  <a:p>
                    <a:fld id="{B20D8793-AB27-4307-8897-B95E6985094F}" type="CELLRANGE">
                      <a:rPr lang="en-US" baseline="0"/>
                      <a:pPr/>
                      <a:t>[CELLRANGE]</a:t>
                    </a:fld>
                    <a:r>
                      <a:rPr lang="en-US" baseline="0"/>
                      <a:t>
</a:t>
                    </a:r>
                    <a:fld id="{DE52AD4F-B7D1-4D4B-872F-D2529638970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5DC1-4B08-97F0-0CCFE9C60108}"/>
                </c:ext>
              </c:extLst>
            </c:dLbl>
            <c:dLbl>
              <c:idx val="14"/>
              <c:layout>
                <c:manualLayout>
                  <c:x val="0"/>
                  <c:y val="-4.4239261865835058E-2"/>
                </c:manualLayout>
              </c:layout>
              <c:tx>
                <c:rich>
                  <a:bodyPr/>
                  <a:lstStyle/>
                  <a:p>
                    <a:fld id="{D30ED8F1-28CE-41EC-9772-2774A82FF9DC}" type="CELLRANGE">
                      <a:rPr lang="en-US" baseline="0"/>
                      <a:pPr/>
                      <a:t>[CELLRANGE]</a:t>
                    </a:fld>
                    <a:r>
                      <a:rPr lang="en-US" baseline="0"/>
                      <a:t>
</a:t>
                    </a:r>
                    <a:fld id="{A4E83BA7-35E1-4FD5-9A48-DB6D1CFC8CA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5DC1-4B08-97F0-0CCFE9C60108}"/>
                </c:ext>
              </c:extLst>
            </c:dLbl>
            <c:dLbl>
              <c:idx val="15"/>
              <c:layout>
                <c:manualLayout>
                  <c:x val="0"/>
                  <c:y val="-4.177061671082595E-2"/>
                </c:manualLayout>
              </c:layout>
              <c:tx>
                <c:rich>
                  <a:bodyPr/>
                  <a:lstStyle/>
                  <a:p>
                    <a:fld id="{1B59203C-79E1-4A65-A0E9-679B9635AB06}" type="CELLRANGE">
                      <a:rPr lang="en-US" baseline="0"/>
                      <a:pPr/>
                      <a:t>[CELLRANGE]</a:t>
                    </a:fld>
                    <a:r>
                      <a:rPr lang="en-US" baseline="0"/>
                      <a:t>
</a:t>
                    </a:r>
                    <a:fld id="{BC564361-7772-457C-BF50-58C1D2BADAB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5DC1-4B08-97F0-0CCFE9C60108}"/>
                </c:ext>
              </c:extLst>
            </c:dLbl>
            <c:dLbl>
              <c:idx val="16"/>
              <c:layout>
                <c:manualLayout>
                  <c:x val="-1.2614026308478519E-16"/>
                  <c:y val="-5.4237901395508381E-2"/>
                </c:manualLayout>
              </c:layout>
              <c:tx>
                <c:rich>
                  <a:bodyPr/>
                  <a:lstStyle/>
                  <a:p>
                    <a:fld id="{CBC986BF-A39F-4870-9D49-F6EBF43C5A48}" type="CELLRANGE">
                      <a:rPr lang="en-US" baseline="0"/>
                      <a:pPr/>
                      <a:t>[CELLRANGE]</a:t>
                    </a:fld>
                    <a:r>
                      <a:rPr lang="en-US" baseline="0"/>
                      <a:t>
</a:t>
                    </a:r>
                    <a:fld id="{E6CD9FDB-03ED-4407-BBA8-3B238F22276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5DC1-4B08-97F0-0CCFE9C60108}"/>
                </c:ext>
              </c:extLst>
            </c:dLbl>
            <c:dLbl>
              <c:idx val="17"/>
              <c:layout>
                <c:manualLayout>
                  <c:x val="0"/>
                  <c:y val="-5.7139753723992361E-2"/>
                </c:manualLayout>
              </c:layout>
              <c:tx>
                <c:rich>
                  <a:bodyPr/>
                  <a:lstStyle/>
                  <a:p>
                    <a:fld id="{6E0790FF-D40F-47A1-A4AD-D2F8A8785BAF}" type="CELLRANGE">
                      <a:rPr lang="en-US" baseline="0"/>
                      <a:pPr/>
                      <a:t>[CELLRANGE]</a:t>
                    </a:fld>
                    <a:r>
                      <a:rPr lang="en-US" baseline="0"/>
                      <a:t>
</a:t>
                    </a:r>
                    <a:fld id="{33629642-31F6-476D-AC3B-FD6717CEBF5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5DC1-4B08-97F0-0CCFE9C60108}"/>
                </c:ext>
              </c:extLst>
            </c:dLbl>
            <c:dLbl>
              <c:idx val="18"/>
              <c:layout>
                <c:manualLayout>
                  <c:x val="-1.2614026308478519E-16"/>
                  <c:y val="-5.958878195039137E-2"/>
                </c:manualLayout>
              </c:layout>
              <c:tx>
                <c:rich>
                  <a:bodyPr/>
                  <a:lstStyle/>
                  <a:p>
                    <a:fld id="{D2EA6F28-DEB2-4C74-AEC3-086B66EF05EA}" type="CELLRANGE">
                      <a:rPr lang="en-US" baseline="0"/>
                      <a:pPr/>
                      <a:t>[CELLRANGE]</a:t>
                    </a:fld>
                    <a:r>
                      <a:rPr lang="en-US" baseline="0"/>
                      <a:t>
</a:t>
                    </a:r>
                    <a:fld id="{0D46837A-9C90-45A7-AD27-F666D45E094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5DC1-4B08-97F0-0CCFE9C60108}"/>
                </c:ext>
              </c:extLst>
            </c:dLbl>
            <c:dLbl>
              <c:idx val="19"/>
              <c:layout>
                <c:manualLayout>
                  <c:x val="0"/>
                  <c:y val="-8.3345064135550109E-2"/>
                </c:manualLayout>
              </c:layout>
              <c:tx>
                <c:rich>
                  <a:bodyPr/>
                  <a:lstStyle/>
                  <a:p>
                    <a:fld id="{0C35122C-37E9-4955-9570-6C7A8A366EAB}" type="CELLRANGE">
                      <a:rPr lang="en-US" baseline="0"/>
                      <a:pPr/>
                      <a:t>[CELLRANGE]</a:t>
                    </a:fld>
                    <a:r>
                      <a:rPr lang="en-US" baseline="0"/>
                      <a:t>
</a:t>
                    </a:r>
                    <a:fld id="{C430A059-8BA4-4AA1-BA08-EF5431ECF33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5DC1-4B08-97F0-0CCFE9C60108}"/>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'11ListaEsperaGII'!$L$13:$L$32</c:f>
              <c:strCache>
                <c:ptCount val="20"/>
                <c:pt idx="0">
                  <c:v>Castilla y León</c:v>
                </c:pt>
                <c:pt idx="1">
                  <c:v>Galicia</c:v>
                </c:pt>
                <c:pt idx="2">
                  <c:v>Navarra, Comunidad Foral de</c:v>
                </c:pt>
                <c:pt idx="3">
                  <c:v>Ceuta</c:v>
                </c:pt>
                <c:pt idx="4">
                  <c:v>Aragón</c:v>
                </c:pt>
                <c:pt idx="5">
                  <c:v>Cantabria</c:v>
                </c:pt>
                <c:pt idx="6">
                  <c:v>Comunitat Valenciana</c:v>
                </c:pt>
                <c:pt idx="7">
                  <c:v>Castilla - La Mancha</c:v>
                </c:pt>
                <c:pt idx="8">
                  <c:v>Madrid, Comunidad de</c:v>
                </c:pt>
                <c:pt idx="9">
                  <c:v>Asturias, Principado de</c:v>
                </c:pt>
                <c:pt idx="10">
                  <c:v>Media Nacional</c:v>
                </c:pt>
                <c:pt idx="11">
                  <c:v>Andalucía</c:v>
                </c:pt>
                <c:pt idx="12">
                  <c:v>Balears, Illes</c:v>
                </c:pt>
                <c:pt idx="13">
                  <c:v>Rioja, La</c:v>
                </c:pt>
                <c:pt idx="14">
                  <c:v>Canarias</c:v>
                </c:pt>
                <c:pt idx="15">
                  <c:v>País Vasco</c:v>
                </c:pt>
                <c:pt idx="16">
                  <c:v>Melilla</c:v>
                </c:pt>
                <c:pt idx="17">
                  <c:v>Murcia, Región de</c:v>
                </c:pt>
                <c:pt idx="18">
                  <c:v>Extremadura</c:v>
                </c:pt>
                <c:pt idx="19">
                  <c:v>Cataluña</c:v>
                </c:pt>
              </c:strCache>
            </c:strRef>
          </c:cat>
          <c:val>
            <c:numRef>
              <c:f>'11ListaEsperaGII'!$O$13:$O$32</c:f>
              <c:numCache>
                <c:formatCode>0.00%</c:formatCode>
                <c:ptCount val="20"/>
                <c:pt idx="0">
                  <c:v>0.99852281856583824</c:v>
                </c:pt>
                <c:pt idx="1">
                  <c:v>0.98568400847762627</c:v>
                </c:pt>
                <c:pt idx="2">
                  <c:v>0.97162410282089806</c:v>
                </c:pt>
                <c:pt idx="3">
                  <c:v>0.96733212341197827</c:v>
                </c:pt>
                <c:pt idx="4">
                  <c:v>0.96594024122807021</c:v>
                </c:pt>
                <c:pt idx="5">
                  <c:v>0.96516546404578252</c:v>
                </c:pt>
                <c:pt idx="6">
                  <c:v>0.94436730043438011</c:v>
                </c:pt>
                <c:pt idx="7">
                  <c:v>0.94287043301759133</c:v>
                </c:pt>
                <c:pt idx="8">
                  <c:v>0.93771459550629477</c:v>
                </c:pt>
                <c:pt idx="9">
                  <c:v>0.91999260901699931</c:v>
                </c:pt>
                <c:pt idx="10">
                  <c:v>0.90490438561557218</c:v>
                </c:pt>
                <c:pt idx="11">
                  <c:v>0.89784953959748892</c:v>
                </c:pt>
                <c:pt idx="12">
                  <c:v>0.88472622478386165</c:v>
                </c:pt>
                <c:pt idx="13">
                  <c:v>0.87857311599338528</c:v>
                </c:pt>
                <c:pt idx="14">
                  <c:v>0.87433747064743372</c:v>
                </c:pt>
                <c:pt idx="15">
                  <c:v>0.87217023259426085</c:v>
                </c:pt>
                <c:pt idx="16">
                  <c:v>0.87075718015665793</c:v>
                </c:pt>
                <c:pt idx="17">
                  <c:v>0.86755041285176659</c:v>
                </c:pt>
                <c:pt idx="18">
                  <c:v>0.85587394763265623</c:v>
                </c:pt>
                <c:pt idx="19">
                  <c:v>0.81209713298362152</c:v>
                </c:pt>
              </c:numCache>
            </c:numRef>
          </c:val>
          <c:extLst>
            <c:ext xmlns:c15="http://schemas.microsoft.com/office/drawing/2012/chart" uri="{02D57815-91ED-43cb-92C2-25804820EDAC}">
              <c15:datalabelsRange>
                <c15:f>'11ListaEsperaGII'!$M$13:$M$32</c15:f>
                <c15:dlblRangeCache>
                  <c:ptCount val="20"/>
                  <c:pt idx="0">
                    <c:v>38.530</c:v>
                  </c:pt>
                  <c:pt idx="1">
                    <c:v>24.649</c:v>
                  </c:pt>
                  <c:pt idx="2">
                    <c:v>5.821</c:v>
                  </c:pt>
                  <c:pt idx="3">
                    <c:v>533</c:v>
                  </c:pt>
                  <c:pt idx="4">
                    <c:v>14.095</c:v>
                  </c:pt>
                  <c:pt idx="5">
                    <c:v>7.758</c:v>
                  </c:pt>
                  <c:pt idx="6">
                    <c:v>53.047</c:v>
                  </c:pt>
                  <c:pt idx="7">
                    <c:v>22.297</c:v>
                  </c:pt>
                  <c:pt idx="8">
                    <c:v>62.268</c:v>
                  </c:pt>
                  <c:pt idx="9">
                    <c:v>9.958</c:v>
                  </c:pt>
                  <c:pt idx="10">
                    <c:v>518.065</c:v>
                  </c:pt>
                  <c:pt idx="11">
                    <c:v>125.004</c:v>
                  </c:pt>
                  <c:pt idx="12">
                    <c:v>9.210</c:v>
                  </c:pt>
                  <c:pt idx="13">
                    <c:v>3.719</c:v>
                  </c:pt>
                  <c:pt idx="14">
                    <c:v>13.032</c:v>
                  </c:pt>
                  <c:pt idx="15">
                    <c:v>22.461</c:v>
                  </c:pt>
                  <c:pt idx="16">
                    <c:v>667</c:v>
                  </c:pt>
                  <c:pt idx="17">
                    <c:v>15.445</c:v>
                  </c:pt>
                  <c:pt idx="18">
                    <c:v>11.081</c:v>
                  </c:pt>
                  <c:pt idx="19">
                    <c:v>78.490</c:v>
                  </c:pt>
                </c15:dlblRangeCache>
              </c15:datalabelsRange>
            </c:ext>
            <c:ext xmlns:c16="http://schemas.microsoft.com/office/drawing/2014/chart" uri="{C3380CC4-5D6E-409C-BE32-E72D297353CC}">
              <c16:uniqueId val="{00000015-5DC1-4B08-97F0-0CCFE9C60108}"/>
            </c:ext>
          </c:extLst>
        </c:ser>
        <c:ser>
          <c:idx val="1"/>
          <c:order val="1"/>
          <c:tx>
            <c:v>Personas beneficiarias con derecho a prestación pendientes de resolución de PIA</c:v>
          </c:tx>
          <c:spPr>
            <a:solidFill>
              <a:schemeClr val="accent2"/>
            </a:solidFill>
          </c:spPr>
          <c:invertIfNegative val="0"/>
          <c:dPt>
            <c:idx val="9"/>
            <c:invertIfNegative val="0"/>
            <c:bubble3D val="0"/>
            <c:extLst>
              <c:ext xmlns:c16="http://schemas.microsoft.com/office/drawing/2014/chart" uri="{C3380CC4-5D6E-409C-BE32-E72D297353CC}">
                <c16:uniqueId val="{00000016-5DC1-4B08-97F0-0CCFE9C60108}"/>
              </c:ext>
            </c:extLst>
          </c:dPt>
          <c:dPt>
            <c:idx val="10"/>
            <c:invertIfNegative val="0"/>
            <c:bubble3D val="0"/>
            <c:spPr>
              <a:solidFill>
                <a:schemeClr val="accent2">
                  <a:lumMod val="50000"/>
                </a:schemeClr>
              </a:solidFill>
            </c:spPr>
            <c:extLst>
              <c:ext xmlns:c16="http://schemas.microsoft.com/office/drawing/2014/chart" uri="{C3380CC4-5D6E-409C-BE32-E72D297353CC}">
                <c16:uniqueId val="{00000025-5DC1-4B08-97F0-0CCFE9C60108}"/>
              </c:ext>
            </c:extLst>
          </c:dPt>
          <c:dPt>
            <c:idx val="11"/>
            <c:invertIfNegative val="0"/>
            <c:bubble3D val="0"/>
            <c:extLst>
              <c:ext xmlns:c16="http://schemas.microsoft.com/office/drawing/2014/chart" uri="{C3380CC4-5D6E-409C-BE32-E72D297353CC}">
                <c16:uniqueId val="{00000017-5DC1-4B08-97F0-0CCFE9C60108}"/>
              </c:ext>
            </c:extLst>
          </c:dPt>
          <c:dPt>
            <c:idx val="12"/>
            <c:invertIfNegative val="0"/>
            <c:bubble3D val="0"/>
            <c:extLst>
              <c:ext xmlns:c16="http://schemas.microsoft.com/office/drawing/2014/chart" uri="{C3380CC4-5D6E-409C-BE32-E72D297353CC}">
                <c16:uniqueId val="{00000018-5DC1-4B08-97F0-0CCFE9C60108}"/>
              </c:ext>
            </c:extLst>
          </c:dPt>
          <c:dPt>
            <c:idx val="13"/>
            <c:invertIfNegative val="0"/>
            <c:bubble3D val="0"/>
            <c:extLst>
              <c:ext xmlns:c16="http://schemas.microsoft.com/office/drawing/2014/chart" uri="{C3380CC4-5D6E-409C-BE32-E72D297353CC}">
                <c16:uniqueId val="{0000001A-5DC1-4B08-97F0-0CCFE9C60108}"/>
              </c:ext>
            </c:extLst>
          </c:dPt>
          <c:dPt>
            <c:idx val="14"/>
            <c:invertIfNegative val="0"/>
            <c:bubble3D val="0"/>
            <c:extLst>
              <c:ext xmlns:c16="http://schemas.microsoft.com/office/drawing/2014/chart" uri="{C3380CC4-5D6E-409C-BE32-E72D297353CC}">
                <c16:uniqueId val="{0000001B-5DC1-4B08-97F0-0CCFE9C60108}"/>
              </c:ext>
            </c:extLst>
          </c:dPt>
          <c:dLbls>
            <c:dLbl>
              <c:idx val="0"/>
              <c:layout>
                <c:manualLayout>
                  <c:x val="0"/>
                  <c:y val="3.1604688373282543E-2"/>
                </c:manualLayout>
              </c:layout>
              <c:tx>
                <c:rich>
                  <a:bodyPr/>
                  <a:lstStyle/>
                  <a:p>
                    <a:fld id="{19692231-D8A2-4643-8060-34036D766CA5}" type="CELLRANGE">
                      <a:rPr lang="en-US" baseline="0"/>
                      <a:pPr/>
                      <a:t>[CELLRANGE]</a:t>
                    </a:fld>
                    <a:r>
                      <a:rPr lang="en-US" baseline="0"/>
                      <a:t>
</a:t>
                    </a:r>
                    <a:fld id="{32A360BF-695D-43CE-B867-D30DFFE581F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5DC1-4B08-97F0-0CCFE9C60108}"/>
                </c:ext>
              </c:extLst>
            </c:dLbl>
            <c:dLbl>
              <c:idx val="1"/>
              <c:layout>
                <c:manualLayout>
                  <c:x val="0"/>
                  <c:y val="2.5516538251466866E-2"/>
                </c:manualLayout>
              </c:layout>
              <c:tx>
                <c:rich>
                  <a:bodyPr/>
                  <a:lstStyle/>
                  <a:p>
                    <a:fld id="{651386C1-8BCC-4B5A-8B21-C84F672E582E}" type="CELLRANGE">
                      <a:rPr lang="en-US" baseline="0"/>
                      <a:pPr/>
                      <a:t>[CELLRANGE]</a:t>
                    </a:fld>
                    <a:r>
                      <a:rPr lang="en-US" baseline="0"/>
                      <a:t>
</a:t>
                    </a:r>
                    <a:fld id="{002AB5D9-6E40-45C9-B8AB-CE981CD5E3B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5DC1-4B08-97F0-0CCFE9C60108}"/>
                </c:ext>
              </c:extLst>
            </c:dLbl>
            <c:dLbl>
              <c:idx val="2"/>
              <c:layout>
                <c:manualLayout>
                  <c:x val="-3.1535065771196298E-17"/>
                  <c:y val="1.8306045519629735E-2"/>
                </c:manualLayout>
              </c:layout>
              <c:tx>
                <c:rich>
                  <a:bodyPr/>
                  <a:lstStyle/>
                  <a:p>
                    <a:fld id="{0E4EB51F-5CC2-4990-837A-9BD5740042F8}" type="CELLRANGE">
                      <a:rPr lang="en-US" baseline="0"/>
                      <a:pPr/>
                      <a:t>[CELLRANGE]</a:t>
                    </a:fld>
                    <a:r>
                      <a:rPr lang="en-US" baseline="0"/>
                      <a:t>
</a:t>
                    </a:r>
                    <a:fld id="{A5DB0E91-20C6-41B9-9397-9C6B841FB48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5DC1-4B08-97F0-0CCFE9C60108}"/>
                </c:ext>
              </c:extLst>
            </c:dLbl>
            <c:dLbl>
              <c:idx val="3"/>
              <c:layout>
                <c:manualLayout>
                  <c:x val="0"/>
                  <c:y val="1.7606919980550178E-2"/>
                </c:manualLayout>
              </c:layout>
              <c:tx>
                <c:rich>
                  <a:bodyPr/>
                  <a:lstStyle/>
                  <a:p>
                    <a:fld id="{3F25717A-026B-4CD8-AEF8-BA2A0F53F0CF}" type="CELLRANGE">
                      <a:rPr lang="en-US" baseline="0"/>
                      <a:pPr/>
                      <a:t>[CELLRANGE]</a:t>
                    </a:fld>
                    <a:r>
                      <a:rPr lang="en-US" baseline="0"/>
                      <a:t>
</a:t>
                    </a:r>
                    <a:fld id="{C8306AF6-7A3E-498A-ABC1-069F41935A1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5DC1-4B08-97F0-0CCFE9C60108}"/>
                </c:ext>
              </c:extLst>
            </c:dLbl>
            <c:dLbl>
              <c:idx val="4"/>
              <c:layout>
                <c:manualLayout>
                  <c:x val="1.3988426885235836E-3"/>
                  <c:y val="4.9774323583780256E-3"/>
                </c:manualLayout>
              </c:layout>
              <c:tx>
                <c:rich>
                  <a:bodyPr/>
                  <a:lstStyle/>
                  <a:p>
                    <a:fld id="{7B53A152-113E-49E9-9F6D-AB0A35557555}" type="CELLRANGE">
                      <a:rPr lang="en-US" baseline="0"/>
                      <a:pPr/>
                      <a:t>[CELLRANGE]</a:t>
                    </a:fld>
                    <a:r>
                      <a:rPr lang="en-US" baseline="0"/>
                      <a:t>
</a:t>
                    </a:r>
                    <a:fld id="{66D10D67-CB7D-4E9A-965B-1195D6D5BF7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5DC1-4B08-97F0-0CCFE9C60108}"/>
                </c:ext>
              </c:extLst>
            </c:dLbl>
            <c:dLbl>
              <c:idx val="5"/>
              <c:layout>
                <c:manualLayout>
                  <c:x val="0"/>
                  <c:y val="6.9874409880102319E-3"/>
                </c:manualLayout>
              </c:layout>
              <c:tx>
                <c:rich>
                  <a:bodyPr/>
                  <a:lstStyle/>
                  <a:p>
                    <a:fld id="{4C9DA66F-0AF5-428A-AD82-998F1C217811}" type="CELLRANGE">
                      <a:rPr lang="en-US" baseline="0"/>
                      <a:pPr/>
                      <a:t>[CELLRANGE]</a:t>
                    </a:fld>
                    <a:r>
                      <a:rPr lang="en-US" baseline="0"/>
                      <a:t>
</a:t>
                    </a:r>
                    <a:fld id="{4238C31B-7B43-472B-9ED0-E26FB44C1B7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5DC1-4B08-97F0-0CCFE9C60108}"/>
                </c:ext>
              </c:extLst>
            </c:dLbl>
            <c:dLbl>
              <c:idx val="6"/>
              <c:layout>
                <c:manualLayout>
                  <c:x val="0"/>
                  <c:y val="9.2246790407103946E-3"/>
                </c:manualLayout>
              </c:layout>
              <c:tx>
                <c:rich>
                  <a:bodyPr/>
                  <a:lstStyle/>
                  <a:p>
                    <a:fld id="{AEDBAC6E-B084-48EC-96B2-7140829F4052}" type="CELLRANGE">
                      <a:rPr lang="en-US" baseline="0"/>
                      <a:pPr/>
                      <a:t>[CELLRANGE]</a:t>
                    </a:fld>
                    <a:r>
                      <a:rPr lang="en-US" baseline="0"/>
                      <a:t>
</a:t>
                    </a:r>
                    <a:fld id="{C5CCA196-4DE9-43AC-85F1-412B9A7B486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5DC1-4B08-97F0-0CCFE9C60108}"/>
                </c:ext>
              </c:extLst>
            </c:dLbl>
            <c:dLbl>
              <c:idx val="7"/>
              <c:layout>
                <c:manualLayout>
                  <c:x val="0"/>
                  <c:y val="9.1976149447574578E-3"/>
                </c:manualLayout>
              </c:layout>
              <c:tx>
                <c:rich>
                  <a:bodyPr/>
                  <a:lstStyle/>
                  <a:p>
                    <a:fld id="{C6660B1F-C27A-4613-9952-ECD5751EEBC6}" type="CELLRANGE">
                      <a:rPr lang="en-US" baseline="0"/>
                      <a:pPr/>
                      <a:t>[CELLRANGE]</a:t>
                    </a:fld>
                    <a:r>
                      <a:rPr lang="en-US" baseline="0"/>
                      <a:t>
</a:t>
                    </a:r>
                    <a:fld id="{992E5195-CEBE-49CF-907C-736AD95BA26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5DC1-4B08-97F0-0CCFE9C60108}"/>
                </c:ext>
              </c:extLst>
            </c:dLbl>
            <c:dLbl>
              <c:idx val="8"/>
              <c:layout>
                <c:manualLayout>
                  <c:x val="0"/>
                  <c:y val="4.1758628587786393E-4"/>
                </c:manualLayout>
              </c:layout>
              <c:tx>
                <c:rich>
                  <a:bodyPr/>
                  <a:lstStyle/>
                  <a:p>
                    <a:fld id="{11274550-C50A-4558-9BB0-5073478D45C3}" type="CELLRANGE">
                      <a:rPr lang="en-US" baseline="0"/>
                      <a:pPr/>
                      <a:t>[CELLRANGE]</a:t>
                    </a:fld>
                    <a:r>
                      <a:rPr lang="en-US" baseline="0"/>
                      <a:t>
</a:t>
                    </a:r>
                    <a:fld id="{499EA4A8-A012-486D-B17F-63975744C7A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5DC1-4B08-97F0-0CCFE9C60108}"/>
                </c:ext>
              </c:extLst>
            </c:dLbl>
            <c:dLbl>
              <c:idx val="9"/>
              <c:layout>
                <c:manualLayout>
                  <c:x val="1.5594541910331384E-3"/>
                  <c:y val="3.9760608081192681E-4"/>
                </c:manualLayout>
              </c:layout>
              <c:tx>
                <c:rich>
                  <a:bodyPr/>
                  <a:lstStyle/>
                  <a:p>
                    <a:fld id="{04FE083F-A4A4-49AA-938B-104589A65B67}" type="CELLRANGE">
                      <a:rPr lang="en-US" baseline="0"/>
                      <a:pPr/>
                      <a:t>[CELLRANGE]</a:t>
                    </a:fld>
                    <a:r>
                      <a:rPr lang="en-US" baseline="0"/>
                      <a:t>
</a:t>
                    </a:r>
                    <a:fld id="{E4FC437C-F20B-4942-8A8B-17C1661BFA1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5DC1-4B08-97F0-0CCFE9C60108}"/>
                </c:ext>
              </c:extLst>
            </c:dLbl>
            <c:dLbl>
              <c:idx val="10"/>
              <c:layout>
                <c:manualLayout>
                  <c:x val="-1.3913043478260871E-3"/>
                  <c:y val="-4.6639029934342322E-4"/>
                </c:manualLayout>
              </c:layout>
              <c:tx>
                <c:rich>
                  <a:bodyPr/>
                  <a:lstStyle/>
                  <a:p>
                    <a:fld id="{16FEE3C3-9A9A-40FD-8C7F-187A96AA66B7}" type="CELLRANGE">
                      <a:rPr lang="en-US" baseline="0"/>
                      <a:pPr/>
                      <a:t>[CELLRANGE]</a:t>
                    </a:fld>
                    <a:r>
                      <a:rPr lang="en-US" baseline="0"/>
                      <a:t>
</a:t>
                    </a:r>
                    <a:fld id="{E1C862EC-3093-45AF-B9A8-AE43520D1D0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5DC1-4B08-97F0-0CCFE9C60108}"/>
                </c:ext>
              </c:extLst>
            </c:dLbl>
            <c:dLbl>
              <c:idx val="11"/>
              <c:layout>
                <c:manualLayout>
                  <c:x val="0"/>
                  <c:y val="-1.9317225534193593E-3"/>
                </c:manualLayout>
              </c:layout>
              <c:tx>
                <c:rich>
                  <a:bodyPr/>
                  <a:lstStyle/>
                  <a:p>
                    <a:fld id="{390EFDB1-2C1F-49F4-84AA-19CBD51F7696}" type="CELLRANGE">
                      <a:rPr lang="en-US" baseline="0"/>
                      <a:pPr/>
                      <a:t>[CELLRANGE]</a:t>
                    </a:fld>
                    <a:r>
                      <a:rPr lang="en-US" baseline="0"/>
                      <a:t>
</a:t>
                    </a:r>
                    <a:fld id="{5965BD29-12DA-4414-B937-7F00623DB19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5DC1-4B08-97F0-0CCFE9C60108}"/>
                </c:ext>
              </c:extLst>
            </c:dLbl>
            <c:dLbl>
              <c:idx val="12"/>
              <c:layout>
                <c:manualLayout>
                  <c:x val="-1.391304347826189E-3"/>
                  <c:y val="9.9770239000498777E-4"/>
                </c:manualLayout>
              </c:layout>
              <c:tx>
                <c:rich>
                  <a:bodyPr/>
                  <a:lstStyle/>
                  <a:p>
                    <a:fld id="{2DDEC510-7228-4411-B5E6-DB81A81B6EDB}" type="CELLRANGE">
                      <a:rPr lang="en-US" baseline="0"/>
                      <a:pPr/>
                      <a:t>[CELLRANGE]</a:t>
                    </a:fld>
                    <a:r>
                      <a:rPr lang="en-US" baseline="0"/>
                      <a:t>
</a:t>
                    </a:r>
                    <a:fld id="{C9D224ED-9F8B-4D5C-8379-472CECA2E1F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5DC1-4B08-97F0-0CCFE9C60108}"/>
                </c:ext>
              </c:extLst>
            </c:dLbl>
            <c:dLbl>
              <c:idx val="13"/>
              <c:layout>
                <c:manualLayout>
                  <c:x val="-1.0202780687331501E-16"/>
                  <c:y val="3.058846616135581E-3"/>
                </c:manualLayout>
              </c:layout>
              <c:tx>
                <c:rich>
                  <a:bodyPr/>
                  <a:lstStyle/>
                  <a:p>
                    <a:fld id="{E35753A6-9D00-4C2F-B3CC-65C78855EDEE}" type="CELLRANGE">
                      <a:rPr lang="en-US" baseline="0"/>
                      <a:pPr/>
                      <a:t>[CELLRANGE]</a:t>
                    </a:fld>
                    <a:r>
                      <a:rPr lang="en-US" baseline="0"/>
                      <a:t>
</a:t>
                    </a:r>
                    <a:fld id="{CB0BFF59-8CFF-4148-9BD0-A3F0C27661C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5DC1-4B08-97F0-0CCFE9C60108}"/>
                </c:ext>
              </c:extLst>
            </c:dLbl>
            <c:dLbl>
              <c:idx val="14"/>
              <c:layout>
                <c:manualLayout>
                  <c:x val="0"/>
                  <c:y val="-4.4010942613399925E-3"/>
                </c:manualLayout>
              </c:layout>
              <c:tx>
                <c:rich>
                  <a:bodyPr/>
                  <a:lstStyle/>
                  <a:p>
                    <a:fld id="{B1B95890-5E20-4E18-AE52-F2A42D0E0E5B}" type="CELLRANGE">
                      <a:rPr lang="en-US" baseline="0"/>
                      <a:pPr/>
                      <a:t>[CELLRANGE]</a:t>
                    </a:fld>
                    <a:r>
                      <a:rPr lang="en-US" baseline="0"/>
                      <a:t>
</a:t>
                    </a:r>
                    <a:fld id="{0437DE07-2442-42A9-AC3E-DAC5F62C733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5DC1-4B08-97F0-0CCFE9C60108}"/>
                </c:ext>
              </c:extLst>
            </c:dLbl>
            <c:dLbl>
              <c:idx val="15"/>
              <c:layout>
                <c:manualLayout>
                  <c:x val="0"/>
                  <c:y val="-8.0925279663838501E-3"/>
                </c:manualLayout>
              </c:layout>
              <c:tx>
                <c:rich>
                  <a:bodyPr/>
                  <a:lstStyle/>
                  <a:p>
                    <a:fld id="{4320E954-11CA-4F1D-B1D3-2BD920B5F078}" type="CELLRANGE">
                      <a:rPr lang="en-US" baseline="0"/>
                      <a:pPr/>
                      <a:t>[CELLRANGE]</a:t>
                    </a:fld>
                    <a:r>
                      <a:rPr lang="en-US" baseline="0"/>
                      <a:t>
</a:t>
                    </a:r>
                    <a:fld id="{DD7035BF-710E-4EB3-857F-8D020AC72A4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5DC1-4B08-97F0-0CCFE9C60108}"/>
                </c:ext>
              </c:extLst>
            </c:dLbl>
            <c:dLbl>
              <c:idx val="16"/>
              <c:layout>
                <c:manualLayout>
                  <c:x val="0"/>
                  <c:y val="-1.7010654042076516E-2"/>
                </c:manualLayout>
              </c:layout>
              <c:tx>
                <c:rich>
                  <a:bodyPr/>
                  <a:lstStyle/>
                  <a:p>
                    <a:fld id="{5C845FD8-0903-4D37-B987-EF0B089B348A}" type="CELLRANGE">
                      <a:rPr lang="en-US" baseline="0"/>
                      <a:pPr/>
                      <a:t>[CELLRANGE]</a:t>
                    </a:fld>
                    <a:r>
                      <a:rPr lang="en-US" baseline="0"/>
                      <a:t>
</a:t>
                    </a:r>
                    <a:fld id="{B22BC933-BAC3-4C7E-B2C6-C9E3C45BE7B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5DC1-4B08-97F0-0CCFE9C60108}"/>
                </c:ext>
              </c:extLst>
            </c:dLbl>
            <c:dLbl>
              <c:idx val="17"/>
              <c:layout>
                <c:manualLayout>
                  <c:x val="0"/>
                  <c:y val="-1.9412433258926755E-2"/>
                </c:manualLayout>
              </c:layout>
              <c:tx>
                <c:rich>
                  <a:bodyPr/>
                  <a:lstStyle/>
                  <a:p>
                    <a:fld id="{62248FE2-297D-4B90-9C13-0FD65707E5C9}" type="CELLRANGE">
                      <a:rPr lang="en-US" baseline="0"/>
                      <a:pPr/>
                      <a:t>[CELLRANGE]</a:t>
                    </a:fld>
                    <a:r>
                      <a:rPr lang="en-US" baseline="0"/>
                      <a:t>
</a:t>
                    </a:r>
                    <a:fld id="{39172017-6C56-499A-8D5B-4E40FCB9A44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5DC1-4B08-97F0-0CCFE9C60108}"/>
                </c:ext>
              </c:extLst>
            </c:dLbl>
            <c:dLbl>
              <c:idx val="18"/>
              <c:layout>
                <c:manualLayout>
                  <c:x val="0"/>
                  <c:y val="-1.4262189188968202E-2"/>
                </c:manualLayout>
              </c:layout>
              <c:tx>
                <c:rich>
                  <a:bodyPr/>
                  <a:lstStyle/>
                  <a:p>
                    <a:fld id="{DD9EF60B-AA08-4C06-BD7E-D1C86F4505D4}" type="CELLRANGE">
                      <a:rPr lang="en-US" baseline="0"/>
                      <a:pPr/>
                      <a:t>[CELLRANGE]</a:t>
                    </a:fld>
                    <a:r>
                      <a:rPr lang="en-US" baseline="0"/>
                      <a:t>
</a:t>
                    </a:r>
                    <a:fld id="{ABCE1848-1DDF-46BD-8913-F1EB227FE7C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5DC1-4B08-97F0-0CCFE9C60108}"/>
                </c:ext>
              </c:extLst>
            </c:dLbl>
            <c:dLbl>
              <c:idx val="19"/>
              <c:layout>
                <c:manualLayout>
                  <c:x val="0"/>
                  <c:y val="-3.1265647868782755E-2"/>
                </c:manualLayout>
              </c:layout>
              <c:tx>
                <c:rich>
                  <a:bodyPr/>
                  <a:lstStyle/>
                  <a:p>
                    <a:fld id="{D30FAA5A-5A90-4BE7-8D16-C3E492B7094B}" type="CELLRANGE">
                      <a:rPr lang="en-US" baseline="0"/>
                      <a:pPr/>
                      <a:t>[CELLRANGE]</a:t>
                    </a:fld>
                    <a:r>
                      <a:rPr lang="en-US" baseline="0"/>
                      <a:t>
</a:t>
                    </a:r>
                    <a:fld id="{BE9E8022-DE90-47F9-BC2D-B7786092064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5DC1-4B08-97F0-0CCFE9C60108}"/>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'11ListaEsperaGII'!$L$13:$L$32</c:f>
              <c:strCache>
                <c:ptCount val="20"/>
                <c:pt idx="0">
                  <c:v>Castilla y León</c:v>
                </c:pt>
                <c:pt idx="1">
                  <c:v>Galicia</c:v>
                </c:pt>
                <c:pt idx="2">
                  <c:v>Navarra, Comunidad Foral de</c:v>
                </c:pt>
                <c:pt idx="3">
                  <c:v>Ceuta</c:v>
                </c:pt>
                <c:pt idx="4">
                  <c:v>Aragón</c:v>
                </c:pt>
                <c:pt idx="5">
                  <c:v>Cantabria</c:v>
                </c:pt>
                <c:pt idx="6">
                  <c:v>Comunitat Valenciana</c:v>
                </c:pt>
                <c:pt idx="7">
                  <c:v>Castilla - La Mancha</c:v>
                </c:pt>
                <c:pt idx="8">
                  <c:v>Madrid, Comunidad de</c:v>
                </c:pt>
                <c:pt idx="9">
                  <c:v>Asturias, Principado de</c:v>
                </c:pt>
                <c:pt idx="10">
                  <c:v>Media Nacional</c:v>
                </c:pt>
                <c:pt idx="11">
                  <c:v>Andalucía</c:v>
                </c:pt>
                <c:pt idx="12">
                  <c:v>Balears, Illes</c:v>
                </c:pt>
                <c:pt idx="13">
                  <c:v>Rioja, La</c:v>
                </c:pt>
                <c:pt idx="14">
                  <c:v>Canarias</c:v>
                </c:pt>
                <c:pt idx="15">
                  <c:v>País Vasco</c:v>
                </c:pt>
                <c:pt idx="16">
                  <c:v>Melilla</c:v>
                </c:pt>
                <c:pt idx="17">
                  <c:v>Murcia, Región de</c:v>
                </c:pt>
                <c:pt idx="18">
                  <c:v>Extremadura</c:v>
                </c:pt>
                <c:pt idx="19">
                  <c:v>Cataluña</c:v>
                </c:pt>
              </c:strCache>
            </c:strRef>
          </c:cat>
          <c:val>
            <c:numRef>
              <c:f>'11ListaEsperaGII'!$P$13:$P$32</c:f>
              <c:numCache>
                <c:formatCode>0.00%</c:formatCode>
                <c:ptCount val="20"/>
                <c:pt idx="0">
                  <c:v>1.4771814341617644E-3</c:v>
                </c:pt>
                <c:pt idx="1">
                  <c:v>1.4315991522373735E-2</c:v>
                </c:pt>
                <c:pt idx="2">
                  <c:v>2.8375897179101987E-2</c:v>
                </c:pt>
                <c:pt idx="3">
                  <c:v>3.2667876588021776E-2</c:v>
                </c:pt>
                <c:pt idx="4">
                  <c:v>3.4059758771929821E-2</c:v>
                </c:pt>
                <c:pt idx="5">
                  <c:v>3.4834535954217469E-2</c:v>
                </c:pt>
                <c:pt idx="6">
                  <c:v>5.5632699565619885E-2</c:v>
                </c:pt>
                <c:pt idx="7">
                  <c:v>5.7129566982408661E-2</c:v>
                </c:pt>
                <c:pt idx="8">
                  <c:v>6.2285404493705197E-2</c:v>
                </c:pt>
                <c:pt idx="9">
                  <c:v>8.0007390983000734E-2</c:v>
                </c:pt>
                <c:pt idx="10">
                  <c:v>9.5095614384427818E-2</c:v>
                </c:pt>
                <c:pt idx="11">
                  <c:v>0.10215046040251102</c:v>
                </c:pt>
                <c:pt idx="12">
                  <c:v>0.11527377521613832</c:v>
                </c:pt>
                <c:pt idx="13">
                  <c:v>0.12142688400661469</c:v>
                </c:pt>
                <c:pt idx="14">
                  <c:v>0.12566252935256625</c:v>
                </c:pt>
                <c:pt idx="15">
                  <c:v>0.12782976740573915</c:v>
                </c:pt>
                <c:pt idx="16">
                  <c:v>0.12924281984334204</c:v>
                </c:pt>
                <c:pt idx="17">
                  <c:v>0.13244958714823343</c:v>
                </c:pt>
                <c:pt idx="18">
                  <c:v>0.1441260523673438</c:v>
                </c:pt>
                <c:pt idx="19">
                  <c:v>0.18790286701637851</c:v>
                </c:pt>
              </c:numCache>
            </c:numRef>
          </c:val>
          <c:extLst>
            <c:ext xmlns:c15="http://schemas.microsoft.com/office/drawing/2012/chart" uri="{02D57815-91ED-43cb-92C2-25804820EDAC}">
              <c15:datalabelsRange>
                <c15:f>'11ListaEsperaGII'!$N$13:$N$32</c15:f>
                <c15:dlblRangeCache>
                  <c:ptCount val="20"/>
                  <c:pt idx="0">
                    <c:v>57</c:v>
                  </c:pt>
                  <c:pt idx="1">
                    <c:v>358</c:v>
                  </c:pt>
                  <c:pt idx="2">
                    <c:v>170</c:v>
                  </c:pt>
                  <c:pt idx="3">
                    <c:v>18</c:v>
                  </c:pt>
                  <c:pt idx="4">
                    <c:v>497</c:v>
                  </c:pt>
                  <c:pt idx="5">
                    <c:v>280</c:v>
                  </c:pt>
                  <c:pt idx="6">
                    <c:v>3.125</c:v>
                  </c:pt>
                  <c:pt idx="7">
                    <c:v>1.351</c:v>
                  </c:pt>
                  <c:pt idx="8">
                    <c:v>4.136</c:v>
                  </c:pt>
                  <c:pt idx="9">
                    <c:v>866</c:v>
                  </c:pt>
                  <c:pt idx="10">
                    <c:v>54.443</c:v>
                  </c:pt>
                  <c:pt idx="11">
                    <c:v>14.222</c:v>
                  </c:pt>
                  <c:pt idx="12">
                    <c:v>1.200</c:v>
                  </c:pt>
                  <c:pt idx="13">
                    <c:v>514</c:v>
                  </c:pt>
                  <c:pt idx="14">
                    <c:v>1.873</c:v>
                  </c:pt>
                  <c:pt idx="15">
                    <c:v>3.292</c:v>
                  </c:pt>
                  <c:pt idx="16">
                    <c:v>99</c:v>
                  </c:pt>
                  <c:pt idx="17">
                    <c:v>2.358</c:v>
                  </c:pt>
                  <c:pt idx="18">
                    <c:v>1.866</c:v>
                  </c:pt>
                  <c:pt idx="19">
                    <c:v>18.161</c:v>
                  </c:pt>
                </c15:dlblRangeCache>
              </c15:datalabelsRange>
            </c:ext>
            <c:ext xmlns:c16="http://schemas.microsoft.com/office/drawing/2014/chart" uri="{C3380CC4-5D6E-409C-BE32-E72D297353CC}">
              <c16:uniqueId val="{0000002B-5DC1-4B08-97F0-0CCFE9C60108}"/>
            </c:ext>
          </c:extLst>
        </c:ser>
        <c:dLbls>
          <c:dLblPos val="inEnd"/>
          <c:showLegendKey val="0"/>
          <c:showVal val="1"/>
          <c:showCatName val="0"/>
          <c:showSerName val="0"/>
          <c:showPercent val="0"/>
          <c:showBubbleSize val="0"/>
        </c:dLbls>
        <c:gapWidth val="30"/>
        <c:overlap val="100"/>
        <c:axId val="-2095913280"/>
        <c:axId val="-2095910560"/>
      </c:barChart>
      <c:lineChart>
        <c:grouping val="standard"/>
        <c:varyColors val="0"/>
        <c:ser>
          <c:idx val="2"/>
          <c:order val="2"/>
          <c:tx>
            <c:strRef>
              <c:f>'11ListaEsperaGII'!$Q$12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'11ListaEsperaGII'!$L$13:$L$32</c:f>
              <c:strCache>
                <c:ptCount val="20"/>
                <c:pt idx="0">
                  <c:v>Castilla y León</c:v>
                </c:pt>
                <c:pt idx="1">
                  <c:v>Galicia</c:v>
                </c:pt>
                <c:pt idx="2">
                  <c:v>Navarra, Comunidad Foral de</c:v>
                </c:pt>
                <c:pt idx="3">
                  <c:v>Ceuta</c:v>
                </c:pt>
                <c:pt idx="4">
                  <c:v>Aragón</c:v>
                </c:pt>
                <c:pt idx="5">
                  <c:v>Cantabria</c:v>
                </c:pt>
                <c:pt idx="6">
                  <c:v>Comunitat Valenciana</c:v>
                </c:pt>
                <c:pt idx="7">
                  <c:v>Castilla - La Mancha</c:v>
                </c:pt>
                <c:pt idx="8">
                  <c:v>Madrid, Comunidad de</c:v>
                </c:pt>
                <c:pt idx="9">
                  <c:v>Asturias, Principado de</c:v>
                </c:pt>
                <c:pt idx="10">
                  <c:v>Media Nacional</c:v>
                </c:pt>
                <c:pt idx="11">
                  <c:v>Andalucía</c:v>
                </c:pt>
                <c:pt idx="12">
                  <c:v>Balears, Illes</c:v>
                </c:pt>
                <c:pt idx="13">
                  <c:v>Rioja, La</c:v>
                </c:pt>
                <c:pt idx="14">
                  <c:v>Canarias</c:v>
                </c:pt>
                <c:pt idx="15">
                  <c:v>País Vasco</c:v>
                </c:pt>
                <c:pt idx="16">
                  <c:v>Melilla</c:v>
                </c:pt>
                <c:pt idx="17">
                  <c:v>Murcia, Región de</c:v>
                </c:pt>
                <c:pt idx="18">
                  <c:v>Extremadura</c:v>
                </c:pt>
                <c:pt idx="19">
                  <c:v>Cataluña</c:v>
                </c:pt>
              </c:strCache>
            </c:strRef>
          </c:cat>
          <c:val>
            <c:numRef>
              <c:f>'11ListaEsperaGII'!$Q$13:$Q$32</c:f>
              <c:numCache>
                <c:formatCode>0.00%</c:formatCode>
                <c:ptCount val="20"/>
                <c:pt idx="0">
                  <c:v>0.90490438561557218</c:v>
                </c:pt>
                <c:pt idx="1">
                  <c:v>0.90490438561557218</c:v>
                </c:pt>
                <c:pt idx="2">
                  <c:v>0.90490438561557218</c:v>
                </c:pt>
                <c:pt idx="3">
                  <c:v>0.90490438561557218</c:v>
                </c:pt>
                <c:pt idx="4">
                  <c:v>0.90490438561557218</c:v>
                </c:pt>
                <c:pt idx="5">
                  <c:v>0.90490438561557218</c:v>
                </c:pt>
                <c:pt idx="6">
                  <c:v>0.90490438561557218</c:v>
                </c:pt>
                <c:pt idx="7">
                  <c:v>0.90490438561557218</c:v>
                </c:pt>
                <c:pt idx="8">
                  <c:v>0.90490438561557218</c:v>
                </c:pt>
                <c:pt idx="9">
                  <c:v>0.90490438561557218</c:v>
                </c:pt>
                <c:pt idx="10">
                  <c:v>0.90490438561557218</c:v>
                </c:pt>
                <c:pt idx="11">
                  <c:v>0.90490438561557218</c:v>
                </c:pt>
                <c:pt idx="12">
                  <c:v>0.90490438561557218</c:v>
                </c:pt>
                <c:pt idx="13">
                  <c:v>0.90490438561557218</c:v>
                </c:pt>
                <c:pt idx="14">
                  <c:v>0.90490438561557218</c:v>
                </c:pt>
                <c:pt idx="15">
                  <c:v>0.90490438561557218</c:v>
                </c:pt>
                <c:pt idx="16">
                  <c:v>0.90490438561557218</c:v>
                </c:pt>
                <c:pt idx="17">
                  <c:v>0.90490438561557218</c:v>
                </c:pt>
                <c:pt idx="18">
                  <c:v>0.90490438561557218</c:v>
                </c:pt>
                <c:pt idx="19">
                  <c:v>0.90490438561557218</c:v>
                </c:pt>
              </c:numCache>
            </c:numRef>
          </c:val>
          <c:smooth val="0"/>
          <c:extLst>
            <c:ext xmlns:c16="http://schemas.microsoft.com/office/drawing/2014/chart" uri="{C3380CC4-5D6E-409C-BE32-E72D297353CC}">
              <c16:uniqueId val="{0000002D-5DC1-4B08-97F0-0CCFE9C60108}"/>
            </c:ext>
          </c:extLst>
        </c:ser>
        <c:dLbls>
          <c:showLegendKey val="0"/>
          <c:showVal val="0"/>
          <c:showCatName val="0"/>
          <c:showSerName val="0"/>
          <c:showPercent val="0"/>
          <c:showBubbleSize val="0"/>
        </c:dLbls>
        <c:marker val="1"/>
        <c:smooth val="0"/>
        <c:axId val="-2095913280"/>
        <c:axId val="-2095910560"/>
      </c:lineChart>
      <c:catAx>
        <c:axId val="-209591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0560"/>
        <c:crosses val="autoZero"/>
        <c:auto val="1"/>
        <c:lblAlgn val="ctr"/>
        <c:lblOffset val="100"/>
        <c:noMultiLvlLbl val="0"/>
      </c:catAx>
      <c:valAx>
        <c:axId val="-20959105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3280"/>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1901891133173568"/>
          <c:y val="0.89331796142304642"/>
          <c:w val="0.56405624638538954"/>
          <c:h val="4.776608531410209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extLst>
              <c:ext xmlns:c16="http://schemas.microsoft.com/office/drawing/2014/chart" uri="{C3380CC4-5D6E-409C-BE32-E72D297353CC}">
                <c16:uniqueId val="{00000000-E6BD-407D-8DB5-88274B443806}"/>
              </c:ext>
            </c:extLst>
          </c:dPt>
          <c:dPt>
            <c:idx val="11"/>
            <c:invertIfNegative val="0"/>
            <c:bubble3D val="0"/>
            <c:extLst>
              <c:ext xmlns:c16="http://schemas.microsoft.com/office/drawing/2014/chart" uri="{C3380CC4-5D6E-409C-BE32-E72D297353CC}">
                <c16:uniqueId val="{00000001-E6BD-407D-8DB5-88274B443806}"/>
              </c:ext>
            </c:extLst>
          </c:dPt>
          <c:dPt>
            <c:idx val="12"/>
            <c:invertIfNegative val="0"/>
            <c:bubble3D val="0"/>
            <c:spPr>
              <a:solidFill>
                <a:schemeClr val="accent6">
                  <a:lumMod val="50000"/>
                </a:schemeClr>
              </a:solidFill>
            </c:spPr>
            <c:extLst>
              <c:ext xmlns:c16="http://schemas.microsoft.com/office/drawing/2014/chart" uri="{C3380CC4-5D6E-409C-BE32-E72D297353CC}">
                <c16:uniqueId val="{00000003-E6BD-407D-8DB5-88274B443806}"/>
              </c:ext>
            </c:extLst>
          </c:dPt>
          <c:dPt>
            <c:idx val="13"/>
            <c:invertIfNegative val="0"/>
            <c:bubble3D val="0"/>
            <c:extLst>
              <c:ext xmlns:c16="http://schemas.microsoft.com/office/drawing/2014/chart" uri="{C3380CC4-5D6E-409C-BE32-E72D297353CC}">
                <c16:uniqueId val="{00000004-E6BD-407D-8DB5-88274B443806}"/>
              </c:ext>
            </c:extLst>
          </c:dPt>
          <c:dPt>
            <c:idx val="14"/>
            <c:invertIfNegative val="0"/>
            <c:bubble3D val="0"/>
            <c:extLst>
              <c:ext xmlns:c16="http://schemas.microsoft.com/office/drawing/2014/chart" uri="{C3380CC4-5D6E-409C-BE32-E72D297353CC}">
                <c16:uniqueId val="{00000005-E6BD-407D-8DB5-88274B443806}"/>
              </c:ext>
            </c:extLst>
          </c:dPt>
          <c:dPt>
            <c:idx val="15"/>
            <c:invertIfNegative val="0"/>
            <c:bubble3D val="0"/>
            <c:extLst>
              <c:ext xmlns:c16="http://schemas.microsoft.com/office/drawing/2014/chart" uri="{C3380CC4-5D6E-409C-BE32-E72D297353CC}">
                <c16:uniqueId val="{00000006-E6BD-407D-8DB5-88274B443806}"/>
              </c:ext>
            </c:extLst>
          </c:dPt>
          <c:dLbls>
            <c:dLbl>
              <c:idx val="0"/>
              <c:layout>
                <c:manualLayout>
                  <c:x val="0"/>
                  <c:y val="-3.0478894636931943E-3"/>
                </c:manualLayout>
              </c:layout>
              <c:tx>
                <c:rich>
                  <a:bodyPr/>
                  <a:lstStyle/>
                  <a:p>
                    <a:fld id="{24041575-E34A-4179-B0F3-C99B1FC8F148}" type="CELLRANGE">
                      <a:rPr lang="en-US" baseline="0"/>
                      <a:pPr/>
                      <a:t>[CELLRANGE]</a:t>
                    </a:fld>
                    <a:r>
                      <a:rPr lang="en-US" baseline="0"/>
                      <a:t>
</a:t>
                    </a:r>
                    <a:fld id="{5D795E77-93F4-4AE7-AFA6-24499A127B1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6BD-407D-8DB5-88274B443806}"/>
                </c:ext>
              </c:extLst>
            </c:dLbl>
            <c:dLbl>
              <c:idx val="1"/>
              <c:layout>
                <c:manualLayout>
                  <c:x val="0"/>
                  <c:y val="-1.7720988787653831E-2"/>
                </c:manualLayout>
              </c:layout>
              <c:tx>
                <c:rich>
                  <a:bodyPr/>
                  <a:lstStyle/>
                  <a:p>
                    <a:fld id="{B16EF2B2-D4D4-4B9C-B00B-696771C54C04}" type="CELLRANGE">
                      <a:rPr lang="en-US" baseline="0"/>
                      <a:pPr/>
                      <a:t>[CELLRANGE]</a:t>
                    </a:fld>
                    <a:r>
                      <a:rPr lang="en-US" baseline="0"/>
                      <a:t>
</a:t>
                    </a:r>
                    <a:fld id="{9DB39433-AE5A-4DD8-8015-30F224CA07F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E6BD-407D-8DB5-88274B443806}"/>
                </c:ext>
              </c:extLst>
            </c:dLbl>
            <c:dLbl>
              <c:idx val="2"/>
              <c:layout>
                <c:manualLayout>
                  <c:x val="-3.1535065771196298E-17"/>
                  <c:y val="-8.2036905618415919E-3"/>
                </c:manualLayout>
              </c:layout>
              <c:tx>
                <c:rich>
                  <a:bodyPr/>
                  <a:lstStyle/>
                  <a:p>
                    <a:fld id="{6AC0A4E3-3761-4730-88B9-0E9997757843}" type="CELLRANGE">
                      <a:rPr lang="en-US" baseline="0"/>
                      <a:pPr/>
                      <a:t>[CELLRANGE]</a:t>
                    </a:fld>
                    <a:r>
                      <a:rPr lang="en-US" baseline="0"/>
                      <a:t>
</a:t>
                    </a:r>
                    <a:fld id="{CDBDBDA1-C6E7-49E9-875B-BA6D3BDD536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6BD-407D-8DB5-88274B443806}"/>
                </c:ext>
              </c:extLst>
            </c:dLbl>
            <c:dLbl>
              <c:idx val="3"/>
              <c:layout>
                <c:manualLayout>
                  <c:x val="0"/>
                  <c:y val="-1.6731786998662599E-2"/>
                </c:manualLayout>
              </c:layout>
              <c:tx>
                <c:rich>
                  <a:bodyPr/>
                  <a:lstStyle/>
                  <a:p>
                    <a:fld id="{564CB605-D054-4AB9-9BA9-B09E4EF2DFFE}" type="CELLRANGE">
                      <a:rPr lang="en-US" baseline="0"/>
                      <a:pPr/>
                      <a:t>[CELLRANGE]</a:t>
                    </a:fld>
                    <a:r>
                      <a:rPr lang="en-US" baseline="0"/>
                      <a:t>
</a:t>
                    </a:r>
                    <a:fld id="{DDC19127-9956-4CEA-875D-2F50B5386B8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6BD-407D-8DB5-88274B443806}"/>
                </c:ext>
              </c:extLst>
            </c:dLbl>
            <c:dLbl>
              <c:idx val="4"/>
              <c:layout>
                <c:manualLayout>
                  <c:x val="-3.1535065771196298E-17"/>
                  <c:y val="-8.7159103644407574E-3"/>
                </c:manualLayout>
              </c:layout>
              <c:tx>
                <c:rich>
                  <a:bodyPr/>
                  <a:lstStyle/>
                  <a:p>
                    <a:fld id="{92F4F477-9C67-4E52-8D8B-0AE21D33C662}" type="CELLRANGE">
                      <a:rPr lang="en-US" baseline="0"/>
                      <a:pPr/>
                      <a:t>[CELLRANGE]</a:t>
                    </a:fld>
                    <a:r>
                      <a:rPr lang="en-US" baseline="0"/>
                      <a:t>
</a:t>
                    </a:r>
                    <a:fld id="{F83B90D9-B445-45C5-B389-B0042AC003B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6BD-407D-8DB5-88274B443806}"/>
                </c:ext>
              </c:extLst>
            </c:dLbl>
            <c:dLbl>
              <c:idx val="5"/>
              <c:layout>
                <c:manualLayout>
                  <c:x val="0"/>
                  <c:y val="-1.7646335475998459E-2"/>
                </c:manualLayout>
              </c:layout>
              <c:tx>
                <c:rich>
                  <a:bodyPr/>
                  <a:lstStyle/>
                  <a:p>
                    <a:fld id="{33EDD92A-8FBE-47F5-89A0-40AE32E00FF0}" type="CELLRANGE">
                      <a:rPr lang="en-US" baseline="0"/>
                      <a:pPr/>
                      <a:t>[CELLRANGE]</a:t>
                    </a:fld>
                    <a:r>
                      <a:rPr lang="en-US" baseline="0"/>
                      <a:t>
</a:t>
                    </a:r>
                    <a:fld id="{F59DA38B-EAF3-4709-B866-E0B1BCA0544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6BD-407D-8DB5-88274B443806}"/>
                </c:ext>
              </c:extLst>
            </c:dLbl>
            <c:dLbl>
              <c:idx val="6"/>
              <c:layout>
                <c:manualLayout>
                  <c:x val="0"/>
                  <c:y val="-2.4497184516648868E-2"/>
                </c:manualLayout>
              </c:layout>
              <c:tx>
                <c:rich>
                  <a:bodyPr/>
                  <a:lstStyle/>
                  <a:p>
                    <a:fld id="{FA398A29-3F89-42D8-9110-EFE0B244CBB9}" type="CELLRANGE">
                      <a:rPr lang="en-US" baseline="0"/>
                      <a:pPr/>
                      <a:t>[CELLRANGE]</a:t>
                    </a:fld>
                    <a:r>
                      <a:rPr lang="en-US" baseline="0"/>
                      <a:t>
</a:t>
                    </a:r>
                    <a:fld id="{2024FB31-71C4-4277-8E85-EC028E1DC97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6BD-407D-8DB5-88274B443806}"/>
                </c:ext>
              </c:extLst>
            </c:dLbl>
            <c:dLbl>
              <c:idx val="7"/>
              <c:layout>
                <c:manualLayout>
                  <c:x val="0"/>
                  <c:y val="-2.2163314926720738E-2"/>
                </c:manualLayout>
              </c:layout>
              <c:tx>
                <c:rich>
                  <a:bodyPr/>
                  <a:lstStyle/>
                  <a:p>
                    <a:fld id="{CBA03A18-1C3B-4902-851D-9F61EB62F609}" type="CELLRANGE">
                      <a:rPr lang="en-US" baseline="0"/>
                      <a:pPr/>
                      <a:t>[CELLRANGE]</a:t>
                    </a:fld>
                    <a:r>
                      <a:rPr lang="en-US" baseline="0"/>
                      <a:t>
</a:t>
                    </a:r>
                    <a:fld id="{8C5DFC0B-5D25-4A01-AC5E-D86F08ABF46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6BD-407D-8DB5-88274B443806}"/>
                </c:ext>
              </c:extLst>
            </c:dLbl>
            <c:dLbl>
              <c:idx val="8"/>
              <c:layout>
                <c:manualLayout>
                  <c:x val="0"/>
                  <c:y val="-2.1526309661573512E-2"/>
                </c:manualLayout>
              </c:layout>
              <c:tx>
                <c:rich>
                  <a:bodyPr/>
                  <a:lstStyle/>
                  <a:p>
                    <a:fld id="{8DEA72A7-CA29-4CE2-AC4D-645434729681}" type="CELLRANGE">
                      <a:rPr lang="en-US" baseline="0"/>
                      <a:pPr/>
                      <a:t>[CELLRANGE]</a:t>
                    </a:fld>
                    <a:r>
                      <a:rPr lang="en-US" baseline="0"/>
                      <a:t>
</a:t>
                    </a:r>
                    <a:fld id="{FE59F5D0-47ED-4DC7-A9B4-527BC39B0DB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6BD-407D-8DB5-88274B443806}"/>
                </c:ext>
              </c:extLst>
            </c:dLbl>
            <c:dLbl>
              <c:idx val="9"/>
              <c:layout>
                <c:manualLayout>
                  <c:x val="-6.3070131542392597E-17"/>
                  <c:y val="-2.7204139026626207E-2"/>
                </c:manualLayout>
              </c:layout>
              <c:tx>
                <c:rich>
                  <a:bodyPr/>
                  <a:lstStyle/>
                  <a:p>
                    <a:fld id="{9E08C270-E6C9-4C3D-AE64-716079158CA2}" type="CELLRANGE">
                      <a:rPr lang="en-US" baseline="0"/>
                      <a:pPr/>
                      <a:t>[CELLRANGE]</a:t>
                    </a:fld>
                    <a:r>
                      <a:rPr lang="en-US" baseline="0"/>
                      <a:t>
</a:t>
                    </a:r>
                    <a:fld id="{3CA84CF9-A3B1-4929-AB37-123AAE9BF2B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6BD-407D-8DB5-88274B443806}"/>
                </c:ext>
              </c:extLst>
            </c:dLbl>
            <c:dLbl>
              <c:idx val="10"/>
              <c:layout>
                <c:manualLayout>
                  <c:x val="0"/>
                  <c:y val="-3.0493788971617027E-2"/>
                </c:manualLayout>
              </c:layout>
              <c:tx>
                <c:rich>
                  <a:bodyPr/>
                  <a:lstStyle/>
                  <a:p>
                    <a:fld id="{A27FBD3A-C7CE-4926-A88B-7D28F8CF6394}" type="CELLRANGE">
                      <a:rPr lang="en-US" baseline="0"/>
                      <a:pPr/>
                      <a:t>[CELLRANGE]</a:t>
                    </a:fld>
                    <a:r>
                      <a:rPr lang="en-US" baseline="0"/>
                      <a:t>
</a:t>
                    </a:r>
                    <a:fld id="{744BDBC4-C035-41DC-BFE5-60339FC7324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6BD-407D-8DB5-88274B443806}"/>
                </c:ext>
              </c:extLst>
            </c:dLbl>
            <c:dLbl>
              <c:idx val="11"/>
              <c:layout>
                <c:manualLayout>
                  <c:x val="0"/>
                  <c:y val="-3.8704200147889889E-2"/>
                </c:manualLayout>
              </c:layout>
              <c:tx>
                <c:rich>
                  <a:bodyPr/>
                  <a:lstStyle/>
                  <a:p>
                    <a:fld id="{1BE26B85-3BB7-4A8B-89D5-0D09FA02E578}" type="CELLRANGE">
                      <a:rPr lang="en-US" baseline="0"/>
                      <a:pPr/>
                      <a:t>[CELLRANGE]</a:t>
                    </a:fld>
                    <a:r>
                      <a:rPr lang="en-US" baseline="0"/>
                      <a:t>
</a:t>
                    </a:r>
                    <a:fld id="{880A773F-C2EF-4B7E-BC4E-8E0C1853865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6BD-407D-8DB5-88274B443806}"/>
                </c:ext>
              </c:extLst>
            </c:dLbl>
            <c:dLbl>
              <c:idx val="12"/>
              <c:layout>
                <c:manualLayout>
                  <c:x val="0"/>
                  <c:y val="-4.5254437921412038E-2"/>
                </c:manualLayout>
              </c:layout>
              <c:tx>
                <c:rich>
                  <a:bodyPr/>
                  <a:lstStyle/>
                  <a:p>
                    <a:fld id="{93D9595C-A32E-4737-A945-7F301D3DD78B}" type="CELLRANGE">
                      <a:rPr lang="en-US" baseline="0"/>
                      <a:pPr/>
                      <a:t>[CELLRANGE]</a:t>
                    </a:fld>
                    <a:r>
                      <a:rPr lang="en-US" baseline="0"/>
                      <a:t>
</a:t>
                    </a:r>
                    <a:fld id="{407499F9-FDE1-4894-85B6-FFBA00CFE61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6BD-407D-8DB5-88274B443806}"/>
                </c:ext>
              </c:extLst>
            </c:dLbl>
            <c:dLbl>
              <c:idx val="13"/>
              <c:layout>
                <c:manualLayout>
                  <c:x val="0"/>
                  <c:y val="-4.0625206045864781E-2"/>
                </c:manualLayout>
              </c:layout>
              <c:tx>
                <c:rich>
                  <a:bodyPr/>
                  <a:lstStyle/>
                  <a:p>
                    <a:fld id="{96D0D88B-CBDA-4053-B8EC-72263683257E}" type="CELLRANGE">
                      <a:rPr lang="en-US" baseline="0"/>
                      <a:pPr/>
                      <a:t>[CELLRANGE]</a:t>
                    </a:fld>
                    <a:r>
                      <a:rPr lang="en-US" baseline="0"/>
                      <a:t>
</a:t>
                    </a:r>
                    <a:fld id="{07CEDAA3-16C1-4173-90B5-CCAF2A59498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6BD-407D-8DB5-88274B443806}"/>
                </c:ext>
              </c:extLst>
            </c:dLbl>
            <c:dLbl>
              <c:idx val="14"/>
              <c:layout>
                <c:manualLayout>
                  <c:x val="0"/>
                  <c:y val="-4.4239261865835058E-2"/>
                </c:manualLayout>
              </c:layout>
              <c:tx>
                <c:rich>
                  <a:bodyPr/>
                  <a:lstStyle/>
                  <a:p>
                    <a:fld id="{ACFF16DC-1238-4C74-B12D-604B2A0B177D}" type="CELLRANGE">
                      <a:rPr lang="en-US" baseline="0"/>
                      <a:pPr/>
                      <a:t>[CELLRANGE]</a:t>
                    </a:fld>
                    <a:r>
                      <a:rPr lang="en-US" baseline="0"/>
                      <a:t>
</a:t>
                    </a:r>
                    <a:fld id="{00B6197F-69FD-4E1D-8780-657582CE0FC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6BD-407D-8DB5-88274B443806}"/>
                </c:ext>
              </c:extLst>
            </c:dLbl>
            <c:dLbl>
              <c:idx val="15"/>
              <c:layout>
                <c:manualLayout>
                  <c:x val="0"/>
                  <c:y val="-4.177061671082595E-2"/>
                </c:manualLayout>
              </c:layout>
              <c:tx>
                <c:rich>
                  <a:bodyPr/>
                  <a:lstStyle/>
                  <a:p>
                    <a:fld id="{496F1899-F519-4F3E-83F1-0DAAA6BF7D04}" type="CELLRANGE">
                      <a:rPr lang="en-US" baseline="0"/>
                      <a:pPr/>
                      <a:t>[CELLRANGE]</a:t>
                    </a:fld>
                    <a:r>
                      <a:rPr lang="en-US" baseline="0"/>
                      <a:t>
</a:t>
                    </a:r>
                    <a:fld id="{C352FBE9-6B5A-4B3F-82A6-677477B4191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6BD-407D-8DB5-88274B443806}"/>
                </c:ext>
              </c:extLst>
            </c:dLbl>
            <c:dLbl>
              <c:idx val="16"/>
              <c:layout>
                <c:manualLayout>
                  <c:x val="-1.2614026308478519E-16"/>
                  <c:y val="-5.4237901395508381E-2"/>
                </c:manualLayout>
              </c:layout>
              <c:tx>
                <c:rich>
                  <a:bodyPr/>
                  <a:lstStyle/>
                  <a:p>
                    <a:fld id="{F29DC369-D6F2-485A-A250-F9DA85D9D85E}" type="CELLRANGE">
                      <a:rPr lang="en-US" baseline="0"/>
                      <a:pPr/>
                      <a:t>[CELLRANGE]</a:t>
                    </a:fld>
                    <a:r>
                      <a:rPr lang="en-US" baseline="0"/>
                      <a:t>
</a:t>
                    </a:r>
                    <a:fld id="{919D6FC0-2AC6-4560-8557-FF017B5303C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E6BD-407D-8DB5-88274B443806}"/>
                </c:ext>
              </c:extLst>
            </c:dLbl>
            <c:dLbl>
              <c:idx val="17"/>
              <c:layout>
                <c:manualLayout>
                  <c:x val="0"/>
                  <c:y val="-5.7139753723992361E-2"/>
                </c:manualLayout>
              </c:layout>
              <c:tx>
                <c:rich>
                  <a:bodyPr/>
                  <a:lstStyle/>
                  <a:p>
                    <a:fld id="{F764ADE1-708A-49C8-A317-6B7A699E30F4}" type="CELLRANGE">
                      <a:rPr lang="en-US" baseline="0"/>
                      <a:pPr/>
                      <a:t>[CELLRANGE]</a:t>
                    </a:fld>
                    <a:r>
                      <a:rPr lang="en-US" baseline="0"/>
                      <a:t>
</a:t>
                    </a:r>
                    <a:fld id="{50B04DCE-8458-4867-99B4-03354938C7E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6BD-407D-8DB5-88274B443806}"/>
                </c:ext>
              </c:extLst>
            </c:dLbl>
            <c:dLbl>
              <c:idx val="18"/>
              <c:layout>
                <c:manualLayout>
                  <c:x val="-1.2614026308478519E-16"/>
                  <c:y val="-5.958878195039137E-2"/>
                </c:manualLayout>
              </c:layout>
              <c:tx>
                <c:rich>
                  <a:bodyPr/>
                  <a:lstStyle/>
                  <a:p>
                    <a:fld id="{0A70EF7B-0F28-4EA7-82C2-90B1C457C87B}" type="CELLRANGE">
                      <a:rPr lang="en-US" baseline="0"/>
                      <a:pPr/>
                      <a:t>[CELLRANGE]</a:t>
                    </a:fld>
                    <a:r>
                      <a:rPr lang="en-US" baseline="0"/>
                      <a:t>
</a:t>
                    </a:r>
                    <a:fld id="{0F655E34-0864-4E3C-8206-9876387EF59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6BD-407D-8DB5-88274B443806}"/>
                </c:ext>
              </c:extLst>
            </c:dLbl>
            <c:dLbl>
              <c:idx val="19"/>
              <c:layout>
                <c:manualLayout>
                  <c:x val="0"/>
                  <c:y val="-8.3345064135550109E-2"/>
                </c:manualLayout>
              </c:layout>
              <c:tx>
                <c:rich>
                  <a:bodyPr/>
                  <a:lstStyle/>
                  <a:p>
                    <a:fld id="{BD46C09F-2ED8-4341-AA4F-6D23CC5C8E6B}" type="CELLRANGE">
                      <a:rPr lang="en-US" baseline="0"/>
                      <a:pPr/>
                      <a:t>[CELLRANGE]</a:t>
                    </a:fld>
                    <a:r>
                      <a:rPr lang="en-US" baseline="0"/>
                      <a:t>
</a:t>
                    </a:r>
                    <a:fld id="{61941BC9-DCAB-4670-8D15-4D3282973DA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6BD-407D-8DB5-88274B443806}"/>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'11ListaEsperaGI'!$L$13:$L$32</c:f>
              <c:strCache>
                <c:ptCount val="20"/>
                <c:pt idx="0">
                  <c:v>Castilla y León</c:v>
                </c:pt>
                <c:pt idx="1">
                  <c:v>Aragón</c:v>
                </c:pt>
                <c:pt idx="2">
                  <c:v>Navarra, Comunidad Foral de</c:v>
                </c:pt>
                <c:pt idx="3">
                  <c:v>Castilla - La Mancha</c:v>
                </c:pt>
                <c:pt idx="4">
                  <c:v>Galicia</c:v>
                </c:pt>
                <c:pt idx="5">
                  <c:v>Ceuta</c:v>
                </c:pt>
                <c:pt idx="6">
                  <c:v>Comunitat Valenciana</c:v>
                </c:pt>
                <c:pt idx="7">
                  <c:v>Cantabria</c:v>
                </c:pt>
                <c:pt idx="8">
                  <c:v>Madrid, Comunidad de</c:v>
                </c:pt>
                <c:pt idx="9">
                  <c:v>Asturias, Principado de</c:v>
                </c:pt>
                <c:pt idx="10">
                  <c:v>Canarias</c:v>
                </c:pt>
                <c:pt idx="11">
                  <c:v>Balears, Illes</c:v>
                </c:pt>
                <c:pt idx="12">
                  <c:v>Media Nacional</c:v>
                </c:pt>
                <c:pt idx="13">
                  <c:v>Melilla</c:v>
                </c:pt>
                <c:pt idx="14">
                  <c:v>Andalucía</c:v>
                </c:pt>
                <c:pt idx="15">
                  <c:v>Murcia, Región de</c:v>
                </c:pt>
                <c:pt idx="16">
                  <c:v>Extremadura</c:v>
                </c:pt>
                <c:pt idx="17">
                  <c:v>País Vasco</c:v>
                </c:pt>
                <c:pt idx="18">
                  <c:v>Rioja, La</c:v>
                </c:pt>
                <c:pt idx="19">
                  <c:v>Cataluña</c:v>
                </c:pt>
              </c:strCache>
            </c:strRef>
          </c:cat>
          <c:val>
            <c:numRef>
              <c:f>'11ListaEsperaGI'!$O$13:$O$32</c:f>
              <c:numCache>
                <c:formatCode>0.00%</c:formatCode>
                <c:ptCount val="20"/>
                <c:pt idx="0">
                  <c:v>0.99855311192235774</c:v>
                </c:pt>
                <c:pt idx="1">
                  <c:v>0.93670493329196403</c:v>
                </c:pt>
                <c:pt idx="2">
                  <c:v>0.93075998798437964</c:v>
                </c:pt>
                <c:pt idx="3">
                  <c:v>0.92929791271347251</c:v>
                </c:pt>
                <c:pt idx="4">
                  <c:v>0.92884461442675448</c:v>
                </c:pt>
                <c:pt idx="5">
                  <c:v>0.9264448336252189</c:v>
                </c:pt>
                <c:pt idx="6">
                  <c:v>0.92506924927717904</c:v>
                </c:pt>
                <c:pt idx="7">
                  <c:v>0.91526863452962415</c:v>
                </c:pt>
                <c:pt idx="8">
                  <c:v>0.8995721641678025</c:v>
                </c:pt>
                <c:pt idx="9">
                  <c:v>0.89171172505740315</c:v>
                </c:pt>
                <c:pt idx="10">
                  <c:v>0.84158200290275764</c:v>
                </c:pt>
                <c:pt idx="11">
                  <c:v>0.83554355594377827</c:v>
                </c:pt>
                <c:pt idx="12">
                  <c:v>0.81597966726531912</c:v>
                </c:pt>
                <c:pt idx="13">
                  <c:v>0.81302521008403361</c:v>
                </c:pt>
                <c:pt idx="14">
                  <c:v>0.79857887800126071</c:v>
                </c:pt>
                <c:pt idx="15">
                  <c:v>0.77758345372975435</c:v>
                </c:pt>
                <c:pt idx="16">
                  <c:v>0.77035794998906471</c:v>
                </c:pt>
                <c:pt idx="17">
                  <c:v>0.76254467476769117</c:v>
                </c:pt>
                <c:pt idx="18">
                  <c:v>0.73581757508342605</c:v>
                </c:pt>
                <c:pt idx="19">
                  <c:v>0.61332669531495654</c:v>
                </c:pt>
              </c:numCache>
            </c:numRef>
          </c:val>
          <c:extLst>
            <c:ext xmlns:c15="http://schemas.microsoft.com/office/drawing/2012/chart" uri="{02D57815-91ED-43cb-92C2-25804820EDAC}">
              <c15:datalabelsRange>
                <c15:f>'11ListaEsperaGI'!$M$13:$M$32</c15:f>
                <c15:dlblRangeCache>
                  <c:ptCount val="20"/>
                  <c:pt idx="0">
                    <c:v>44.859</c:v>
                  </c:pt>
                  <c:pt idx="1">
                    <c:v>12.076</c:v>
                  </c:pt>
                  <c:pt idx="2">
                    <c:v>6.197</c:v>
                  </c:pt>
                  <c:pt idx="3">
                    <c:v>24.487</c:v>
                  </c:pt>
                  <c:pt idx="4">
                    <c:v>20.886</c:v>
                  </c:pt>
                  <c:pt idx="5">
                    <c:v>529</c:v>
                  </c:pt>
                  <c:pt idx="6">
                    <c:v>45.753</c:v>
                  </c:pt>
                  <c:pt idx="7">
                    <c:v>4.310</c:v>
                  </c:pt>
                  <c:pt idx="8">
                    <c:v>47.519</c:v>
                  </c:pt>
                  <c:pt idx="9">
                    <c:v>12.039</c:v>
                  </c:pt>
                  <c:pt idx="10">
                    <c:v>11.597</c:v>
                  </c:pt>
                  <c:pt idx="11">
                    <c:v>10.522</c:v>
                  </c:pt>
                  <c:pt idx="12">
                    <c:v>431.171</c:v>
                  </c:pt>
                  <c:pt idx="13">
                    <c:v>387</c:v>
                  </c:pt>
                  <c:pt idx="14">
                    <c:v>69.680</c:v>
                  </c:pt>
                  <c:pt idx="15">
                    <c:v>10.226</c:v>
                  </c:pt>
                  <c:pt idx="16">
                    <c:v>10.567</c:v>
                  </c:pt>
                  <c:pt idx="17">
                    <c:v>26.670</c:v>
                  </c:pt>
                  <c:pt idx="18">
                    <c:v>2.646</c:v>
                  </c:pt>
                  <c:pt idx="19">
                    <c:v>70.221</c:v>
                  </c:pt>
                </c15:dlblRangeCache>
              </c15:datalabelsRange>
            </c:ext>
            <c:ext xmlns:c16="http://schemas.microsoft.com/office/drawing/2014/chart" uri="{C3380CC4-5D6E-409C-BE32-E72D297353CC}">
              <c16:uniqueId val="{00000015-E6BD-407D-8DB5-88274B443806}"/>
            </c:ext>
          </c:extLst>
        </c:ser>
        <c:ser>
          <c:idx val="1"/>
          <c:order val="1"/>
          <c:tx>
            <c:v>Personas beneficiarias con derecho a prestación pendientes de resolución de PIA</c:v>
          </c:tx>
          <c:spPr>
            <a:solidFill>
              <a:schemeClr val="accent2"/>
            </a:solidFill>
          </c:spPr>
          <c:invertIfNegative val="0"/>
          <c:dPt>
            <c:idx val="9"/>
            <c:invertIfNegative val="0"/>
            <c:bubble3D val="0"/>
            <c:extLst>
              <c:ext xmlns:c16="http://schemas.microsoft.com/office/drawing/2014/chart" uri="{C3380CC4-5D6E-409C-BE32-E72D297353CC}">
                <c16:uniqueId val="{00000016-E6BD-407D-8DB5-88274B443806}"/>
              </c:ext>
            </c:extLst>
          </c:dPt>
          <c:dPt>
            <c:idx val="11"/>
            <c:invertIfNegative val="0"/>
            <c:bubble3D val="0"/>
            <c:extLst>
              <c:ext xmlns:c16="http://schemas.microsoft.com/office/drawing/2014/chart" uri="{C3380CC4-5D6E-409C-BE32-E72D297353CC}">
                <c16:uniqueId val="{00000017-E6BD-407D-8DB5-88274B443806}"/>
              </c:ext>
            </c:extLst>
          </c:dPt>
          <c:dPt>
            <c:idx val="12"/>
            <c:invertIfNegative val="0"/>
            <c:bubble3D val="0"/>
            <c:spPr>
              <a:solidFill>
                <a:schemeClr val="accent2">
                  <a:lumMod val="50000"/>
                </a:schemeClr>
              </a:solidFill>
            </c:spPr>
            <c:extLst>
              <c:ext xmlns:c16="http://schemas.microsoft.com/office/drawing/2014/chart" uri="{C3380CC4-5D6E-409C-BE32-E72D297353CC}">
                <c16:uniqueId val="{00000019-E6BD-407D-8DB5-88274B443806}"/>
              </c:ext>
            </c:extLst>
          </c:dPt>
          <c:dPt>
            <c:idx val="13"/>
            <c:invertIfNegative val="0"/>
            <c:bubble3D val="0"/>
            <c:extLst>
              <c:ext xmlns:c16="http://schemas.microsoft.com/office/drawing/2014/chart" uri="{C3380CC4-5D6E-409C-BE32-E72D297353CC}">
                <c16:uniqueId val="{0000001A-E6BD-407D-8DB5-88274B443806}"/>
              </c:ext>
            </c:extLst>
          </c:dPt>
          <c:dPt>
            <c:idx val="14"/>
            <c:invertIfNegative val="0"/>
            <c:bubble3D val="0"/>
            <c:extLst>
              <c:ext xmlns:c16="http://schemas.microsoft.com/office/drawing/2014/chart" uri="{C3380CC4-5D6E-409C-BE32-E72D297353CC}">
                <c16:uniqueId val="{0000001B-E6BD-407D-8DB5-88274B443806}"/>
              </c:ext>
            </c:extLst>
          </c:dPt>
          <c:dPt>
            <c:idx val="15"/>
            <c:invertIfNegative val="0"/>
            <c:bubble3D val="0"/>
            <c:extLst>
              <c:ext xmlns:c16="http://schemas.microsoft.com/office/drawing/2014/chart" uri="{C3380CC4-5D6E-409C-BE32-E72D297353CC}">
                <c16:uniqueId val="{0000001C-E6BD-407D-8DB5-88274B443806}"/>
              </c:ext>
            </c:extLst>
          </c:dPt>
          <c:dLbls>
            <c:dLbl>
              <c:idx val="0"/>
              <c:layout>
                <c:manualLayout>
                  <c:x val="0"/>
                  <c:y val="3.1604688373282543E-2"/>
                </c:manualLayout>
              </c:layout>
              <c:tx>
                <c:rich>
                  <a:bodyPr/>
                  <a:lstStyle/>
                  <a:p>
                    <a:fld id="{E1A95BA8-7786-4D81-8F73-C7C28A25DBF1}" type="CELLRANGE">
                      <a:rPr lang="en-US" baseline="0"/>
                      <a:pPr/>
                      <a:t>[CELLRANGE]</a:t>
                    </a:fld>
                    <a:r>
                      <a:rPr lang="en-US" baseline="0"/>
                      <a:t>
</a:t>
                    </a:r>
                    <a:fld id="{749BDD31-CD94-4D2F-91B7-285A1456D23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6BD-407D-8DB5-88274B443806}"/>
                </c:ext>
              </c:extLst>
            </c:dLbl>
            <c:dLbl>
              <c:idx val="1"/>
              <c:layout>
                <c:manualLayout>
                  <c:x val="-1.2753475859164376E-17"/>
                  <c:y val="4.7481214380912665E-3"/>
                </c:manualLayout>
              </c:layout>
              <c:tx>
                <c:rich>
                  <a:bodyPr/>
                  <a:lstStyle/>
                  <a:p>
                    <a:fld id="{36BC5A26-5685-4D29-8E0D-643188CCF911}" type="CELLRANGE">
                      <a:rPr lang="en-US" baseline="0"/>
                      <a:pPr/>
                      <a:t>[CELLRANGE]</a:t>
                    </a:fld>
                    <a:r>
                      <a:rPr lang="en-US" baseline="0"/>
                      <a:t>
</a:t>
                    </a:r>
                    <a:fld id="{EC38BA3C-AAE4-4EC7-88B0-4DC9A33C80E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6BD-407D-8DB5-88274B443806}"/>
                </c:ext>
              </c:extLst>
            </c:dLbl>
            <c:dLbl>
              <c:idx val="2"/>
              <c:layout>
                <c:manualLayout>
                  <c:x val="0"/>
                  <c:y val="-3.8560600485686955E-4"/>
                </c:manualLayout>
              </c:layout>
              <c:tx>
                <c:rich>
                  <a:bodyPr/>
                  <a:lstStyle/>
                  <a:p>
                    <a:fld id="{73A6529F-249C-4BCD-935A-ECCD02E051FA}" type="CELLRANGE">
                      <a:rPr lang="en-US" baseline="0"/>
                      <a:pPr/>
                      <a:t>[CELLRANGE]</a:t>
                    </a:fld>
                    <a:r>
                      <a:rPr lang="en-US" baseline="0"/>
                      <a:t>
</a:t>
                    </a:r>
                    <a:fld id="{762A77E8-008D-4890-A3AB-FFAECF95107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6BD-407D-8DB5-88274B443806}"/>
                </c:ext>
              </c:extLst>
            </c:dLbl>
            <c:dLbl>
              <c:idx val="3"/>
              <c:layout>
                <c:manualLayout>
                  <c:x val="-5.1013903436657505E-17"/>
                  <c:y val="-1.0847008609905118E-3"/>
                </c:manualLayout>
              </c:layout>
              <c:tx>
                <c:rich>
                  <a:bodyPr/>
                  <a:lstStyle/>
                  <a:p>
                    <a:fld id="{F34F3AF9-1117-4A8E-8DCE-4FE87B7CAD58}" type="CELLRANGE">
                      <a:rPr lang="en-US" baseline="0"/>
                      <a:pPr/>
                      <a:t>[CELLRANGE]</a:t>
                    </a:fld>
                    <a:r>
                      <a:rPr lang="en-US" baseline="0"/>
                      <a:t>
</a:t>
                    </a:r>
                    <a:fld id="{AF209CC0-DE47-4E15-A20A-2EFDA3C2964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6BD-407D-8DB5-88274B443806}"/>
                </c:ext>
              </c:extLst>
            </c:dLbl>
            <c:dLbl>
              <c:idx val="4"/>
              <c:layout>
                <c:manualLayout>
                  <c:x val="1.3988426885235836E-3"/>
                  <c:y val="4.9774323583780256E-3"/>
                </c:manualLayout>
              </c:layout>
              <c:tx>
                <c:rich>
                  <a:bodyPr/>
                  <a:lstStyle/>
                  <a:p>
                    <a:fld id="{D2F26E71-E0D3-4039-AA39-6056CD23AACA}" type="CELLRANGE">
                      <a:rPr lang="en-US" baseline="0"/>
                      <a:pPr/>
                      <a:t>[CELLRANGE]</a:t>
                    </a:fld>
                    <a:r>
                      <a:rPr lang="en-US" baseline="0"/>
                      <a:t>
</a:t>
                    </a:r>
                    <a:fld id="{6305B067-486A-45B9-9D38-A3128DD2219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6BD-407D-8DB5-88274B443806}"/>
                </c:ext>
              </c:extLst>
            </c:dLbl>
            <c:dLbl>
              <c:idx val="5"/>
              <c:layout>
                <c:manualLayout>
                  <c:x val="0"/>
                  <c:y val="6.9874409880102319E-3"/>
                </c:manualLayout>
              </c:layout>
              <c:tx>
                <c:rich>
                  <a:bodyPr/>
                  <a:lstStyle/>
                  <a:p>
                    <a:fld id="{14D33201-BA93-43FE-A89E-A6D8AF32353F}" type="CELLRANGE">
                      <a:rPr lang="en-US" baseline="0"/>
                      <a:pPr/>
                      <a:t>[CELLRANGE]</a:t>
                    </a:fld>
                    <a:r>
                      <a:rPr lang="en-US" baseline="0"/>
                      <a:t>
</a:t>
                    </a:r>
                    <a:fld id="{169919FA-8757-4176-92ED-38F1E613661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6BD-407D-8DB5-88274B443806}"/>
                </c:ext>
              </c:extLst>
            </c:dLbl>
            <c:dLbl>
              <c:idx val="6"/>
              <c:layout>
                <c:manualLayout>
                  <c:x val="0"/>
                  <c:y val="9.2246790407103946E-3"/>
                </c:manualLayout>
              </c:layout>
              <c:tx>
                <c:rich>
                  <a:bodyPr/>
                  <a:lstStyle/>
                  <a:p>
                    <a:fld id="{56E954A3-B327-494D-BC14-16C7D8A53C39}" type="CELLRANGE">
                      <a:rPr lang="en-US" baseline="0"/>
                      <a:pPr/>
                      <a:t>[CELLRANGE]</a:t>
                    </a:fld>
                    <a:r>
                      <a:rPr lang="en-US" baseline="0"/>
                      <a:t>
</a:t>
                    </a:r>
                    <a:fld id="{41327337-92DB-4AF3-BF47-B36B15E3C0D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E6BD-407D-8DB5-88274B443806}"/>
                </c:ext>
              </c:extLst>
            </c:dLbl>
            <c:dLbl>
              <c:idx val="7"/>
              <c:layout>
                <c:manualLayout>
                  <c:x val="0"/>
                  <c:y val="9.1976149447574578E-3"/>
                </c:manualLayout>
              </c:layout>
              <c:tx>
                <c:rich>
                  <a:bodyPr/>
                  <a:lstStyle/>
                  <a:p>
                    <a:fld id="{FA372AD4-45A7-4108-8C96-BB47D1A8DFC0}" type="CELLRANGE">
                      <a:rPr lang="en-US" baseline="0"/>
                      <a:pPr/>
                      <a:t>[CELLRANGE]</a:t>
                    </a:fld>
                    <a:r>
                      <a:rPr lang="en-US" baseline="0"/>
                      <a:t>
</a:t>
                    </a:r>
                    <a:fld id="{15F8E454-674E-488E-8B27-47A26A387DB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E6BD-407D-8DB5-88274B443806}"/>
                </c:ext>
              </c:extLst>
            </c:dLbl>
            <c:dLbl>
              <c:idx val="8"/>
              <c:layout>
                <c:manualLayout>
                  <c:x val="0"/>
                  <c:y val="4.1758628587786393E-4"/>
                </c:manualLayout>
              </c:layout>
              <c:tx>
                <c:rich>
                  <a:bodyPr/>
                  <a:lstStyle/>
                  <a:p>
                    <a:fld id="{69E5EDCA-E8D6-4826-9BE0-C7349A617B5C}" type="CELLRANGE">
                      <a:rPr lang="en-US" baseline="0"/>
                      <a:pPr/>
                      <a:t>[CELLRANGE]</a:t>
                    </a:fld>
                    <a:r>
                      <a:rPr lang="en-US" baseline="0"/>
                      <a:t>
</a:t>
                    </a:r>
                    <a:fld id="{C39F5248-3DDB-4374-B787-BDBB0AF6BA4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E6BD-407D-8DB5-88274B443806}"/>
                </c:ext>
              </c:extLst>
            </c:dLbl>
            <c:dLbl>
              <c:idx val="9"/>
              <c:layout>
                <c:manualLayout>
                  <c:x val="1.5594541910331384E-3"/>
                  <c:y val="3.9760608081192681E-4"/>
                </c:manualLayout>
              </c:layout>
              <c:tx>
                <c:rich>
                  <a:bodyPr/>
                  <a:lstStyle/>
                  <a:p>
                    <a:fld id="{972ADBC8-8961-4BD9-950D-40D3D4EF674B}" type="CELLRANGE">
                      <a:rPr lang="en-US" baseline="0"/>
                      <a:pPr/>
                      <a:t>[CELLRANGE]</a:t>
                    </a:fld>
                    <a:r>
                      <a:rPr lang="en-US" baseline="0"/>
                      <a:t>
</a:t>
                    </a:r>
                    <a:fld id="{BF4BF464-9378-449A-819F-1C9130E3664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6BD-407D-8DB5-88274B443806}"/>
                </c:ext>
              </c:extLst>
            </c:dLbl>
            <c:dLbl>
              <c:idx val="10"/>
              <c:layout>
                <c:manualLayout>
                  <c:x val="0"/>
                  <c:y val="3.6872560258028003E-3"/>
                </c:manualLayout>
              </c:layout>
              <c:tx>
                <c:rich>
                  <a:bodyPr/>
                  <a:lstStyle/>
                  <a:p>
                    <a:fld id="{50054AE7-E81C-4AB6-94AB-D6542FBD3421}" type="CELLRANGE">
                      <a:rPr lang="en-US" baseline="0"/>
                      <a:pPr/>
                      <a:t>[CELLRANGE]</a:t>
                    </a:fld>
                    <a:r>
                      <a:rPr lang="en-US" baseline="0"/>
                      <a:t>
</a:t>
                    </a:r>
                    <a:fld id="{7EF79785-3CB8-4436-9FD2-CD38462D392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E6BD-407D-8DB5-88274B443806}"/>
                </c:ext>
              </c:extLst>
            </c:dLbl>
            <c:dLbl>
              <c:idx val="11"/>
              <c:layout>
                <c:manualLayout>
                  <c:x val="0"/>
                  <c:y val="-1.9317225534193593E-3"/>
                </c:manualLayout>
              </c:layout>
              <c:tx>
                <c:rich>
                  <a:bodyPr/>
                  <a:lstStyle/>
                  <a:p>
                    <a:fld id="{12369B4E-A734-4DB0-A5FF-5E6EA61FD1E8}" type="CELLRANGE">
                      <a:rPr lang="en-US" baseline="0"/>
                      <a:pPr/>
                      <a:t>[CELLRANGE]</a:t>
                    </a:fld>
                    <a:r>
                      <a:rPr lang="en-US" baseline="0"/>
                      <a:t>
</a:t>
                    </a:r>
                    <a:fld id="{259D6D3C-8D57-448B-9DDA-D6E836B24DE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6BD-407D-8DB5-88274B443806}"/>
                </c:ext>
              </c:extLst>
            </c:dLbl>
            <c:dLbl>
              <c:idx val="12"/>
              <c:layout>
                <c:manualLayout>
                  <c:x val="0"/>
                  <c:y val="-1.0791127117879033E-3"/>
                </c:manualLayout>
              </c:layout>
              <c:tx>
                <c:rich>
                  <a:bodyPr/>
                  <a:lstStyle/>
                  <a:p>
                    <a:fld id="{FCE6FD85-3870-4009-B119-DA2F5A6E46F1}" type="CELLRANGE">
                      <a:rPr lang="en-US" baseline="0"/>
                      <a:pPr/>
                      <a:t>[CELLRANGE]</a:t>
                    </a:fld>
                    <a:r>
                      <a:rPr lang="en-US" baseline="0"/>
                      <a:t>
</a:t>
                    </a:r>
                    <a:fld id="{D4DE68DF-A072-41E7-932E-71BDA6DE62F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6BD-407D-8DB5-88274B443806}"/>
                </c:ext>
              </c:extLst>
            </c:dLbl>
            <c:dLbl>
              <c:idx val="13"/>
              <c:layout>
                <c:manualLayout>
                  <c:x val="0"/>
                  <c:y val="-1.0949152376127725E-3"/>
                </c:manualLayout>
              </c:layout>
              <c:tx>
                <c:rich>
                  <a:bodyPr/>
                  <a:lstStyle/>
                  <a:p>
                    <a:fld id="{1581226D-27D3-41CE-B1C2-046BDF160838}" type="CELLRANGE">
                      <a:rPr lang="en-US" baseline="0"/>
                      <a:pPr/>
                      <a:t>[CELLRANGE]</a:t>
                    </a:fld>
                    <a:r>
                      <a:rPr lang="en-US" baseline="0"/>
                      <a:t>
</a:t>
                    </a:r>
                    <a:fld id="{F961F69B-3C78-4B82-BB04-F594F44710F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E6BD-407D-8DB5-88274B443806}"/>
                </c:ext>
              </c:extLst>
            </c:dLbl>
            <c:dLbl>
              <c:idx val="14"/>
              <c:layout>
                <c:manualLayout>
                  <c:x val="0"/>
                  <c:y val="-4.4010942613399925E-3"/>
                </c:manualLayout>
              </c:layout>
              <c:tx>
                <c:rich>
                  <a:bodyPr/>
                  <a:lstStyle/>
                  <a:p>
                    <a:fld id="{68DE1625-FD25-469D-A348-5AEC934648FB}" type="CELLRANGE">
                      <a:rPr lang="en-US" baseline="0"/>
                      <a:pPr/>
                      <a:t>[CELLRANGE]</a:t>
                    </a:fld>
                    <a:r>
                      <a:rPr lang="en-US" baseline="0"/>
                      <a:t>
</a:t>
                    </a:r>
                    <a:fld id="{C8C54690-E9E4-4AAA-A2F4-99B7EDE6B29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6BD-407D-8DB5-88274B443806}"/>
                </c:ext>
              </c:extLst>
            </c:dLbl>
            <c:dLbl>
              <c:idx val="15"/>
              <c:layout>
                <c:manualLayout>
                  <c:x val="0"/>
                  <c:y val="-8.0925279663838501E-3"/>
                </c:manualLayout>
              </c:layout>
              <c:tx>
                <c:rich>
                  <a:bodyPr/>
                  <a:lstStyle/>
                  <a:p>
                    <a:fld id="{EC9AF6B7-FF9B-4D6A-BD69-A0767648B6B9}" type="CELLRANGE">
                      <a:rPr lang="en-US" baseline="0"/>
                      <a:pPr/>
                      <a:t>[CELLRANGE]</a:t>
                    </a:fld>
                    <a:r>
                      <a:rPr lang="en-US" baseline="0"/>
                      <a:t>
</a:t>
                    </a:r>
                    <a:fld id="{84400032-642D-456E-A45E-C4FD518D892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6BD-407D-8DB5-88274B443806}"/>
                </c:ext>
              </c:extLst>
            </c:dLbl>
            <c:dLbl>
              <c:idx val="16"/>
              <c:layout>
                <c:manualLayout>
                  <c:x val="-1.1435865292817959E-16"/>
                  <c:y val="-1.2856898683467972E-2"/>
                </c:manualLayout>
              </c:layout>
              <c:tx>
                <c:rich>
                  <a:bodyPr/>
                  <a:lstStyle/>
                  <a:p>
                    <a:fld id="{9898C818-6F8A-471F-B07C-DF704D3553A4}" type="CELLRANGE">
                      <a:rPr lang="en-US" baseline="0"/>
                      <a:pPr/>
                      <a:t>[CELLRANGE]</a:t>
                    </a:fld>
                    <a:r>
                      <a:rPr lang="en-US" baseline="0"/>
                      <a:t>
</a:t>
                    </a:r>
                    <a:fld id="{29A525F5-1BEB-48DB-A323-84D613AACFB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E6BD-407D-8DB5-88274B443806}"/>
                </c:ext>
              </c:extLst>
            </c:dLbl>
            <c:dLbl>
              <c:idx val="17"/>
              <c:layout>
                <c:manualLayout>
                  <c:x val="0"/>
                  <c:y val="-2.1489255463087571E-2"/>
                </c:manualLayout>
              </c:layout>
              <c:tx>
                <c:rich>
                  <a:bodyPr/>
                  <a:lstStyle/>
                  <a:p>
                    <a:fld id="{F966BD45-C3FB-4CBF-B3F7-39E2EE25ECC4}" type="CELLRANGE">
                      <a:rPr lang="en-US" baseline="0"/>
                      <a:pPr/>
                      <a:t>[CELLRANGE]</a:t>
                    </a:fld>
                    <a:r>
                      <a:rPr lang="en-US" baseline="0"/>
                      <a:t>
</a:t>
                    </a:r>
                    <a:fld id="{A595A147-4CB8-4825-A828-B2478C3E456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E6BD-407D-8DB5-88274B443806}"/>
                </c:ext>
              </c:extLst>
            </c:dLbl>
            <c:dLbl>
              <c:idx val="18"/>
              <c:layout>
                <c:manualLayout>
                  <c:x val="0"/>
                  <c:y val="-7.2413798742446925E-2"/>
                </c:manualLayout>
              </c:layout>
              <c:tx>
                <c:rich>
                  <a:bodyPr/>
                  <a:lstStyle/>
                  <a:p>
                    <a:fld id="{0C0E6BF1-C0A2-4CDD-950F-052E25D69690}" type="CELLRANGE">
                      <a:rPr lang="en-US" baseline="0"/>
                      <a:pPr/>
                      <a:t>[CELLRANGE]</a:t>
                    </a:fld>
                    <a:r>
                      <a:rPr lang="en-US" baseline="0"/>
                      <a:t>
</a:t>
                    </a:r>
                    <a:fld id="{E957A5B1-ECF3-4918-BAF4-F8CF9D8DD42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E6BD-407D-8DB5-88274B443806}"/>
                </c:ext>
              </c:extLst>
            </c:dLbl>
            <c:dLbl>
              <c:idx val="19"/>
              <c:layout>
                <c:manualLayout>
                  <c:x val="0"/>
                  <c:y val="-7.4879355033891787E-2"/>
                </c:manualLayout>
              </c:layout>
              <c:tx>
                <c:rich>
                  <a:bodyPr/>
                  <a:lstStyle/>
                  <a:p>
                    <a:fld id="{808581A6-3450-4936-BFFD-B95EAB57266D}" type="CELLRANGE">
                      <a:rPr lang="en-US" baseline="0"/>
                      <a:pPr/>
                      <a:t>[CELLRANGE]</a:t>
                    </a:fld>
                    <a:r>
                      <a:rPr lang="en-US" baseline="0"/>
                      <a:t>
</a:t>
                    </a:r>
                    <a:fld id="{6012028D-3C3A-4278-BED1-73B77996F25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E6BD-407D-8DB5-88274B443806}"/>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'11ListaEsperaGI'!$L$13:$L$32</c:f>
              <c:strCache>
                <c:ptCount val="20"/>
                <c:pt idx="0">
                  <c:v>Castilla y León</c:v>
                </c:pt>
                <c:pt idx="1">
                  <c:v>Aragón</c:v>
                </c:pt>
                <c:pt idx="2">
                  <c:v>Navarra, Comunidad Foral de</c:v>
                </c:pt>
                <c:pt idx="3">
                  <c:v>Castilla - La Mancha</c:v>
                </c:pt>
                <c:pt idx="4">
                  <c:v>Galicia</c:v>
                </c:pt>
                <c:pt idx="5">
                  <c:v>Ceuta</c:v>
                </c:pt>
                <c:pt idx="6">
                  <c:v>Comunitat Valenciana</c:v>
                </c:pt>
                <c:pt idx="7">
                  <c:v>Cantabria</c:v>
                </c:pt>
                <c:pt idx="8">
                  <c:v>Madrid, Comunidad de</c:v>
                </c:pt>
                <c:pt idx="9">
                  <c:v>Asturias, Principado de</c:v>
                </c:pt>
                <c:pt idx="10">
                  <c:v>Canarias</c:v>
                </c:pt>
                <c:pt idx="11">
                  <c:v>Balears, Illes</c:v>
                </c:pt>
                <c:pt idx="12">
                  <c:v>Media Nacional</c:v>
                </c:pt>
                <c:pt idx="13">
                  <c:v>Melilla</c:v>
                </c:pt>
                <c:pt idx="14">
                  <c:v>Andalucía</c:v>
                </c:pt>
                <c:pt idx="15">
                  <c:v>Murcia, Región de</c:v>
                </c:pt>
                <c:pt idx="16">
                  <c:v>Extremadura</c:v>
                </c:pt>
                <c:pt idx="17">
                  <c:v>País Vasco</c:v>
                </c:pt>
                <c:pt idx="18">
                  <c:v>Rioja, La</c:v>
                </c:pt>
                <c:pt idx="19">
                  <c:v>Cataluña</c:v>
                </c:pt>
              </c:strCache>
            </c:strRef>
          </c:cat>
          <c:val>
            <c:numRef>
              <c:f>'11ListaEsperaGI'!$P$13:$P$32</c:f>
              <c:numCache>
                <c:formatCode>0.00%</c:formatCode>
                <c:ptCount val="20"/>
                <c:pt idx="0">
                  <c:v>1.4468880776422402E-3</c:v>
                </c:pt>
                <c:pt idx="1">
                  <c:v>6.3295066708035988E-2</c:v>
                </c:pt>
                <c:pt idx="2">
                  <c:v>6.92400120156203E-2</c:v>
                </c:pt>
                <c:pt idx="3">
                  <c:v>7.0702087286527521E-2</c:v>
                </c:pt>
                <c:pt idx="4">
                  <c:v>7.1155385573245578E-2</c:v>
                </c:pt>
                <c:pt idx="5">
                  <c:v>7.3555166374781086E-2</c:v>
                </c:pt>
                <c:pt idx="6">
                  <c:v>7.4930750722820919E-2</c:v>
                </c:pt>
                <c:pt idx="7">
                  <c:v>8.473136547037588E-2</c:v>
                </c:pt>
                <c:pt idx="8">
                  <c:v>0.10042783583219748</c:v>
                </c:pt>
                <c:pt idx="9">
                  <c:v>0.10828827494259685</c:v>
                </c:pt>
                <c:pt idx="10">
                  <c:v>0.15841799709724239</c:v>
                </c:pt>
                <c:pt idx="11">
                  <c:v>0.1644564440562217</c:v>
                </c:pt>
                <c:pt idx="12">
                  <c:v>0.18402033273468091</c:v>
                </c:pt>
                <c:pt idx="13">
                  <c:v>0.18697478991596639</c:v>
                </c:pt>
                <c:pt idx="14">
                  <c:v>0.20142112199873932</c:v>
                </c:pt>
                <c:pt idx="15">
                  <c:v>0.2224165462702456</c:v>
                </c:pt>
                <c:pt idx="16">
                  <c:v>0.22964205001093532</c:v>
                </c:pt>
                <c:pt idx="17">
                  <c:v>0.23745532523230878</c:v>
                </c:pt>
                <c:pt idx="18">
                  <c:v>0.26418242491657395</c:v>
                </c:pt>
                <c:pt idx="19">
                  <c:v>0.38667330468504352</c:v>
                </c:pt>
              </c:numCache>
            </c:numRef>
          </c:val>
          <c:extLst>
            <c:ext xmlns:c15="http://schemas.microsoft.com/office/drawing/2012/chart" uri="{02D57815-91ED-43cb-92C2-25804820EDAC}">
              <c15:datalabelsRange>
                <c15:f>'11ListaEsperaGI'!$N$13:$N$32</c15:f>
                <c15:dlblRangeCache>
                  <c:ptCount val="20"/>
                  <c:pt idx="0">
                    <c:v>65</c:v>
                  </c:pt>
                  <c:pt idx="1">
                    <c:v>816</c:v>
                  </c:pt>
                  <c:pt idx="2">
                    <c:v>461</c:v>
                  </c:pt>
                  <c:pt idx="3">
                    <c:v>1.863</c:v>
                  </c:pt>
                  <c:pt idx="4">
                    <c:v>1.600</c:v>
                  </c:pt>
                  <c:pt idx="5">
                    <c:v>42</c:v>
                  </c:pt>
                  <c:pt idx="6">
                    <c:v>3.706</c:v>
                  </c:pt>
                  <c:pt idx="7">
                    <c:v>399</c:v>
                  </c:pt>
                  <c:pt idx="8">
                    <c:v>5.305</c:v>
                  </c:pt>
                  <c:pt idx="9">
                    <c:v>1.462</c:v>
                  </c:pt>
                  <c:pt idx="10">
                    <c:v>2.183</c:v>
                  </c:pt>
                  <c:pt idx="11">
                    <c:v>2.071</c:v>
                  </c:pt>
                  <c:pt idx="12">
                    <c:v>97.238</c:v>
                  </c:pt>
                  <c:pt idx="13">
                    <c:v>89</c:v>
                  </c:pt>
                  <c:pt idx="14">
                    <c:v>17.575</c:v>
                  </c:pt>
                  <c:pt idx="15">
                    <c:v>2.925</c:v>
                  </c:pt>
                  <c:pt idx="16">
                    <c:v>3.150</c:v>
                  </c:pt>
                  <c:pt idx="17">
                    <c:v>8.305</c:v>
                  </c:pt>
                  <c:pt idx="18">
                    <c:v>950</c:v>
                  </c:pt>
                  <c:pt idx="19">
                    <c:v>44.271</c:v>
                  </c:pt>
                </c15:dlblRangeCache>
              </c15:datalabelsRange>
            </c:ext>
            <c:ext xmlns:c16="http://schemas.microsoft.com/office/drawing/2014/chart" uri="{C3380CC4-5D6E-409C-BE32-E72D297353CC}">
              <c16:uniqueId val="{0000002B-E6BD-407D-8DB5-88274B443806}"/>
            </c:ext>
          </c:extLst>
        </c:ser>
        <c:dLbls>
          <c:dLblPos val="inEnd"/>
          <c:showLegendKey val="0"/>
          <c:showVal val="1"/>
          <c:showCatName val="0"/>
          <c:showSerName val="0"/>
          <c:showPercent val="0"/>
          <c:showBubbleSize val="0"/>
        </c:dLbls>
        <c:gapWidth val="30"/>
        <c:overlap val="100"/>
        <c:axId val="-2095912192"/>
        <c:axId val="-2095908384"/>
      </c:barChart>
      <c:lineChart>
        <c:grouping val="standard"/>
        <c:varyColors val="0"/>
        <c:ser>
          <c:idx val="2"/>
          <c:order val="2"/>
          <c:tx>
            <c:strRef>
              <c:f>'11ListaEsperaGI'!$Q$12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'11ListaEsperaGI'!$L$13:$L$32</c:f>
              <c:strCache>
                <c:ptCount val="20"/>
                <c:pt idx="0">
                  <c:v>Castilla y León</c:v>
                </c:pt>
                <c:pt idx="1">
                  <c:v>Aragón</c:v>
                </c:pt>
                <c:pt idx="2">
                  <c:v>Navarra, Comunidad Foral de</c:v>
                </c:pt>
                <c:pt idx="3">
                  <c:v>Castilla - La Mancha</c:v>
                </c:pt>
                <c:pt idx="4">
                  <c:v>Galicia</c:v>
                </c:pt>
                <c:pt idx="5">
                  <c:v>Ceuta</c:v>
                </c:pt>
                <c:pt idx="6">
                  <c:v>Comunitat Valenciana</c:v>
                </c:pt>
                <c:pt idx="7">
                  <c:v>Cantabria</c:v>
                </c:pt>
                <c:pt idx="8">
                  <c:v>Madrid, Comunidad de</c:v>
                </c:pt>
                <c:pt idx="9">
                  <c:v>Asturias, Principado de</c:v>
                </c:pt>
                <c:pt idx="10">
                  <c:v>Canarias</c:v>
                </c:pt>
                <c:pt idx="11">
                  <c:v>Balears, Illes</c:v>
                </c:pt>
                <c:pt idx="12">
                  <c:v>Media Nacional</c:v>
                </c:pt>
                <c:pt idx="13">
                  <c:v>Melilla</c:v>
                </c:pt>
                <c:pt idx="14">
                  <c:v>Andalucía</c:v>
                </c:pt>
                <c:pt idx="15">
                  <c:v>Murcia, Región de</c:v>
                </c:pt>
                <c:pt idx="16">
                  <c:v>Extremadura</c:v>
                </c:pt>
                <c:pt idx="17">
                  <c:v>País Vasco</c:v>
                </c:pt>
                <c:pt idx="18">
                  <c:v>Rioja, La</c:v>
                </c:pt>
                <c:pt idx="19">
                  <c:v>Cataluña</c:v>
                </c:pt>
              </c:strCache>
            </c:strRef>
          </c:cat>
          <c:val>
            <c:numRef>
              <c:f>'11ListaEsperaGI'!$Q$13:$Q$32</c:f>
              <c:numCache>
                <c:formatCode>0.00%</c:formatCode>
                <c:ptCount val="20"/>
                <c:pt idx="0">
                  <c:v>0.81597966726531912</c:v>
                </c:pt>
                <c:pt idx="1">
                  <c:v>0.81597966726531912</c:v>
                </c:pt>
                <c:pt idx="2">
                  <c:v>0.81597966726531912</c:v>
                </c:pt>
                <c:pt idx="3">
                  <c:v>0.81597966726531912</c:v>
                </c:pt>
                <c:pt idx="4">
                  <c:v>0.81597966726531912</c:v>
                </c:pt>
                <c:pt idx="5">
                  <c:v>0.81597966726531912</c:v>
                </c:pt>
                <c:pt idx="6">
                  <c:v>0.81597966726531912</c:v>
                </c:pt>
                <c:pt idx="7">
                  <c:v>0.81597966726531912</c:v>
                </c:pt>
                <c:pt idx="8">
                  <c:v>0.81597966726531912</c:v>
                </c:pt>
                <c:pt idx="9">
                  <c:v>0.81597966726531912</c:v>
                </c:pt>
                <c:pt idx="10">
                  <c:v>0.81597966726531912</c:v>
                </c:pt>
                <c:pt idx="11">
                  <c:v>0.81597966726531912</c:v>
                </c:pt>
                <c:pt idx="12">
                  <c:v>0.81597966726531912</c:v>
                </c:pt>
                <c:pt idx="13">
                  <c:v>0.81597966726531912</c:v>
                </c:pt>
                <c:pt idx="14">
                  <c:v>0.81597966726531912</c:v>
                </c:pt>
                <c:pt idx="15">
                  <c:v>0.81597966726531912</c:v>
                </c:pt>
                <c:pt idx="16">
                  <c:v>0.81597966726531912</c:v>
                </c:pt>
                <c:pt idx="17">
                  <c:v>0.81597966726531912</c:v>
                </c:pt>
                <c:pt idx="18">
                  <c:v>0.81597966726531912</c:v>
                </c:pt>
                <c:pt idx="19">
                  <c:v>0.81597966726531912</c:v>
                </c:pt>
              </c:numCache>
            </c:numRef>
          </c:val>
          <c:smooth val="0"/>
          <c:extLst>
            <c:ext xmlns:c16="http://schemas.microsoft.com/office/drawing/2014/chart" uri="{C3380CC4-5D6E-409C-BE32-E72D297353CC}">
              <c16:uniqueId val="{0000002D-E6BD-407D-8DB5-88274B443806}"/>
            </c:ext>
          </c:extLst>
        </c:ser>
        <c:dLbls>
          <c:showLegendKey val="0"/>
          <c:showVal val="0"/>
          <c:showCatName val="0"/>
          <c:showSerName val="0"/>
          <c:showPercent val="0"/>
          <c:showBubbleSize val="0"/>
        </c:dLbls>
        <c:marker val="1"/>
        <c:smooth val="0"/>
        <c:axId val="-2095912192"/>
        <c:axId val="-2095908384"/>
      </c:lineChart>
      <c:catAx>
        <c:axId val="-209591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08384"/>
        <c:crosses val="autoZero"/>
        <c:auto val="1"/>
        <c:lblAlgn val="ctr"/>
        <c:lblOffset val="100"/>
        <c:noMultiLvlLbl val="0"/>
      </c:catAx>
      <c:valAx>
        <c:axId val="-209590838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2192"/>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0232325915782268"/>
          <c:y val="0.88916427502636941"/>
          <c:w val="0.56405624638538954"/>
          <c:h val="5.399661490911766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65 a 79 años sobre la población de dicha edad</a:t>
            </a:r>
          </a:p>
        </c:rich>
      </c:tx>
      <c:layout>
        <c:manualLayout>
          <c:xMode val="edge"/>
          <c:yMode val="edge"/>
          <c:x val="0.19044017897157861"/>
          <c:y val="2.664480441089028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1-7314-4816-B3D7-5F2E4F941FE1}"/>
              </c:ext>
            </c:extLst>
          </c:dPt>
          <c:dPt>
            <c:idx val="7"/>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7314-4816-B3D7-5F2E4F941FE1}"/>
              </c:ext>
            </c:extLst>
          </c:dPt>
          <c:dPt>
            <c:idx val="8"/>
            <c:invertIfNegative val="0"/>
            <c:bubble3D val="0"/>
            <c:extLst>
              <c:ext xmlns:c16="http://schemas.microsoft.com/office/drawing/2014/chart" uri="{C3380CC4-5D6E-409C-BE32-E72D297353CC}">
                <c16:uniqueId val="{00000003-7314-4816-B3D7-5F2E4F941FE1}"/>
              </c:ext>
            </c:extLst>
          </c:dPt>
          <c:dPt>
            <c:idx val="9"/>
            <c:invertIfNegative val="0"/>
            <c:bubble3D val="0"/>
            <c:extLst>
              <c:ext xmlns:c16="http://schemas.microsoft.com/office/drawing/2014/chart" uri="{C3380CC4-5D6E-409C-BE32-E72D297353CC}">
                <c16:uniqueId val="{00000004-7314-4816-B3D7-5F2E4F941FE1}"/>
              </c:ext>
            </c:extLst>
          </c:dPt>
          <c:dPt>
            <c:idx val="10"/>
            <c:invertIfNegative val="0"/>
            <c:bubble3D val="0"/>
            <c:extLst>
              <c:ext xmlns:c16="http://schemas.microsoft.com/office/drawing/2014/chart" uri="{C3380CC4-5D6E-409C-BE32-E72D297353CC}">
                <c16:uniqueId val="{00000005-7314-4816-B3D7-5F2E4F941FE1}"/>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14-4816-B3D7-5F2E4F941FE1}"/>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14-4816-B3D7-5F2E4F941FE1}"/>
                </c:ext>
              </c:extLst>
            </c:dLbl>
            <c:dLbl>
              <c:idx val="2"/>
              <c:layout>
                <c:manualLayout>
                  <c:x val="2.7951769186746085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14-4816-B3D7-5F2E4F941FE1}"/>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14-4816-B3D7-5F2E4F941FE1}"/>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14-4816-B3D7-5F2E4F941FE1}"/>
                </c:ext>
              </c:extLst>
            </c:dLbl>
            <c:dLbl>
              <c:idx val="5"/>
              <c:layout>
                <c:manualLayout>
                  <c:x val="1.890771971153297E-3"/>
                  <c:y val="1.3966858261710421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14-4816-B3D7-5F2E4F941FE1}"/>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14-4816-B3D7-5F2E4F941FE1}"/>
                </c:ext>
              </c:extLst>
            </c:dLbl>
            <c:dLbl>
              <c:idx val="7"/>
              <c:layout>
                <c:manualLayout>
                  <c:x val="4.1191817942982543E-3"/>
                  <c:y val="6.2730259404073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14-4816-B3D7-5F2E4F941FE1}"/>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14-4816-B3D7-5F2E4F941FE1}"/>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14-4816-B3D7-5F2E4F941FE1}"/>
                </c:ext>
              </c:extLst>
            </c:dLbl>
            <c:dLbl>
              <c:idx val="10"/>
              <c:layout>
                <c:manualLayout>
                  <c:x val="1.3441682047946591E-3"/>
                  <c:y val="9.62684012324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14-4816-B3D7-5F2E4F941FE1}"/>
                </c:ext>
              </c:extLst>
            </c:dLbl>
            <c:dLbl>
              <c:idx val="11"/>
              <c:layout>
                <c:manualLayout>
                  <c:x val="-1.0725461119237562E-3"/>
                  <c:y val="-4.16896400535750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7314-4816-B3D7-5F2E4F941FE1}"/>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14-4816-B3D7-5F2E4F941FE1}"/>
                </c:ext>
              </c:extLst>
            </c:dLbl>
            <c:dLbl>
              <c:idx val="13"/>
              <c:layout>
                <c:manualLayout>
                  <c:x val="-6.4167989781507416E-4"/>
                  <c:y val="7.22031027586082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14-4816-B3D7-5F2E4F941FE1}"/>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14-4816-B3D7-5F2E4F941FE1}"/>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14-4816-B3D7-5F2E4F941FE1}"/>
                </c:ext>
              </c:extLst>
            </c:dLbl>
            <c:dLbl>
              <c:idx val="16"/>
              <c:layout>
                <c:manualLayout>
                  <c:x val="1.4916537938736033E-3"/>
                  <c:y val="7.220310275860826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314-4816-B3D7-5F2E4F941FE1}"/>
                </c:ext>
              </c:extLst>
            </c:dLbl>
            <c:dLbl>
              <c:idx val="17"/>
              <c:layout>
                <c:manualLayout>
                  <c:x val="6.5560535947176641E-3"/>
                  <c:y val="9.62684012324540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14-4816-B3D7-5F2E4F941FE1}"/>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314-4816-B3D7-5F2E4F941FE1}"/>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'24asolcasaad_pobl'!$AQ$11:$AQ$29</c:f>
              <c:strCache>
                <c:ptCount val="19"/>
                <c:pt idx="0">
                  <c:v>Andalucía</c:v>
                </c:pt>
                <c:pt idx="1">
                  <c:v>Extremadura</c:v>
                </c:pt>
                <c:pt idx="2">
                  <c:v>Cataluña</c:v>
                </c:pt>
                <c:pt idx="3">
                  <c:v>Murcia, Región de</c:v>
                </c:pt>
                <c:pt idx="4">
                  <c:v>Castilla - La Mancha</c:v>
                </c:pt>
                <c:pt idx="5">
                  <c:v>Balears, Illes</c:v>
                </c:pt>
                <c:pt idx="6">
                  <c:v>Castilla y León</c:v>
                </c:pt>
                <c:pt idx="7">
                  <c:v>TOTAL</c:v>
                </c:pt>
                <c:pt idx="8">
                  <c:v>Ceuta y Melilla</c:v>
                </c:pt>
                <c:pt idx="9">
                  <c:v>País Vasco</c:v>
                </c:pt>
                <c:pt idx="10">
                  <c:v>Comunitat Valenciana</c:v>
                </c:pt>
                <c:pt idx="11">
                  <c:v>Rioja, La</c:v>
                </c:pt>
                <c:pt idx="12">
                  <c:v>Cantabria</c:v>
                </c:pt>
                <c:pt idx="13">
                  <c:v>Asturias, Principado de</c:v>
                </c:pt>
                <c:pt idx="14">
                  <c:v>Madrid, Comunidad de</c:v>
                </c:pt>
                <c:pt idx="15">
                  <c:v>Aragón</c:v>
                </c:pt>
                <c:pt idx="16">
                  <c:v>Canarias</c:v>
                </c:pt>
                <c:pt idx="17">
                  <c:v>Navarra, Comunidad Foral de</c:v>
                </c:pt>
                <c:pt idx="18">
                  <c:v>Galicia</c:v>
                </c:pt>
              </c:strCache>
            </c:strRef>
          </c:cat>
          <c:val>
            <c:numRef>
              <c:f>'24asolcasaad_pobl'!$AR$11:$AR$29</c:f>
              <c:numCache>
                <c:formatCode>0.00</c:formatCode>
                <c:ptCount val="19"/>
                <c:pt idx="0">
                  <c:v>9.841929229540515</c:v>
                </c:pt>
                <c:pt idx="1">
                  <c:v>8.376959920325513</c:v>
                </c:pt>
                <c:pt idx="2">
                  <c:v>7.8850916956518837</c:v>
                </c:pt>
                <c:pt idx="3">
                  <c:v>7.5167670310225745</c:v>
                </c:pt>
                <c:pt idx="4">
                  <c:v>7.0364870356514837</c:v>
                </c:pt>
                <c:pt idx="5">
                  <c:v>6.8580383925342332</c:v>
                </c:pt>
                <c:pt idx="6">
                  <c:v>6.7648196643256755</c:v>
                </c:pt>
                <c:pt idx="7">
                  <c:v>6.6864645045669935</c:v>
                </c:pt>
                <c:pt idx="8">
                  <c:v>6.380009304180235</c:v>
                </c:pt>
                <c:pt idx="9">
                  <c:v>6.261430876815492</c:v>
                </c:pt>
                <c:pt idx="10">
                  <c:v>5.7678419958533915</c:v>
                </c:pt>
                <c:pt idx="11">
                  <c:v>5.6604581460072794</c:v>
                </c:pt>
                <c:pt idx="12">
                  <c:v>5.3447047438774096</c:v>
                </c:pt>
                <c:pt idx="13">
                  <c:v>5.2478149648262633</c:v>
                </c:pt>
                <c:pt idx="14">
                  <c:v>5.1585674943853306</c:v>
                </c:pt>
                <c:pt idx="15">
                  <c:v>5.1255096677400092</c:v>
                </c:pt>
                <c:pt idx="16">
                  <c:v>4.7242788860131641</c:v>
                </c:pt>
                <c:pt idx="17">
                  <c:v>4.3548283192681829</c:v>
                </c:pt>
                <c:pt idx="18">
                  <c:v>3.1559993029694793</c:v>
                </c:pt>
              </c:numCache>
            </c:numRef>
          </c:val>
          <c:extLst>
            <c:ext xmlns:c16="http://schemas.microsoft.com/office/drawing/2014/chart" uri="{C3380CC4-5D6E-409C-BE32-E72D297353CC}">
              <c16:uniqueId val="{00000014-7314-4816-B3D7-5F2E4F941FE1}"/>
            </c:ext>
          </c:extLst>
        </c:ser>
        <c:dLbls>
          <c:showLegendKey val="0"/>
          <c:showVal val="0"/>
          <c:showCatName val="0"/>
          <c:showSerName val="0"/>
          <c:showPercent val="0"/>
          <c:showBubbleSize val="0"/>
        </c:dLbls>
        <c:gapWidth val="20"/>
        <c:axId val="711919168"/>
        <c:axId val="711920800"/>
      </c:barChart>
      <c:catAx>
        <c:axId val="711919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20800"/>
        <c:crosses val="autoZero"/>
        <c:auto val="1"/>
        <c:lblAlgn val="ctr"/>
        <c:lblOffset val="100"/>
        <c:tickLblSkip val="1"/>
        <c:tickMarkSkip val="1"/>
        <c:noMultiLvlLbl val="0"/>
      </c:catAx>
      <c:valAx>
        <c:axId val="711920800"/>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191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80 años y más sobre la población de dicha edad</a:t>
            </a:r>
          </a:p>
        </c:rich>
      </c:tx>
      <c:layout>
        <c:manualLayout>
          <c:xMode val="edge"/>
          <c:yMode val="edge"/>
          <c:x val="0.19266250090332473"/>
          <c:y val="2.639854995704012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36CB-4173-AF6F-681B1F338D13}"/>
              </c:ext>
            </c:extLst>
          </c:dPt>
          <c:dPt>
            <c:idx val="7"/>
            <c:invertIfNegative val="0"/>
            <c:bubble3D val="0"/>
            <c:extLst>
              <c:ext xmlns:c16="http://schemas.microsoft.com/office/drawing/2014/chart" uri="{C3380CC4-5D6E-409C-BE32-E72D297353CC}">
                <c16:uniqueId val="{00000002-36CB-4173-AF6F-681B1F338D13}"/>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4-36CB-4173-AF6F-681B1F338D13}"/>
              </c:ext>
            </c:extLst>
          </c:dPt>
          <c:dPt>
            <c:idx val="9"/>
            <c:invertIfNegative val="0"/>
            <c:bubble3D val="0"/>
            <c:extLst>
              <c:ext xmlns:c16="http://schemas.microsoft.com/office/drawing/2014/chart" uri="{C3380CC4-5D6E-409C-BE32-E72D297353CC}">
                <c16:uniqueId val="{00000005-36CB-4173-AF6F-681B1F338D13}"/>
              </c:ext>
            </c:extLst>
          </c:dPt>
          <c:dPt>
            <c:idx val="10"/>
            <c:invertIfNegative val="0"/>
            <c:bubble3D val="0"/>
            <c:extLst>
              <c:ext xmlns:c16="http://schemas.microsoft.com/office/drawing/2014/chart" uri="{C3380CC4-5D6E-409C-BE32-E72D297353CC}">
                <c16:uniqueId val="{00000006-36CB-4173-AF6F-681B1F338D13}"/>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CB-4173-AF6F-681B1F338D13}"/>
                </c:ext>
              </c:extLst>
            </c:dLbl>
            <c:dLbl>
              <c:idx val="1"/>
              <c:layout>
                <c:manualLayout>
                  <c:x val="5.0608932739970736E-3"/>
                  <c:y val="-9.04417216906184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CB-4173-AF6F-681B1F338D13}"/>
                </c:ext>
              </c:extLst>
            </c:dLbl>
            <c:dLbl>
              <c:idx val="2"/>
              <c:layout>
                <c:manualLayout>
                  <c:x val="-3.2942403202763893E-4"/>
                  <c:y val="3.57237856478702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CB-4173-AF6F-681B1F338D13}"/>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CB-4173-AF6F-681B1F338D13}"/>
                </c:ext>
              </c:extLst>
            </c:dLbl>
            <c:dLbl>
              <c:idx val="4"/>
              <c:layout>
                <c:manualLayout>
                  <c:x val="3.1434811816521309E-3"/>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CB-4173-AF6F-681B1F338D13}"/>
                </c:ext>
              </c:extLst>
            </c:dLbl>
            <c:dLbl>
              <c:idx val="5"/>
              <c:layout>
                <c:manualLayout>
                  <c:x val="3.4017503765091709E-3"/>
                  <c:y val="8.968609865470851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CB-4173-AF6F-681B1F338D13}"/>
                </c:ext>
              </c:extLst>
            </c:dLbl>
            <c:dLbl>
              <c:idx val="6"/>
              <c:layout>
                <c:manualLayout>
                  <c:x val="1.3978400945800899E-3"/>
                  <c:y val="7.220319433164970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CB-4173-AF6F-681B1F338D13}"/>
                </c:ext>
              </c:extLst>
            </c:dLbl>
            <c:dLbl>
              <c:idx val="7"/>
              <c:layout>
                <c:manualLayout>
                  <c:x val="6.1644805187192507E-4"/>
                  <c:y val="5.396231300683827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CB-4173-AF6F-681B1F338D13}"/>
                </c:ext>
              </c:extLst>
            </c:dLbl>
            <c:dLbl>
              <c:idx val="8"/>
              <c:layout>
                <c:manualLayout>
                  <c:x val="5.5973763075024162E-3"/>
                  <c:y val="4.813389357720391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CB-4173-AF6F-681B1F338D13}"/>
                </c:ext>
              </c:extLst>
            </c:dLbl>
            <c:dLbl>
              <c:idx val="9"/>
              <c:layout>
                <c:manualLayout>
                  <c:x val="6.7167115864762185E-3"/>
                  <c:y val="3.57237856478702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CB-4173-AF6F-681B1F338D13}"/>
                </c:ext>
              </c:extLst>
            </c:dLbl>
            <c:dLbl>
              <c:idx val="10"/>
              <c:layout>
                <c:manualLayout>
                  <c:x val="9.7668440156788716E-3"/>
                  <c:y val="1.261655073384882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CB-4173-AF6F-681B1F338D13}"/>
                </c:ext>
              </c:extLst>
            </c:dLbl>
            <c:dLbl>
              <c:idx val="11"/>
              <c:layout>
                <c:manualLayout>
                  <c:x val="9.7668440156789497E-3"/>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36CB-4173-AF6F-681B1F338D13}"/>
                </c:ext>
              </c:extLst>
            </c:dLbl>
            <c:dLbl>
              <c:idx val="12"/>
              <c:layout>
                <c:manualLayout>
                  <c:x val="1.0225417242081061E-2"/>
                  <c:y val="1.2616550733848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6CB-4173-AF6F-681B1F338D13}"/>
                </c:ext>
              </c:extLst>
            </c:dLbl>
            <c:dLbl>
              <c:idx val="13"/>
              <c:layout>
                <c:manualLayout>
                  <c:x val="3.3583557932380277E-3"/>
                  <c:y val="7.22031943316502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6CB-4173-AF6F-681B1F338D13}"/>
                </c:ext>
              </c:extLst>
            </c:dLbl>
            <c:dLbl>
              <c:idx val="14"/>
              <c:layout>
                <c:manualLayout>
                  <c:x val="3.4363214497924424E-3"/>
                  <c:y val="6.584042465543276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6CB-4173-AF6F-681B1F338D13}"/>
                </c:ext>
              </c:extLst>
            </c:dLbl>
            <c:dLbl>
              <c:idx val="15"/>
              <c:layout>
                <c:manualLayout>
                  <c:x val="1.1023623976137179E-4"/>
                  <c:y val="1.261655073384879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6CB-4173-AF6F-681B1F338D13}"/>
                </c:ext>
              </c:extLst>
            </c:dLbl>
            <c:dLbl>
              <c:idx val="16"/>
              <c:layout>
                <c:manualLayout>
                  <c:x val="3.3583557932379462E-3"/>
                  <c:y val="4.155220507750432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6CB-4173-AF6F-681B1F338D13}"/>
                </c:ext>
              </c:extLst>
            </c:dLbl>
            <c:dLbl>
              <c:idx val="17"/>
              <c:layout>
                <c:manualLayout>
                  <c:x val="1.0111637814809766E-2"/>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6CB-4173-AF6F-681B1F338D13}"/>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6CB-4173-AF6F-681B1F338D13}"/>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'24asolcasaad_pobl'!$AW$11:$AW$29</c:f>
              <c:strCache>
                <c:ptCount val="19"/>
                <c:pt idx="0">
                  <c:v>Andalucía</c:v>
                </c:pt>
                <c:pt idx="1">
                  <c:v>Extremadura</c:v>
                </c:pt>
                <c:pt idx="2">
                  <c:v>Cataluña</c:v>
                </c:pt>
                <c:pt idx="3">
                  <c:v>Castilla y León</c:v>
                </c:pt>
                <c:pt idx="4">
                  <c:v>Castilla - La Mancha</c:v>
                </c:pt>
                <c:pt idx="5">
                  <c:v>Balears, Illes</c:v>
                </c:pt>
                <c:pt idx="6">
                  <c:v>Rioja, La</c:v>
                </c:pt>
                <c:pt idx="7">
                  <c:v>País Vasco</c:v>
                </c:pt>
                <c:pt idx="8">
                  <c:v>TOTAL</c:v>
                </c:pt>
                <c:pt idx="9">
                  <c:v>Madrid, Comunidad de</c:v>
                </c:pt>
                <c:pt idx="10">
                  <c:v>Murcia, Región de</c:v>
                </c:pt>
                <c:pt idx="11">
                  <c:v>Comunitat Valenciana</c:v>
                </c:pt>
                <c:pt idx="12">
                  <c:v>Aragón</c:v>
                </c:pt>
                <c:pt idx="13">
                  <c:v>Ceuta y Melilla</c:v>
                </c:pt>
                <c:pt idx="14">
                  <c:v>Navarra, Comunidad Foral de</c:v>
                </c:pt>
                <c:pt idx="15">
                  <c:v>Cantabria</c:v>
                </c:pt>
                <c:pt idx="16">
                  <c:v>Asturias, Principado de</c:v>
                </c:pt>
                <c:pt idx="17">
                  <c:v>Canarias</c:v>
                </c:pt>
                <c:pt idx="18">
                  <c:v>Galicia</c:v>
                </c:pt>
              </c:strCache>
            </c:strRef>
          </c:cat>
          <c:val>
            <c:numRef>
              <c:f>'24asolcasaad_pobl'!$AX$11:$AX$29</c:f>
              <c:numCache>
                <c:formatCode>0.00</c:formatCode>
                <c:ptCount val="19"/>
                <c:pt idx="0">
                  <c:v>47.414683606970975</c:v>
                </c:pt>
                <c:pt idx="1">
                  <c:v>42.098728779250223</c:v>
                </c:pt>
                <c:pt idx="2">
                  <c:v>42.044291286468166</c:v>
                </c:pt>
                <c:pt idx="3">
                  <c:v>42.024098367397293</c:v>
                </c:pt>
                <c:pt idx="4">
                  <c:v>40.248699019726494</c:v>
                </c:pt>
                <c:pt idx="5">
                  <c:v>38.759069985175941</c:v>
                </c:pt>
                <c:pt idx="6">
                  <c:v>37.590894720202343</c:v>
                </c:pt>
                <c:pt idx="7">
                  <c:v>37.090021154123797</c:v>
                </c:pt>
                <c:pt idx="8">
                  <c:v>36.834011582543866</c:v>
                </c:pt>
                <c:pt idx="9">
                  <c:v>35.278469457752905</c:v>
                </c:pt>
                <c:pt idx="10">
                  <c:v>34.491374015967843</c:v>
                </c:pt>
                <c:pt idx="11">
                  <c:v>33.734417682377249</c:v>
                </c:pt>
                <c:pt idx="12">
                  <c:v>32.509048910521486</c:v>
                </c:pt>
                <c:pt idx="13">
                  <c:v>30.335459971187486</c:v>
                </c:pt>
                <c:pt idx="14">
                  <c:v>29.610878055836828</c:v>
                </c:pt>
                <c:pt idx="15">
                  <c:v>29.241006142146826</c:v>
                </c:pt>
                <c:pt idx="16">
                  <c:v>28.972258730754788</c:v>
                </c:pt>
                <c:pt idx="17">
                  <c:v>25.256419658665884</c:v>
                </c:pt>
                <c:pt idx="18">
                  <c:v>18.055012384304522</c:v>
                </c:pt>
              </c:numCache>
            </c:numRef>
          </c:val>
          <c:extLst>
            <c:ext xmlns:c16="http://schemas.microsoft.com/office/drawing/2014/chart" uri="{C3380CC4-5D6E-409C-BE32-E72D297353CC}">
              <c16:uniqueId val="{00000015-36CB-4173-AF6F-681B1F338D13}"/>
            </c:ext>
          </c:extLst>
        </c:ser>
        <c:dLbls>
          <c:showLegendKey val="0"/>
          <c:showVal val="0"/>
          <c:showCatName val="0"/>
          <c:showSerName val="0"/>
          <c:showPercent val="0"/>
          <c:showBubbleSize val="0"/>
        </c:dLbls>
        <c:gapWidth val="20"/>
        <c:axId val="882167072"/>
        <c:axId val="882167616"/>
      </c:barChart>
      <c:catAx>
        <c:axId val="882167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882167616"/>
        <c:crosses val="autoZero"/>
        <c:auto val="1"/>
        <c:lblAlgn val="ctr"/>
        <c:lblOffset val="100"/>
        <c:tickLblSkip val="1"/>
        <c:tickMarkSkip val="1"/>
        <c:noMultiLvlLbl val="0"/>
      </c:catAx>
      <c:valAx>
        <c:axId val="8821676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88216707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Solicitudes. </a:t>
            </a:r>
          </a:p>
          <a:p>
            <a:pPr>
              <a:defRPr sz="1200" b="1"/>
            </a:pPr>
            <a:r>
              <a:rPr lang="en-US" sz="1200" b="1">
                <a:solidFill>
                  <a:srgbClr val="008000"/>
                </a:solidFill>
              </a:rPr>
              <a:t>Total nacional</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'25solaltabaja'!$AB$10</c:f>
              <c:strCache>
                <c:ptCount val="1"/>
                <c:pt idx="0">
                  <c:v>Altas Solicitudes</c:v>
                </c:pt>
              </c:strCache>
            </c:strRef>
          </c:tx>
          <c:spPr>
            <a:ln w="28575" cap="rnd">
              <a:solidFill>
                <a:schemeClr val="accent1"/>
              </a:solidFill>
              <a:round/>
            </a:ln>
            <a:effectLst/>
          </c:spPr>
          <c:marker>
            <c:symbol val="none"/>
          </c:marker>
          <c:cat>
            <c:numRef>
              <c:f>'25solaltabaja'!$AA$11:$AA$36</c:f>
              <c:numCache>
                <c:formatCode>m/d/yyyy</c:formatCode>
                <c:ptCount val="26"/>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numCache>
            </c:numRef>
          </c:cat>
          <c:val>
            <c:numRef>
              <c:f>'25solaltabaja'!$AB$11:$AB$36</c:f>
              <c:numCache>
                <c:formatCode>0</c:formatCode>
                <c:ptCount val="26"/>
                <c:pt idx="0">
                  <c:v>27728</c:v>
                </c:pt>
                <c:pt idx="1">
                  <c:v>26001</c:v>
                </c:pt>
                <c:pt idx="2">
                  <c:v>27218</c:v>
                </c:pt>
                <c:pt idx="3">
                  <c:v>28579</c:v>
                </c:pt>
                <c:pt idx="4">
                  <c:v>30723</c:v>
                </c:pt>
                <c:pt idx="5">
                  <c:v>23332</c:v>
                </c:pt>
                <c:pt idx="6">
                  <c:v>26490</c:v>
                </c:pt>
                <c:pt idx="7">
                  <c:v>29231</c:v>
                </c:pt>
                <c:pt idx="8">
                  <c:v>29856</c:v>
                </c:pt>
                <c:pt idx="9">
                  <c:v>24104</c:v>
                </c:pt>
                <c:pt idx="10">
                  <c:v>22642</c:v>
                </c:pt>
                <c:pt idx="11">
                  <c:v>24889</c:v>
                </c:pt>
                <c:pt idx="12">
                  <c:v>30256</c:v>
                </c:pt>
                <c:pt idx="13">
                  <c:v>32696</c:v>
                </c:pt>
                <c:pt idx="14">
                  <c:v>38586</c:v>
                </c:pt>
                <c:pt idx="15">
                  <c:v>41750</c:v>
                </c:pt>
                <c:pt idx="16">
                  <c:v>30827</c:v>
                </c:pt>
                <c:pt idx="17">
                  <c:v>26047</c:v>
                </c:pt>
                <c:pt idx="18">
                  <c:v>32379</c:v>
                </c:pt>
                <c:pt idx="19">
                  <c:v>29932</c:v>
                </c:pt>
                <c:pt idx="20">
                  <c:v>32038</c:v>
                </c:pt>
                <c:pt idx="21">
                  <c:v>25446</c:v>
                </c:pt>
                <c:pt idx="22">
                  <c:v>28819</c:v>
                </c:pt>
                <c:pt idx="23">
                  <c:v>34747</c:v>
                </c:pt>
                <c:pt idx="24">
                  <c:v>39866</c:v>
                </c:pt>
                <c:pt idx="25">
                  <c:v>35704</c:v>
                </c:pt>
              </c:numCache>
            </c:numRef>
          </c:val>
          <c:smooth val="0"/>
          <c:extLst>
            <c:ext xmlns:c16="http://schemas.microsoft.com/office/drawing/2014/chart" uri="{C3380CC4-5D6E-409C-BE32-E72D297353CC}">
              <c16:uniqueId val="{00000000-22DF-4F0C-8D28-D21338AA45F9}"/>
            </c:ext>
          </c:extLst>
        </c:ser>
        <c:ser>
          <c:idx val="1"/>
          <c:order val="1"/>
          <c:tx>
            <c:strRef>
              <c:f>'25solaltabaja'!$AC$10</c:f>
              <c:strCache>
                <c:ptCount val="1"/>
                <c:pt idx="0">
                  <c:v>Bajas Solicitudes</c:v>
                </c:pt>
              </c:strCache>
            </c:strRef>
          </c:tx>
          <c:spPr>
            <a:ln w="28575" cap="rnd">
              <a:solidFill>
                <a:schemeClr val="accent2"/>
              </a:solidFill>
              <a:round/>
            </a:ln>
            <a:effectLst/>
          </c:spPr>
          <c:marker>
            <c:symbol val="none"/>
          </c:marker>
          <c:cat>
            <c:numRef>
              <c:f>'25solaltabaja'!$AA$11:$AA$36</c:f>
              <c:numCache>
                <c:formatCode>m/d/yyyy</c:formatCode>
                <c:ptCount val="26"/>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numCache>
            </c:numRef>
          </c:cat>
          <c:val>
            <c:numRef>
              <c:f>'25solaltabaja'!$AC$11:$AC$36</c:f>
              <c:numCache>
                <c:formatCode>0</c:formatCode>
                <c:ptCount val="26"/>
                <c:pt idx="0">
                  <c:v>26286</c:v>
                </c:pt>
                <c:pt idx="1">
                  <c:v>20329</c:v>
                </c:pt>
                <c:pt idx="2">
                  <c:v>17469</c:v>
                </c:pt>
                <c:pt idx="3">
                  <c:v>20931</c:v>
                </c:pt>
                <c:pt idx="4">
                  <c:v>25882</c:v>
                </c:pt>
                <c:pt idx="5">
                  <c:v>22391</c:v>
                </c:pt>
                <c:pt idx="6">
                  <c:v>22335</c:v>
                </c:pt>
                <c:pt idx="7">
                  <c:v>19576</c:v>
                </c:pt>
                <c:pt idx="8">
                  <c:v>21916</c:v>
                </c:pt>
                <c:pt idx="9">
                  <c:v>29010</c:v>
                </c:pt>
                <c:pt idx="10">
                  <c:v>24609</c:v>
                </c:pt>
                <c:pt idx="11">
                  <c:v>26478</c:v>
                </c:pt>
                <c:pt idx="12">
                  <c:v>24903</c:v>
                </c:pt>
                <c:pt idx="13">
                  <c:v>22635</c:v>
                </c:pt>
                <c:pt idx="14">
                  <c:v>22335</c:v>
                </c:pt>
                <c:pt idx="15">
                  <c:v>23105</c:v>
                </c:pt>
                <c:pt idx="16">
                  <c:v>22962</c:v>
                </c:pt>
                <c:pt idx="17">
                  <c:v>23877</c:v>
                </c:pt>
                <c:pt idx="18">
                  <c:v>24010</c:v>
                </c:pt>
                <c:pt idx="19">
                  <c:v>19815</c:v>
                </c:pt>
                <c:pt idx="20">
                  <c:v>20330</c:v>
                </c:pt>
                <c:pt idx="21">
                  <c:v>23015</c:v>
                </c:pt>
                <c:pt idx="22">
                  <c:v>24165</c:v>
                </c:pt>
                <c:pt idx="23">
                  <c:v>23214</c:v>
                </c:pt>
                <c:pt idx="24">
                  <c:v>28170</c:v>
                </c:pt>
                <c:pt idx="25">
                  <c:v>24597</c:v>
                </c:pt>
              </c:numCache>
            </c:numRef>
          </c:val>
          <c:smooth val="0"/>
          <c:extLst>
            <c:ext xmlns:c16="http://schemas.microsoft.com/office/drawing/2014/chart" uri="{C3380CC4-5D6E-409C-BE32-E72D297353CC}">
              <c16:uniqueId val="{00000001-22DF-4F0C-8D28-D21338AA45F9}"/>
            </c:ext>
          </c:extLst>
        </c:ser>
        <c:dLbls>
          <c:showLegendKey val="0"/>
          <c:showVal val="0"/>
          <c:showCatName val="0"/>
          <c:showSerName val="0"/>
          <c:showPercent val="0"/>
          <c:showBubbleSize val="0"/>
        </c:dLbls>
        <c:smooth val="0"/>
        <c:axId val="882170336"/>
        <c:axId val="267592496"/>
      </c:lineChart>
      <c:catAx>
        <c:axId val="882170336"/>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267592496"/>
        <c:crosses val="autoZero"/>
        <c:auto val="0"/>
        <c:lblAlgn val="ctr"/>
        <c:lblOffset val="100"/>
        <c:noMultiLvlLbl val="1"/>
      </c:catAx>
      <c:valAx>
        <c:axId val="26759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882170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Solicitantes por tramo de edad</a:t>
            </a:r>
          </a:p>
        </c:rich>
      </c:tx>
      <c:layout>
        <c:manualLayout>
          <c:xMode val="edge"/>
          <c:yMode val="edge"/>
          <c:x val="0.31840026685627504"/>
          <c:y val="3.2828083989501308E-2"/>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1840009250007225"/>
          <c:y val="0.13131345514089945"/>
          <c:w val="0.84640066125051661"/>
          <c:h val="0.78283021333997671"/>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E97C-4186-8665-C176523AD953}"/>
              </c:ext>
            </c:extLst>
          </c:dPt>
          <c:dPt>
            <c:idx val="1"/>
            <c:invertIfNegative val="0"/>
            <c:bubble3D val="0"/>
            <c:spPr>
              <a:solidFill>
                <a:srgbClr val="993366"/>
              </a:solidFill>
              <a:ln w="25400">
                <a:noFill/>
              </a:ln>
            </c:spPr>
            <c:extLst>
              <c:ext xmlns:c16="http://schemas.microsoft.com/office/drawing/2014/chart" uri="{C3380CC4-5D6E-409C-BE32-E72D297353CC}">
                <c16:uniqueId val="{00000002-E97C-4186-8665-C176523AD953}"/>
              </c:ext>
            </c:extLst>
          </c:dPt>
          <c:dPt>
            <c:idx val="2"/>
            <c:invertIfNegative val="0"/>
            <c:bubble3D val="0"/>
            <c:spPr>
              <a:solidFill>
                <a:srgbClr val="CCFFFF"/>
              </a:solidFill>
              <a:ln w="25400">
                <a:noFill/>
              </a:ln>
            </c:spPr>
            <c:extLst>
              <c:ext xmlns:c16="http://schemas.microsoft.com/office/drawing/2014/chart" uri="{C3380CC4-5D6E-409C-BE32-E72D297353CC}">
                <c16:uniqueId val="{00000004-E97C-4186-8665-C176523AD953}"/>
              </c:ext>
            </c:extLst>
          </c:dPt>
          <c:dPt>
            <c:idx val="3"/>
            <c:invertIfNegative val="0"/>
            <c:bubble3D val="0"/>
            <c:spPr>
              <a:solidFill>
                <a:srgbClr val="660066"/>
              </a:solidFill>
              <a:ln w="25400">
                <a:noFill/>
              </a:ln>
            </c:spPr>
            <c:extLst>
              <c:ext xmlns:c16="http://schemas.microsoft.com/office/drawing/2014/chart" uri="{C3380CC4-5D6E-409C-BE32-E72D297353CC}">
                <c16:uniqueId val="{00000006-E97C-4186-8665-C176523AD953}"/>
              </c:ext>
            </c:extLst>
          </c:dPt>
          <c:dPt>
            <c:idx val="4"/>
            <c:invertIfNegative val="0"/>
            <c:bubble3D val="0"/>
            <c:spPr>
              <a:solidFill>
                <a:srgbClr val="0066CC"/>
              </a:solidFill>
              <a:ln w="25400">
                <a:noFill/>
              </a:ln>
            </c:spPr>
            <c:extLst>
              <c:ext xmlns:c16="http://schemas.microsoft.com/office/drawing/2014/chart" uri="{C3380CC4-5D6E-409C-BE32-E72D297353CC}">
                <c16:uniqueId val="{00000008-E97C-4186-8665-C176523AD953}"/>
              </c:ext>
            </c:extLst>
          </c:dPt>
          <c:dPt>
            <c:idx val="5"/>
            <c:invertIfNegative val="0"/>
            <c:bubble3D val="0"/>
            <c:spPr>
              <a:solidFill>
                <a:srgbClr val="CCCCFF"/>
              </a:solidFill>
              <a:ln w="25400">
                <a:noFill/>
              </a:ln>
            </c:spPr>
            <c:extLst>
              <c:ext xmlns:c16="http://schemas.microsoft.com/office/drawing/2014/chart" uri="{C3380CC4-5D6E-409C-BE32-E72D297353CC}">
                <c16:uniqueId val="{0000000A-E97C-4186-8665-C176523AD953}"/>
              </c:ext>
            </c:extLst>
          </c:dPt>
          <c:dPt>
            <c:idx val="6"/>
            <c:invertIfNegative val="0"/>
            <c:bubble3D val="0"/>
            <c:spPr>
              <a:solidFill>
                <a:srgbClr val="9966FF"/>
              </a:solidFill>
              <a:ln w="25400">
                <a:noFill/>
              </a:ln>
            </c:spPr>
            <c:extLst>
              <c:ext xmlns:c16="http://schemas.microsoft.com/office/drawing/2014/chart" uri="{C3380CC4-5D6E-409C-BE32-E72D297353CC}">
                <c16:uniqueId val="{0000000C-E97C-4186-8665-C176523AD953}"/>
              </c:ext>
            </c:extLst>
          </c:dPt>
          <c:dPt>
            <c:idx val="7"/>
            <c:invertIfNegative val="0"/>
            <c:bubble3D val="0"/>
            <c:spPr>
              <a:solidFill>
                <a:srgbClr val="99CCFF"/>
              </a:solidFill>
              <a:ln w="25400">
                <a:noFill/>
              </a:ln>
            </c:spPr>
            <c:extLst>
              <c:ext xmlns:c16="http://schemas.microsoft.com/office/drawing/2014/chart" uri="{C3380CC4-5D6E-409C-BE32-E72D297353CC}">
                <c16:uniqueId val="{0000000E-E97C-4186-8665-C176523AD953}"/>
              </c:ext>
            </c:extLst>
          </c:dPt>
          <c:dLbls>
            <c:dLbl>
              <c:idx val="0"/>
              <c:layout>
                <c:manualLayout>
                  <c:x val="2.0628974396438727E-2"/>
                  <c:y val="-8.64832297071694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7C-4186-8665-C176523AD953}"/>
                </c:ext>
              </c:extLst>
            </c:dLbl>
            <c:dLbl>
              <c:idx val="1"/>
              <c:layout>
                <c:manualLayout>
                  <c:x val="1.4545175879429165E-2"/>
                  <c:y val="-6.05893893321185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7C-4186-8665-C176523AD953}"/>
                </c:ext>
              </c:extLst>
            </c:dLbl>
            <c:dLbl>
              <c:idx val="2"/>
              <c:layout>
                <c:manualLayout>
                  <c:x val="2.158835575159853E-2"/>
                  <c:y val="-8.338306620237120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7C-4186-8665-C176523AD953}"/>
                </c:ext>
              </c:extLst>
            </c:dLbl>
            <c:dLbl>
              <c:idx val="3"/>
              <c:layout>
                <c:manualLayout>
                  <c:x val="2.271002780218297E-2"/>
                  <c:y val="-6.219471845963299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7C-4186-8665-C176523AD953}"/>
                </c:ext>
              </c:extLst>
            </c:dLbl>
            <c:dLbl>
              <c:idx val="4"/>
              <c:layout>
                <c:manualLayout>
                  <c:x val="2.1528945705840546E-2"/>
                  <c:y val="-7.332959234459215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7C-4186-8665-C176523AD953}"/>
                </c:ext>
              </c:extLst>
            </c:dLbl>
            <c:dLbl>
              <c:idx val="5"/>
              <c:layout>
                <c:manualLayout>
                  <c:x val="2.1050616506424119E-2"/>
                  <c:y val="-5.723841847325747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7C-4186-8665-C176523AD953}"/>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7C-4186-8665-C176523AD953}"/>
                </c:ext>
              </c:extLst>
            </c:dLbl>
            <c:dLbl>
              <c:idx val="7"/>
              <c:layout>
                <c:manualLayout>
                  <c:x val="1.5659955257270531E-2"/>
                  <c:y val="-6.250000000000001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97C-4186-8665-C176523AD953}"/>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('26perfsaad'!$E$18:$F$18,'26perfsaad'!$H$18:$I$18,'26perfsaad'!$K$18:$L$18,'26perfsaad'!$N$18:$O$18)</c:f>
              <c:strCache>
                <c:ptCount val="8"/>
                <c:pt idx="0">
                  <c:v>menores de 3</c:v>
                </c:pt>
                <c:pt idx="1">
                  <c:v>3 a 18</c:v>
                </c:pt>
                <c:pt idx="2">
                  <c:v>19 a 30</c:v>
                </c:pt>
                <c:pt idx="3">
                  <c:v>31 a 45</c:v>
                </c:pt>
                <c:pt idx="4">
                  <c:v>46 a 54</c:v>
                </c:pt>
                <c:pt idx="5">
                  <c:v>55 a 64</c:v>
                </c:pt>
                <c:pt idx="6">
                  <c:v>65 a 79</c:v>
                </c:pt>
                <c:pt idx="7">
                  <c:v>80 y +</c:v>
                </c:pt>
              </c:strCache>
            </c:strRef>
          </c:cat>
          <c:val>
            <c:numRef>
              <c:f>('26perfsaad'!$E$19:$F$19,'26perfsaad'!$H$19:$I$19,'26perfsaad'!$K$19:$L$19,'26perfsaad'!$N$19:$O$19)</c:f>
              <c:numCache>
                <c:formatCode>#,##0</c:formatCode>
                <c:ptCount val="8"/>
                <c:pt idx="0" formatCode="General">
                  <c:v>5770</c:v>
                </c:pt>
                <c:pt idx="1">
                  <c:v>121141</c:v>
                </c:pt>
                <c:pt idx="2">
                  <c:v>64424</c:v>
                </c:pt>
                <c:pt idx="3">
                  <c:v>87233</c:v>
                </c:pt>
                <c:pt idx="4">
                  <c:v>94781</c:v>
                </c:pt>
                <c:pt idx="5">
                  <c:v>150277</c:v>
                </c:pt>
                <c:pt idx="6">
                  <c:v>442278</c:v>
                </c:pt>
                <c:pt idx="7">
                  <c:v>1055104</c:v>
                </c:pt>
              </c:numCache>
            </c:numRef>
          </c:val>
          <c:shape val="cylinder"/>
          <c:extLst>
            <c:ext xmlns:c16="http://schemas.microsoft.com/office/drawing/2014/chart" uri="{C3380CC4-5D6E-409C-BE32-E72D297353CC}">
              <c16:uniqueId val="{0000000F-E97C-4186-8665-C176523AD953}"/>
            </c:ext>
          </c:extLst>
        </c:ser>
        <c:dLbls>
          <c:showLegendKey val="0"/>
          <c:showVal val="0"/>
          <c:showCatName val="0"/>
          <c:showSerName val="0"/>
          <c:showPercent val="0"/>
          <c:showBubbleSize val="0"/>
        </c:dLbls>
        <c:gapWidth val="30"/>
        <c:shape val="box"/>
        <c:axId val="267593584"/>
        <c:axId val="267593040"/>
        <c:axId val="0"/>
      </c:bar3DChart>
      <c:catAx>
        <c:axId val="26759358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267593040"/>
        <c:crosses val="autoZero"/>
        <c:auto val="1"/>
        <c:lblAlgn val="ctr"/>
        <c:lblOffset val="100"/>
        <c:tickLblSkip val="1"/>
        <c:tickMarkSkip val="1"/>
        <c:noMultiLvlLbl val="0"/>
      </c:catAx>
      <c:valAx>
        <c:axId val="26759304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75" b="0" i="0" u="none" strike="noStrike" baseline="0">
                <a:solidFill>
                  <a:srgbClr val="008000"/>
                </a:solidFill>
                <a:latin typeface="Verdana"/>
                <a:ea typeface="Verdana"/>
                <a:cs typeface="Verdana"/>
              </a:defRPr>
            </a:pPr>
            <a:endParaRPr lang="es-ES"/>
          </a:p>
        </c:txPr>
        <c:crossAx val="26759358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4.jpeg"/><Relationship Id="rId4"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9.jpeg"/><Relationship Id="rId4"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1.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jpeg"/><Relationship Id="rId1" Type="http://schemas.openxmlformats.org/officeDocument/2006/relationships/image" Target="../media/image1.png"/><Relationship Id="rId4" Type="http://schemas.openxmlformats.org/officeDocument/2006/relationships/image" Target="../media/image4.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jpeg"/><Relationship Id="rId1" Type="http://schemas.openxmlformats.org/officeDocument/2006/relationships/image" Target="../media/image1.png"/><Relationship Id="rId4" Type="http://schemas.openxmlformats.org/officeDocument/2006/relationships/image" Target="../media/image4.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image" Target="../media/image9.jpeg"/><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image" Target="../media/image12.jpeg"/></Relationships>
</file>

<file path=xl/drawings/_rels/drawing33.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20.xml"/><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22.xml"/><Relationship Id="rId1"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24.xml"/><Relationship Id="rId1" Type="http://schemas.openxmlformats.org/officeDocument/2006/relationships/chart" Target="../charts/chart23.xml"/></Relationships>
</file>

<file path=xl/drawings/_rels/drawing3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7.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5.xml"/></Relationships>
</file>

<file path=xl/drawings/_rels/drawing3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7.xml"/></Relationships>
</file>

<file path=xl/drawings/_rels/drawing4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8.xml"/></Relationships>
</file>

<file path=xl/drawings/_rels/drawing44.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9.xml"/></Relationships>
</file>

<file path=xl/drawings/_rels/drawing4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image" Target="../media/image13.jpeg"/><Relationship Id="rId4" Type="http://schemas.openxmlformats.org/officeDocument/2006/relationships/chart" Target="../charts/chart33.xml"/></Relationships>
</file>

<file path=xl/drawings/_rels/drawing51.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image" Target="../media/image12.jpeg"/></Relationships>
</file>

<file path=xl/drawings/_rels/drawing52.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36.xml"/><Relationship Id="rId1" Type="http://schemas.openxmlformats.org/officeDocument/2006/relationships/chart" Target="../charts/chart35.xml"/></Relationships>
</file>

<file path=xl/drawings/_rels/drawing5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4.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38.xml"/><Relationship Id="rId1" Type="http://schemas.openxmlformats.org/officeDocument/2006/relationships/chart" Target="../charts/chart37.xml"/></Relationships>
</file>

<file path=xl/drawings/_rels/drawing5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8.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image" Target="../media/image5.jpeg"/></Relationships>
</file>

<file path=xl/drawings/_rels/drawing6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42.xml"/></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image" Target="../media/image5.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7.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image" Target="../media/image5.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5.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49.xml"/></Relationships>
</file>

<file path=xl/drawings/_rels/drawing8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0.xml"/></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1.xml"/></Relationships>
</file>

<file path=xl/drawings/_rels/drawing9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2.xml"/></Relationships>
</file>

<file path=xl/drawings/_rels/drawing9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3.xml"/></Relationships>
</file>

<file path=xl/drawings/_rels/drawing97.xml.rels><?xml version="1.0" encoding="UTF-8" standalone="yes"?>
<Relationships xmlns="http://schemas.openxmlformats.org/package/2006/relationships"><Relationship Id="rId1"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twoCellAnchor editAs="oneCell">
    <xdr:from>
      <xdr:col>15</xdr:col>
      <xdr:colOff>438150</xdr:colOff>
      <xdr:row>1</xdr:row>
      <xdr:rowOff>9525</xdr:rowOff>
    </xdr:from>
    <xdr:to>
      <xdr:col>19</xdr:col>
      <xdr:colOff>495300</xdr:colOff>
      <xdr:row>1</xdr:row>
      <xdr:rowOff>542925</xdr:rowOff>
    </xdr:to>
    <xdr:pic>
      <xdr:nvPicPr>
        <xdr:cNvPr id="2095" name="Picture 3" descr="Sistema para la Autonomía y Atención a la Dependencia (SAAD)">
          <a:extLst>
            <a:ext uri="{FF2B5EF4-FFF2-40B4-BE49-F238E27FC236}">
              <a16:creationId xmlns:a16="http://schemas.microsoft.com/office/drawing/2014/main" id="{00000000-0008-0000-0E00-00002F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9950" y="19050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47626</xdr:rowOff>
    </xdr:from>
    <xdr:to>
      <xdr:col>6</xdr:col>
      <xdr:colOff>285750</xdr:colOff>
      <xdr:row>1</xdr:row>
      <xdr:rowOff>487163</xdr:rowOff>
    </xdr:to>
    <xdr:pic>
      <xdr:nvPicPr>
        <xdr:cNvPr id="5" name="Imagen 4" descr="http://imserso/IntraPresent/groups/imagenes/documents/imagen/pag08.jpg">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47626"/>
          <a:ext cx="2781300" cy="6205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47626</xdr:rowOff>
    </xdr:from>
    <xdr:to>
      <xdr:col>7</xdr:col>
      <xdr:colOff>314325</xdr:colOff>
      <xdr:row>1</xdr:row>
      <xdr:rowOff>590551</xdr:rowOff>
    </xdr:to>
    <xdr:pic>
      <xdr:nvPicPr>
        <xdr:cNvPr id="4" name="Imagen 1">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47626"/>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47626</xdr:rowOff>
    </xdr:from>
    <xdr:to>
      <xdr:col>7</xdr:col>
      <xdr:colOff>333375</xdr:colOff>
      <xdr:row>1</xdr:row>
      <xdr:rowOff>590551</xdr:rowOff>
    </xdr:to>
    <xdr:pic>
      <xdr:nvPicPr>
        <xdr:cNvPr id="6" name="Imagen 5" descr="http://imserso/IntraPresent/groups/imagenes/documents/imagen/pag08.jpg">
          <a:extLst>
            <a:ext uri="{FF2B5EF4-FFF2-40B4-BE49-F238E27FC236}">
              <a16:creationId xmlns:a16="http://schemas.microsoft.com/office/drawing/2014/main" id="{00000000-0008-0000-0E00-000006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 y="47626"/>
          <a:ext cx="3305175" cy="72390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95250</xdr:colOff>
      <xdr:row>1</xdr:row>
      <xdr:rowOff>561975</xdr:rowOff>
    </xdr:to>
    <xdr:pic>
      <xdr:nvPicPr>
        <xdr:cNvPr id="5" name="Imagen 4" descr="http://imserso/IntraPresent/groups/imagenes/documents/imagen/pag08.jpg">
          <a:extLst>
            <a:ext uri="{FF2B5EF4-FFF2-40B4-BE49-F238E27FC236}">
              <a16:creationId xmlns:a16="http://schemas.microsoft.com/office/drawing/2014/main" id="{00000000-0008-0000-18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75247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30</xdr:row>
      <xdr:rowOff>0</xdr:rowOff>
    </xdr:to>
    <xdr:graphicFrame macro="">
      <xdr:nvGraphicFramePr>
        <xdr:cNvPr id="4166" name="Chart 3">
          <a:extLst>
            <a:ext uri="{FF2B5EF4-FFF2-40B4-BE49-F238E27FC236}">
              <a16:creationId xmlns:a16="http://schemas.microsoft.com/office/drawing/2014/main" id="{00000000-0008-0000-1900-00004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6</xdr:row>
      <xdr:rowOff>114300</xdr:rowOff>
    </xdr:from>
    <xdr:to>
      <xdr:col>15</xdr:col>
      <xdr:colOff>466725</xdr:colOff>
      <xdr:row>29</xdr:row>
      <xdr:rowOff>28575</xdr:rowOff>
    </xdr:to>
    <xdr:graphicFrame macro="">
      <xdr:nvGraphicFramePr>
        <xdr:cNvPr id="4168" name="Gráfico 1">
          <a:extLst>
            <a:ext uri="{FF2B5EF4-FFF2-40B4-BE49-F238E27FC236}">
              <a16:creationId xmlns:a16="http://schemas.microsoft.com/office/drawing/2014/main" id="{00000000-0008-0000-1900-000048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1</xdr:row>
      <xdr:rowOff>0</xdr:rowOff>
    </xdr:from>
    <xdr:to>
      <xdr:col>4</xdr:col>
      <xdr:colOff>225963</xdr:colOff>
      <xdr:row>2</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19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575" y="1905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438150</xdr:colOff>
      <xdr:row>2</xdr:row>
      <xdr:rowOff>533400</xdr:rowOff>
    </xdr:to>
    <xdr:pic>
      <xdr:nvPicPr>
        <xdr:cNvPr id="6" name="Imagen 1">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575" y="190500"/>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4</xdr:col>
      <xdr:colOff>457200</xdr:colOff>
      <xdr:row>2</xdr:row>
      <xdr:rowOff>533400</xdr:rowOff>
    </xdr:to>
    <xdr:pic>
      <xdr:nvPicPr>
        <xdr:cNvPr id="7" name="Imagen 6" descr="http://imserso/IntraPresent/groups/imagenes/documents/imagen/pag08.jpg">
          <a:extLst>
            <a:ext uri="{FF2B5EF4-FFF2-40B4-BE49-F238E27FC236}">
              <a16:creationId xmlns:a16="http://schemas.microsoft.com/office/drawing/2014/main" id="{00000000-0008-0000-1900-000007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8575" y="190500"/>
          <a:ext cx="3305175" cy="72390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57150</xdr:colOff>
      <xdr:row>6</xdr:row>
      <xdr:rowOff>114300</xdr:rowOff>
    </xdr:from>
    <xdr:to>
      <xdr:col>20</xdr:col>
      <xdr:colOff>1085850</xdr:colOff>
      <xdr:row>30</xdr:row>
      <xdr:rowOff>38100</xdr:rowOff>
    </xdr:to>
    <xdr:graphicFrame macro="">
      <xdr:nvGraphicFramePr>
        <xdr:cNvPr id="2" name="Chart 16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4</xdr:col>
      <xdr:colOff>95250</xdr:colOff>
      <xdr:row>1</xdr:row>
      <xdr:rowOff>514351</xdr:rowOff>
    </xdr:to>
    <xdr:pic>
      <xdr:nvPicPr>
        <xdr:cNvPr id="6" name="Imagen 5" descr="http://imserso/IntraPresent/groups/imagenes/documents/imagen/pag08.jpg">
          <a:extLst>
            <a:ext uri="{FF2B5EF4-FFF2-40B4-BE49-F238E27FC236}">
              <a16:creationId xmlns:a16="http://schemas.microsoft.com/office/drawing/2014/main" id="{00000000-0008-0000-1A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
          <a:ext cx="2838450" cy="70485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38100</xdr:colOff>
      <xdr:row>0</xdr:row>
      <xdr:rowOff>9526</xdr:rowOff>
    </xdr:from>
    <xdr:to>
      <xdr:col>4</xdr:col>
      <xdr:colOff>133350</xdr:colOff>
      <xdr:row>1</xdr:row>
      <xdr:rowOff>523876</xdr:rowOff>
    </xdr:to>
    <xdr:pic>
      <xdr:nvPicPr>
        <xdr:cNvPr id="5" name="Imagen 4" descr="http://imserso/IntraPresent/groups/imagenes/documents/imagen/pag08.jpg">
          <a:extLst>
            <a:ext uri="{FF2B5EF4-FFF2-40B4-BE49-F238E27FC236}">
              <a16:creationId xmlns:a16="http://schemas.microsoft.com/office/drawing/2014/main" id="{00000000-0008-0000-1B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9526"/>
          <a:ext cx="2800350" cy="70485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847725</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1C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5168" name="Imagen 1">
          <a:extLst>
            <a:ext uri="{FF2B5EF4-FFF2-40B4-BE49-F238E27FC236}">
              <a16:creationId xmlns:a16="http://schemas.microsoft.com/office/drawing/2014/main" id="{00000000-0008-0000-1D00-000030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66675</xdr:rowOff>
    </xdr:from>
    <xdr:to>
      <xdr:col>12</xdr:col>
      <xdr:colOff>152400</xdr:colOff>
      <xdr:row>23</xdr:row>
      <xdr:rowOff>0</xdr:rowOff>
    </xdr:to>
    <xdr:graphicFrame macro="">
      <xdr:nvGraphicFramePr>
        <xdr:cNvPr id="2" name="Chart 16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19050</xdr:colOff>
      <xdr:row>5</xdr:row>
      <xdr:rowOff>28575</xdr:rowOff>
    </xdr:from>
    <xdr:to>
      <xdr:col>25</xdr:col>
      <xdr:colOff>400051</xdr:colOff>
      <xdr:row>23</xdr:row>
      <xdr:rowOff>9525</xdr:rowOff>
    </xdr:to>
    <xdr:graphicFrame macro="">
      <xdr:nvGraphicFramePr>
        <xdr:cNvPr id="4" name="Chart 161">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22</xdr:row>
      <xdr:rowOff>180975</xdr:rowOff>
    </xdr:from>
    <xdr:to>
      <xdr:col>12</xdr:col>
      <xdr:colOff>200024</xdr:colOff>
      <xdr:row>45</xdr:row>
      <xdr:rowOff>57150</xdr:rowOff>
    </xdr:to>
    <xdr:graphicFrame macro="">
      <xdr:nvGraphicFramePr>
        <xdr:cNvPr id="5" name="Chart 161">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34925</xdr:colOff>
      <xdr:row>22</xdr:row>
      <xdr:rowOff>142875</xdr:rowOff>
    </xdr:from>
    <xdr:to>
      <xdr:col>25</xdr:col>
      <xdr:colOff>434974</xdr:colOff>
      <xdr:row>45</xdr:row>
      <xdr:rowOff>104775</xdr:rowOff>
    </xdr:to>
    <xdr:graphicFrame macro="">
      <xdr:nvGraphicFramePr>
        <xdr:cNvPr id="6" name="Chart 161">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38100</xdr:colOff>
      <xdr:row>0</xdr:row>
      <xdr:rowOff>19050</xdr:rowOff>
    </xdr:from>
    <xdr:to>
      <xdr:col>4</xdr:col>
      <xdr:colOff>19050</xdr:colOff>
      <xdr:row>1</xdr:row>
      <xdr:rowOff>485775</xdr:rowOff>
    </xdr:to>
    <xdr:pic>
      <xdr:nvPicPr>
        <xdr:cNvPr id="9" name="Imagen 8" descr="http://imserso/IntraPresent/groups/imagenes/documents/imagen/pag08.jpg">
          <a:extLst>
            <a:ext uri="{FF2B5EF4-FFF2-40B4-BE49-F238E27FC236}">
              <a16:creationId xmlns:a16="http://schemas.microsoft.com/office/drawing/2014/main" id="{00000000-0008-0000-1E00-000009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8100" y="19050"/>
          <a:ext cx="2800350" cy="65722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3</xdr:col>
      <xdr:colOff>495300</xdr:colOff>
      <xdr:row>2</xdr:row>
      <xdr:rowOff>333375</xdr:rowOff>
    </xdr:to>
    <xdr:pic>
      <xdr:nvPicPr>
        <xdr:cNvPr id="2" name="Imagen 1" descr="http://imserso/IntraPresent/groups/imagenes/documents/imagen/pag08.jpg">
          <a:extLst>
            <a:ext uri="{FF2B5EF4-FFF2-40B4-BE49-F238E27FC236}">
              <a16:creationId xmlns:a16="http://schemas.microsoft.com/office/drawing/2014/main" id="{00000000-0008-0000-1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47625"/>
          <a:ext cx="2800350" cy="657225"/>
        </a:xfrm>
        <a:prstGeom prst="rect">
          <a:avLst/>
        </a:prstGeom>
        <a:noFill/>
        <a:ln>
          <a:noFill/>
        </a:ln>
      </xdr:spPr>
    </xdr:pic>
    <xdr:clientData/>
  </xdr:twoCellAnchor>
  <xdr:twoCellAnchor>
    <xdr:from>
      <xdr:col>1</xdr:col>
      <xdr:colOff>1066800</xdr:colOff>
      <xdr:row>33</xdr:row>
      <xdr:rowOff>139700</xdr:rowOff>
    </xdr:from>
    <xdr:to>
      <xdr:col>9</xdr:col>
      <xdr:colOff>317500</xdr:colOff>
      <xdr:row>48</xdr:row>
      <xdr:rowOff>59904</xdr:rowOff>
    </xdr:to>
    <xdr:graphicFrame macro="">
      <xdr:nvGraphicFramePr>
        <xdr:cNvPr id="3" name="Gráfico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171450</xdr:colOff>
      <xdr:row>15</xdr:row>
      <xdr:rowOff>38100</xdr:rowOff>
    </xdr:from>
    <xdr:to>
      <xdr:col>29</xdr:col>
      <xdr:colOff>285750</xdr:colOff>
      <xdr:row>36</xdr:row>
      <xdr:rowOff>9525</xdr:rowOff>
    </xdr:to>
    <xdr:graphicFrame macro="">
      <xdr:nvGraphicFramePr>
        <xdr:cNvPr id="2" name="Chart 5">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47625</xdr:rowOff>
    </xdr:from>
    <xdr:to>
      <xdr:col>11</xdr:col>
      <xdr:colOff>247650</xdr:colOff>
      <xdr:row>34</xdr:row>
      <xdr:rowOff>133350</xdr:rowOff>
    </xdr:to>
    <xdr:graphicFrame macro="">
      <xdr:nvGraphicFramePr>
        <xdr:cNvPr id="3" name="Chart 23">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95250</xdr:colOff>
      <xdr:row>2</xdr:row>
      <xdr:rowOff>476250</xdr:rowOff>
    </xdr:to>
    <xdr:pic>
      <xdr:nvPicPr>
        <xdr:cNvPr id="7" name="Imagen 6" descr="http://imserso/IntraPresent/groups/imagenes/documents/imagen/pag08.jpg">
          <a:extLst>
            <a:ext uri="{FF2B5EF4-FFF2-40B4-BE49-F238E27FC236}">
              <a16:creationId xmlns:a16="http://schemas.microsoft.com/office/drawing/2014/main" id="{00000000-0008-0000-20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7</xdr:col>
      <xdr:colOff>406938</xdr:colOff>
      <xdr:row>1</xdr:row>
      <xdr:rowOff>514350</xdr:rowOff>
    </xdr:to>
    <xdr:pic>
      <xdr:nvPicPr>
        <xdr:cNvPr id="5" name="Imagen 4" descr="http://imserso/IntraPresent/groups/imagenes/documents/imagen/pag08.jpg">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8</xdr:col>
      <xdr:colOff>142875</xdr:colOff>
      <xdr:row>1</xdr:row>
      <xdr:rowOff>552450</xdr:rowOff>
    </xdr:to>
    <xdr:pic>
      <xdr:nvPicPr>
        <xdr:cNvPr id="6" name="Imagen 1">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0"/>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8</xdr:col>
      <xdr:colOff>161925</xdr:colOff>
      <xdr:row>1</xdr:row>
      <xdr:rowOff>552450</xdr:rowOff>
    </xdr:to>
    <xdr:pic>
      <xdr:nvPicPr>
        <xdr:cNvPr id="7" name="Imagen 6" descr="http://imserso/IntraPresent/groups/imagenes/documents/imagen/pag08.jpg">
          <a:extLst>
            <a:ext uri="{FF2B5EF4-FFF2-40B4-BE49-F238E27FC236}">
              <a16:creationId xmlns:a16="http://schemas.microsoft.com/office/drawing/2014/main" id="{00000000-0008-0000-0F00-000007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3305175" cy="723900"/>
        </a:xfrm>
        <a:prstGeom prst="rect">
          <a:avLst/>
        </a:prstGeom>
        <a:noFill/>
        <a:ln>
          <a:noFill/>
        </a:ln>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8" name="Picture 1" descr="Sistema para la Autonomía y Atención a la Dependencia (SAAD)">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9" name="Picture 1" descr="Sistema para la Autonomía y Atención a la Dependencia (SAAD)">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10" name="Picture 1" descr="Sistema para la Autonomía y Atención a la Dependencia (SAAD)">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7</xdr:col>
      <xdr:colOff>406938</xdr:colOff>
      <xdr:row>1</xdr:row>
      <xdr:rowOff>514350</xdr:rowOff>
    </xdr:to>
    <xdr:pic>
      <xdr:nvPicPr>
        <xdr:cNvPr id="11" name="Imagen 10" descr="http://imserso/IntraPresent/groups/imagenes/documents/imagen/pag08.jpg">
          <a:extLst>
            <a:ext uri="{FF2B5EF4-FFF2-40B4-BE49-F238E27FC236}">
              <a16:creationId xmlns:a16="http://schemas.microsoft.com/office/drawing/2014/main" id="{00000000-0008-0000-0F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8</xdr:col>
      <xdr:colOff>142875</xdr:colOff>
      <xdr:row>1</xdr:row>
      <xdr:rowOff>552450</xdr:rowOff>
    </xdr:to>
    <xdr:pic>
      <xdr:nvPicPr>
        <xdr:cNvPr id="12" name="Imagen 1">
          <a:extLst>
            <a:ext uri="{FF2B5EF4-FFF2-40B4-BE49-F238E27FC236}">
              <a16:creationId xmlns:a16="http://schemas.microsoft.com/office/drawing/2014/main" id="{00000000-0008-0000-0F00-00000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0"/>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8</xdr:col>
      <xdr:colOff>161925</xdr:colOff>
      <xdr:row>1</xdr:row>
      <xdr:rowOff>552450</xdr:rowOff>
    </xdr:to>
    <xdr:pic>
      <xdr:nvPicPr>
        <xdr:cNvPr id="13" name="Imagen 12" descr="http://imserso/IntraPresent/groups/imagenes/documents/imagen/pag08.jpg">
          <a:extLst>
            <a:ext uri="{FF2B5EF4-FFF2-40B4-BE49-F238E27FC236}">
              <a16:creationId xmlns:a16="http://schemas.microsoft.com/office/drawing/2014/main" id="{00000000-0008-0000-0F00-00000D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3305175" cy="72390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533400</xdr:rowOff>
    </xdr:to>
    <xdr:pic>
      <xdr:nvPicPr>
        <xdr:cNvPr id="5" name="Imagen 4" descr="http://imserso/IntraPresent/groups/imagenes/documents/imagen/pag08.jpg">
          <a:extLst>
            <a:ext uri="{FF2B5EF4-FFF2-40B4-BE49-F238E27FC236}">
              <a16:creationId xmlns:a16="http://schemas.microsoft.com/office/drawing/2014/main" id="{00000000-0008-0000-2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2800350" cy="65722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47625</xdr:colOff>
      <xdr:row>4</xdr:row>
      <xdr:rowOff>57150</xdr:rowOff>
    </xdr:from>
    <xdr:to>
      <xdr:col>21</xdr:col>
      <xdr:colOff>527050</xdr:colOff>
      <xdr:row>31</xdr:row>
      <xdr:rowOff>47625</xdr:rowOff>
    </xdr:to>
    <xdr:graphicFrame macro="">
      <xdr:nvGraphicFramePr>
        <xdr:cNvPr id="3" name="Gráfico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22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28575</xdr:rowOff>
    </xdr:from>
    <xdr:to>
      <xdr:col>21</xdr:col>
      <xdr:colOff>479425</xdr:colOff>
      <xdr:row>31</xdr:row>
      <xdr:rowOff>85725</xdr:rowOff>
    </xdr:to>
    <xdr:graphicFrame macro="">
      <xdr:nvGraphicFramePr>
        <xdr:cNvPr id="3" name="Gráfico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23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57150</xdr:colOff>
      <xdr:row>7</xdr:row>
      <xdr:rowOff>47625</xdr:rowOff>
    </xdr:from>
    <xdr:to>
      <xdr:col>18</xdr:col>
      <xdr:colOff>257175</xdr:colOff>
      <xdr:row>31</xdr:row>
      <xdr:rowOff>9525</xdr:rowOff>
    </xdr:to>
    <xdr:graphicFrame macro="">
      <xdr:nvGraphicFramePr>
        <xdr:cNvPr id="8239" name="Chart 113">
          <a:extLst>
            <a:ext uri="{FF2B5EF4-FFF2-40B4-BE49-F238E27FC236}">
              <a16:creationId xmlns:a16="http://schemas.microsoft.com/office/drawing/2014/main" id="{00000000-0008-0000-2400-00002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0</xdr:rowOff>
    </xdr:from>
    <xdr:to>
      <xdr:col>4</xdr:col>
      <xdr:colOff>9525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24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0"/>
          <a:ext cx="2800350" cy="65722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6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7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8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9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847725</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A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7</xdr:col>
      <xdr:colOff>406938</xdr:colOff>
      <xdr:row>1</xdr:row>
      <xdr:rowOff>514350</xdr:rowOff>
    </xdr:to>
    <xdr:pic>
      <xdr:nvPicPr>
        <xdr:cNvPr id="5" name="Imagen 4" descr="http://imserso/IntraPresent/groups/imagenes/documents/imagen/pag08.jpg">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8</xdr:col>
      <xdr:colOff>142875</xdr:colOff>
      <xdr:row>1</xdr:row>
      <xdr:rowOff>552450</xdr:rowOff>
    </xdr:to>
    <xdr:pic>
      <xdr:nvPicPr>
        <xdr:cNvPr id="6" name="Imagen 1">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0"/>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8</xdr:col>
      <xdr:colOff>161925</xdr:colOff>
      <xdr:row>1</xdr:row>
      <xdr:rowOff>552450</xdr:rowOff>
    </xdr:to>
    <xdr:pic>
      <xdr:nvPicPr>
        <xdr:cNvPr id="7" name="Imagen 6" descr="http://imserso/IntraPresent/groups/imagenes/documents/imagen/pag08.jpg">
          <a:extLst>
            <a:ext uri="{FF2B5EF4-FFF2-40B4-BE49-F238E27FC236}">
              <a16:creationId xmlns:a16="http://schemas.microsoft.com/office/drawing/2014/main" id="{00000000-0008-0000-1000-000007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3305175" cy="723900"/>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xdr:row>
      <xdr:rowOff>9525</xdr:rowOff>
    </xdr:from>
    <xdr:to>
      <xdr:col>12</xdr:col>
      <xdr:colOff>152400</xdr:colOff>
      <xdr:row>24</xdr:row>
      <xdr:rowOff>9525</xdr:rowOff>
    </xdr:to>
    <xdr:graphicFrame macro="">
      <xdr:nvGraphicFramePr>
        <xdr:cNvPr id="2" name="Chart 16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28574</xdr:colOff>
      <xdr:row>5</xdr:row>
      <xdr:rowOff>0</xdr:rowOff>
    </xdr:from>
    <xdr:to>
      <xdr:col>25</xdr:col>
      <xdr:colOff>441325</xdr:colOff>
      <xdr:row>24</xdr:row>
      <xdr:rowOff>38100</xdr:rowOff>
    </xdr:to>
    <xdr:graphicFrame macro="">
      <xdr:nvGraphicFramePr>
        <xdr:cNvPr id="4" name="Chart 161">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171450</xdr:rowOff>
    </xdr:from>
    <xdr:to>
      <xdr:col>12</xdr:col>
      <xdr:colOff>123825</xdr:colOff>
      <xdr:row>45</xdr:row>
      <xdr:rowOff>79375</xdr:rowOff>
    </xdr:to>
    <xdr:graphicFrame macro="">
      <xdr:nvGraphicFramePr>
        <xdr:cNvPr id="5" name="Chart 161">
          <a:extLst>
            <a:ext uri="{FF2B5EF4-FFF2-40B4-BE49-F238E27FC236}">
              <a16:creationId xmlns:a16="http://schemas.microsoft.com/office/drawing/2014/main" id="{00000000-0008-0000-2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38100</xdr:colOff>
      <xdr:row>23</xdr:row>
      <xdr:rowOff>177800</xdr:rowOff>
    </xdr:from>
    <xdr:to>
      <xdr:col>25</xdr:col>
      <xdr:colOff>457200</xdr:colOff>
      <xdr:row>45</xdr:row>
      <xdr:rowOff>53975</xdr:rowOff>
    </xdr:to>
    <xdr:graphicFrame macro="">
      <xdr:nvGraphicFramePr>
        <xdr:cNvPr id="6" name="Chart 161">
          <a:extLst>
            <a:ext uri="{FF2B5EF4-FFF2-40B4-BE49-F238E27FC236}">
              <a16:creationId xmlns:a16="http://schemas.microsoft.com/office/drawing/2014/main" id="{00000000-0008-0000-2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4</xdr:col>
      <xdr:colOff>57150</xdr:colOff>
      <xdr:row>1</xdr:row>
      <xdr:rowOff>466725</xdr:rowOff>
    </xdr:to>
    <xdr:pic>
      <xdr:nvPicPr>
        <xdr:cNvPr id="9" name="Imagen 8" descr="http://imserso/IntraPresent/groups/imagenes/documents/imagen/pag08.jpg">
          <a:extLst>
            <a:ext uri="{FF2B5EF4-FFF2-40B4-BE49-F238E27FC236}">
              <a16:creationId xmlns:a16="http://schemas.microsoft.com/office/drawing/2014/main" id="{00000000-0008-0000-2C00-000009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381972</xdr:colOff>
      <xdr:row>2</xdr:row>
      <xdr:rowOff>289638</xdr:rowOff>
    </xdr:to>
    <xdr:pic>
      <xdr:nvPicPr>
        <xdr:cNvPr id="2" name="Imagen 1" descr="http://imserso/IntraPresent/groups/imagenes/documents/imagen/pag08.jpg">
          <a:extLst>
            <a:ext uri="{FF2B5EF4-FFF2-40B4-BE49-F238E27FC236}">
              <a16:creationId xmlns:a16="http://schemas.microsoft.com/office/drawing/2014/main" id="{00000000-0008-0000-2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01322" cy="661113"/>
        </a:xfrm>
        <a:prstGeom prst="rect">
          <a:avLst/>
        </a:prstGeom>
        <a:noFill/>
        <a:ln>
          <a:noFill/>
        </a:ln>
      </xdr:spPr>
    </xdr:pic>
    <xdr:clientData/>
  </xdr:twoCellAnchor>
  <xdr:twoCellAnchor>
    <xdr:from>
      <xdr:col>1</xdr:col>
      <xdr:colOff>1438276</xdr:colOff>
      <xdr:row>34</xdr:row>
      <xdr:rowOff>15874</xdr:rowOff>
    </xdr:from>
    <xdr:to>
      <xdr:col>9</xdr:col>
      <xdr:colOff>323851</xdr:colOff>
      <xdr:row>48</xdr:row>
      <xdr:rowOff>158749</xdr:rowOff>
    </xdr:to>
    <xdr:graphicFrame macro="">
      <xdr:nvGraphicFramePr>
        <xdr:cNvPr id="3" name="Gráfico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171450</xdr:colOff>
      <xdr:row>23</xdr:row>
      <xdr:rowOff>38100</xdr:rowOff>
    </xdr:from>
    <xdr:to>
      <xdr:col>29</xdr:col>
      <xdr:colOff>304800</xdr:colOff>
      <xdr:row>38</xdr:row>
      <xdr:rowOff>66675</xdr:rowOff>
    </xdr:to>
    <xdr:graphicFrame macro="">
      <xdr:nvGraphicFramePr>
        <xdr:cNvPr id="2" name="Chart 5">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24</xdr:row>
      <xdr:rowOff>28575</xdr:rowOff>
    </xdr:from>
    <xdr:to>
      <xdr:col>8</xdr:col>
      <xdr:colOff>371476</xdr:colOff>
      <xdr:row>35</xdr:row>
      <xdr:rowOff>180975</xdr:rowOff>
    </xdr:to>
    <xdr:graphicFrame macro="">
      <xdr:nvGraphicFramePr>
        <xdr:cNvPr id="5" name="Chart 23">
          <a:extLst>
            <a:ext uri="{FF2B5EF4-FFF2-40B4-BE49-F238E27FC236}">
              <a16:creationId xmlns:a16="http://schemas.microsoft.com/office/drawing/2014/main" id="{00000000-0008-0000-2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8</xdr:col>
      <xdr:colOff>123825</xdr:colOff>
      <xdr:row>2</xdr:row>
      <xdr:rowOff>476250</xdr:rowOff>
    </xdr:to>
    <xdr:pic>
      <xdr:nvPicPr>
        <xdr:cNvPr id="8" name="Imagen 7" descr="http://imserso/IntraPresent/groups/imagenes/documents/imagen/pag08.jpg">
          <a:extLst>
            <a:ext uri="{FF2B5EF4-FFF2-40B4-BE49-F238E27FC236}">
              <a16:creationId xmlns:a16="http://schemas.microsoft.com/office/drawing/2014/main" id="{00000000-0008-0000-2E00-000008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276225</xdr:colOff>
      <xdr:row>7</xdr:row>
      <xdr:rowOff>60325</xdr:rowOff>
    </xdr:from>
    <xdr:to>
      <xdr:col>27</xdr:col>
      <xdr:colOff>57150</xdr:colOff>
      <xdr:row>17</xdr:row>
      <xdr:rowOff>171450</xdr:rowOff>
    </xdr:to>
    <xdr:graphicFrame macro="">
      <xdr:nvGraphicFramePr>
        <xdr:cNvPr id="2" name="Chart 5">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266700</xdr:colOff>
      <xdr:row>17</xdr:row>
      <xdr:rowOff>257175</xdr:rowOff>
    </xdr:from>
    <xdr:to>
      <xdr:col>27</xdr:col>
      <xdr:colOff>57150</xdr:colOff>
      <xdr:row>32</xdr:row>
      <xdr:rowOff>28575</xdr:rowOff>
    </xdr:to>
    <xdr:graphicFrame macro="">
      <xdr:nvGraphicFramePr>
        <xdr:cNvPr id="5" name="Chart 5">
          <a:extLst>
            <a:ext uri="{FF2B5EF4-FFF2-40B4-BE49-F238E27FC236}">
              <a16:creationId xmlns:a16="http://schemas.microsoft.com/office/drawing/2014/main" id="{00000000-0008-0000-2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0</xdr:colOff>
      <xdr:row>2</xdr:row>
      <xdr:rowOff>476250</xdr:rowOff>
    </xdr:to>
    <xdr:pic>
      <xdr:nvPicPr>
        <xdr:cNvPr id="8" name="Imagen 7" descr="http://imserso/IntraPresent/groups/imagenes/documents/imagen/pag08.jpg">
          <a:extLst>
            <a:ext uri="{FF2B5EF4-FFF2-40B4-BE49-F238E27FC236}">
              <a16:creationId xmlns:a16="http://schemas.microsoft.com/office/drawing/2014/main" id="{00000000-0008-0000-2F00-000008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295275</xdr:colOff>
      <xdr:row>7</xdr:row>
      <xdr:rowOff>60325</xdr:rowOff>
    </xdr:from>
    <xdr:to>
      <xdr:col>27</xdr:col>
      <xdr:colOff>76200</xdr:colOff>
      <xdr:row>17</xdr:row>
      <xdr:rowOff>76200</xdr:rowOff>
    </xdr:to>
    <xdr:graphicFrame macro="">
      <xdr:nvGraphicFramePr>
        <xdr:cNvPr id="2" name="Chart 5">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295275</xdr:colOff>
      <xdr:row>17</xdr:row>
      <xdr:rowOff>95250</xdr:rowOff>
    </xdr:from>
    <xdr:to>
      <xdr:col>27</xdr:col>
      <xdr:colOff>85725</xdr:colOff>
      <xdr:row>30</xdr:row>
      <xdr:rowOff>152400</xdr:rowOff>
    </xdr:to>
    <xdr:graphicFrame macro="">
      <xdr:nvGraphicFramePr>
        <xdr:cNvPr id="4" name="Chart 5">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0</xdr:colOff>
      <xdr:row>2</xdr:row>
      <xdr:rowOff>476250</xdr:rowOff>
    </xdr:to>
    <xdr:pic>
      <xdr:nvPicPr>
        <xdr:cNvPr id="7" name="Imagen 6" descr="http://imserso/IntraPresent/groups/imagenes/documents/imagen/pag08.jpg">
          <a:extLst>
            <a:ext uri="{FF2B5EF4-FFF2-40B4-BE49-F238E27FC236}">
              <a16:creationId xmlns:a16="http://schemas.microsoft.com/office/drawing/2014/main" id="{00000000-0008-0000-30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190500</xdr:colOff>
      <xdr:row>1</xdr:row>
      <xdr:rowOff>542925</xdr:rowOff>
    </xdr:to>
    <xdr:pic>
      <xdr:nvPicPr>
        <xdr:cNvPr id="5" name="Imagen 4" descr="http://imserso/IntraPresent/groups/imagenes/documents/imagen/pag08.jpg">
          <a:extLst>
            <a:ext uri="{FF2B5EF4-FFF2-40B4-BE49-F238E27FC236}">
              <a16:creationId xmlns:a16="http://schemas.microsoft.com/office/drawing/2014/main" id="{00000000-0008-0000-3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180975</xdr:colOff>
      <xdr:row>4</xdr:row>
      <xdr:rowOff>57150</xdr:rowOff>
    </xdr:from>
    <xdr:to>
      <xdr:col>22</xdr:col>
      <xdr:colOff>88900</xdr:colOff>
      <xdr:row>31</xdr:row>
      <xdr:rowOff>200025</xdr:rowOff>
    </xdr:to>
    <xdr:graphicFrame macro="">
      <xdr:nvGraphicFramePr>
        <xdr:cNvPr id="3" name="Gráfico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2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190500</xdr:colOff>
      <xdr:row>1</xdr:row>
      <xdr:rowOff>542925</xdr:rowOff>
    </xdr:to>
    <xdr:pic>
      <xdr:nvPicPr>
        <xdr:cNvPr id="5" name="Imagen 4" descr="http://imserso/IntraPresent/groups/imagenes/documents/imagen/pag08.jpg">
          <a:extLst>
            <a:ext uri="{FF2B5EF4-FFF2-40B4-BE49-F238E27FC236}">
              <a16:creationId xmlns:a16="http://schemas.microsoft.com/office/drawing/2014/main" id="{00000000-0008-0000-33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85725</xdr:colOff>
      <xdr:row>4</xdr:row>
      <xdr:rowOff>57150</xdr:rowOff>
    </xdr:from>
    <xdr:to>
      <xdr:col>21</xdr:col>
      <xdr:colOff>565150</xdr:colOff>
      <xdr:row>31</xdr:row>
      <xdr:rowOff>200025</xdr:rowOff>
    </xdr:to>
    <xdr:graphicFrame macro="">
      <xdr:nvGraphicFramePr>
        <xdr:cNvPr id="3" name="Gráfico 2">
          <a:extLst>
            <a:ext uri="{FF2B5EF4-FFF2-40B4-BE49-F238E27FC236}">
              <a16:creationId xmlns:a16="http://schemas.microsoft.com/office/drawing/2014/main" id="{00000000-0008-0000-3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4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628090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190500</xdr:colOff>
      <xdr:row>1</xdr:row>
      <xdr:rowOff>542925</xdr:rowOff>
    </xdr:to>
    <xdr:pic>
      <xdr:nvPicPr>
        <xdr:cNvPr id="5" name="Imagen 4" descr="http://imserso/IntraPresent/groups/imagenes/documents/imagen/pag08.jpg">
          <a:extLst>
            <a:ext uri="{FF2B5EF4-FFF2-40B4-BE49-F238E27FC236}">
              <a16:creationId xmlns:a16="http://schemas.microsoft.com/office/drawing/2014/main" id="{00000000-0008-0000-3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171450</xdr:colOff>
      <xdr:row>4</xdr:row>
      <xdr:rowOff>19050</xdr:rowOff>
    </xdr:from>
    <xdr:to>
      <xdr:col>22</xdr:col>
      <xdr:colOff>79375</xdr:colOff>
      <xdr:row>31</xdr:row>
      <xdr:rowOff>161925</xdr:rowOff>
    </xdr:to>
    <xdr:graphicFrame macro="">
      <xdr:nvGraphicFramePr>
        <xdr:cNvPr id="3" name="Gráfico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6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190500</xdr:colOff>
      <xdr:row>1</xdr:row>
      <xdr:rowOff>542925</xdr:rowOff>
    </xdr:to>
    <xdr:pic>
      <xdr:nvPicPr>
        <xdr:cNvPr id="5" name="Imagen 4" descr="http://imserso/IntraPresent/groups/imagenes/documents/imagen/pag08.jpg">
          <a:extLst>
            <a:ext uri="{FF2B5EF4-FFF2-40B4-BE49-F238E27FC236}">
              <a16:creationId xmlns:a16="http://schemas.microsoft.com/office/drawing/2014/main" id="{00000000-0008-0000-37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114300</xdr:colOff>
      <xdr:row>4</xdr:row>
      <xdr:rowOff>38100</xdr:rowOff>
    </xdr:from>
    <xdr:to>
      <xdr:col>22</xdr:col>
      <xdr:colOff>22225</xdr:colOff>
      <xdr:row>31</xdr:row>
      <xdr:rowOff>180975</xdr:rowOff>
    </xdr:to>
    <xdr:graphicFrame macro="">
      <xdr:nvGraphicFramePr>
        <xdr:cNvPr id="3" name="Gráfico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8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4.xml><?xml version="1.0" encoding="utf-8"?>
<xdr:wsDr xmlns:xdr="http://schemas.openxmlformats.org/drawingml/2006/spreadsheetDrawing" xmlns:a="http://schemas.openxmlformats.org/drawingml/2006/main">
  <xdr:twoCellAnchor>
    <xdr:from>
      <xdr:col>11</xdr:col>
      <xdr:colOff>19050</xdr:colOff>
      <xdr:row>7</xdr:row>
      <xdr:rowOff>47625</xdr:rowOff>
    </xdr:from>
    <xdr:to>
      <xdr:col>17</xdr:col>
      <xdr:colOff>219075</xdr:colOff>
      <xdr:row>31</xdr:row>
      <xdr:rowOff>9525</xdr:rowOff>
    </xdr:to>
    <xdr:graphicFrame macro="">
      <xdr:nvGraphicFramePr>
        <xdr:cNvPr id="12335" name="Chart 113">
          <a:extLst>
            <a:ext uri="{FF2B5EF4-FFF2-40B4-BE49-F238E27FC236}">
              <a16:creationId xmlns:a16="http://schemas.microsoft.com/office/drawing/2014/main" id="{00000000-0008-0000-3900-00002F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0</xdr:rowOff>
    </xdr:from>
    <xdr:to>
      <xdr:col>3</xdr:col>
      <xdr:colOff>104775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9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0"/>
          <a:ext cx="2800350" cy="657225"/>
        </a:xfrm>
        <a:prstGeom prst="rect">
          <a:avLst/>
        </a:prstGeom>
        <a:noFill/>
        <a:ln>
          <a:noFill/>
        </a:ln>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A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B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C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D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847725</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E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5</xdr:row>
      <xdr:rowOff>28575</xdr:rowOff>
    </xdr:from>
    <xdr:to>
      <xdr:col>12</xdr:col>
      <xdr:colOff>47625</xdr:colOff>
      <xdr:row>24</xdr:row>
      <xdr:rowOff>19050</xdr:rowOff>
    </xdr:to>
    <xdr:graphicFrame macro="">
      <xdr:nvGraphicFramePr>
        <xdr:cNvPr id="2" name="Chart 16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4</xdr:row>
      <xdr:rowOff>200026</xdr:rowOff>
    </xdr:from>
    <xdr:to>
      <xdr:col>25</xdr:col>
      <xdr:colOff>314325</xdr:colOff>
      <xdr:row>24</xdr:row>
      <xdr:rowOff>38100</xdr:rowOff>
    </xdr:to>
    <xdr:graphicFrame macro="">
      <xdr:nvGraphicFramePr>
        <xdr:cNvPr id="4" name="Chart 161">
          <a:extLst>
            <a:ext uri="{FF2B5EF4-FFF2-40B4-BE49-F238E27FC236}">
              <a16:creationId xmlns:a16="http://schemas.microsoft.com/office/drawing/2014/main" id="{00000000-0008-0000-3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190500</xdr:rowOff>
    </xdr:from>
    <xdr:to>
      <xdr:col>12</xdr:col>
      <xdr:colOff>114300</xdr:colOff>
      <xdr:row>47</xdr:row>
      <xdr:rowOff>85725</xdr:rowOff>
    </xdr:to>
    <xdr:graphicFrame macro="">
      <xdr:nvGraphicFramePr>
        <xdr:cNvPr id="5" name="Chart 161">
          <a:extLst>
            <a:ext uri="{FF2B5EF4-FFF2-40B4-BE49-F238E27FC236}">
              <a16:creationId xmlns:a16="http://schemas.microsoft.com/office/drawing/2014/main" id="{00000000-0008-0000-3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406400</xdr:colOff>
      <xdr:row>23</xdr:row>
      <xdr:rowOff>206375</xdr:rowOff>
    </xdr:from>
    <xdr:to>
      <xdr:col>25</xdr:col>
      <xdr:colOff>460375</xdr:colOff>
      <xdr:row>47</xdr:row>
      <xdr:rowOff>63500</xdr:rowOff>
    </xdr:to>
    <xdr:graphicFrame macro="">
      <xdr:nvGraphicFramePr>
        <xdr:cNvPr id="6" name="Chart 161">
          <a:extLst>
            <a:ext uri="{FF2B5EF4-FFF2-40B4-BE49-F238E27FC236}">
              <a16:creationId xmlns:a16="http://schemas.microsoft.com/office/drawing/2014/main" id="{00000000-0008-0000-3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76200</xdr:colOff>
      <xdr:row>0</xdr:row>
      <xdr:rowOff>0</xdr:rowOff>
    </xdr:from>
    <xdr:to>
      <xdr:col>4</xdr:col>
      <xdr:colOff>54040</xdr:colOff>
      <xdr:row>1</xdr:row>
      <xdr:rowOff>468345</xdr:rowOff>
    </xdr:to>
    <xdr:pic>
      <xdr:nvPicPr>
        <xdr:cNvPr id="9" name="Imagen 8" descr="http://imserso/IntraPresent/groups/imagenes/documents/imagen/pag08.jpg">
          <a:extLst>
            <a:ext uri="{FF2B5EF4-FFF2-40B4-BE49-F238E27FC236}">
              <a16:creationId xmlns:a16="http://schemas.microsoft.com/office/drawing/2014/main" id="{00000000-0008-0000-3F00-000009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 y="0"/>
          <a:ext cx="2801322" cy="661113"/>
        </a:xfrm>
        <a:prstGeom prst="rect">
          <a:avLst/>
        </a:prstGeom>
        <a:noFill/>
        <a:ln>
          <a:noFill/>
        </a:ln>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343872</xdr:colOff>
      <xdr:row>2</xdr:row>
      <xdr:rowOff>289638</xdr:rowOff>
    </xdr:to>
    <xdr:pic>
      <xdr:nvPicPr>
        <xdr:cNvPr id="2" name="Imagen 1" descr="http://imserso/IntraPresent/groups/imagenes/documents/imagen/pag08.jpg">
          <a:extLst>
            <a:ext uri="{FF2B5EF4-FFF2-40B4-BE49-F238E27FC236}">
              <a16:creationId xmlns:a16="http://schemas.microsoft.com/office/drawing/2014/main" id="{00000000-0008-0000-4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01322" cy="661113"/>
        </a:xfrm>
        <a:prstGeom prst="rect">
          <a:avLst/>
        </a:prstGeom>
        <a:noFill/>
        <a:ln>
          <a:noFill/>
        </a:ln>
      </xdr:spPr>
    </xdr:pic>
    <xdr:clientData/>
  </xdr:twoCellAnchor>
  <xdr:twoCellAnchor>
    <xdr:from>
      <xdr:col>1</xdr:col>
      <xdr:colOff>1619250</xdr:colOff>
      <xdr:row>34</xdr:row>
      <xdr:rowOff>6350</xdr:rowOff>
    </xdr:from>
    <xdr:to>
      <xdr:col>9</xdr:col>
      <xdr:colOff>571500</xdr:colOff>
      <xdr:row>48</xdr:row>
      <xdr:rowOff>184150</xdr:rowOff>
    </xdr:to>
    <xdr:graphicFrame macro="">
      <xdr:nvGraphicFramePr>
        <xdr:cNvPr id="3" name="Gráfico 2">
          <a:extLst>
            <a:ext uri="{FF2B5EF4-FFF2-40B4-BE49-F238E27FC236}">
              <a16:creationId xmlns:a16="http://schemas.microsoft.com/office/drawing/2014/main" id="{00000000-0008-0000-4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171450</xdr:colOff>
      <xdr:row>21</xdr:row>
      <xdr:rowOff>38100</xdr:rowOff>
    </xdr:from>
    <xdr:to>
      <xdr:col>29</xdr:col>
      <xdr:colOff>304800</xdr:colOff>
      <xdr:row>36</xdr:row>
      <xdr:rowOff>66675</xdr:rowOff>
    </xdr:to>
    <xdr:graphicFrame macro="">
      <xdr:nvGraphicFramePr>
        <xdr:cNvPr id="2" name="Chart 5">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22</xdr:row>
      <xdr:rowOff>28575</xdr:rowOff>
    </xdr:from>
    <xdr:to>
      <xdr:col>8</xdr:col>
      <xdr:colOff>371476</xdr:colOff>
      <xdr:row>33</xdr:row>
      <xdr:rowOff>180975</xdr:rowOff>
    </xdr:to>
    <xdr:graphicFrame macro="">
      <xdr:nvGraphicFramePr>
        <xdr:cNvPr id="4" name="Chart 23">
          <a:extLst>
            <a:ext uri="{FF2B5EF4-FFF2-40B4-BE49-F238E27FC236}">
              <a16:creationId xmlns:a16="http://schemas.microsoft.com/office/drawing/2014/main" id="{00000000-0008-0000-4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8</xdr:col>
      <xdr:colOff>123825</xdr:colOff>
      <xdr:row>2</xdr:row>
      <xdr:rowOff>476250</xdr:rowOff>
    </xdr:to>
    <xdr:pic>
      <xdr:nvPicPr>
        <xdr:cNvPr id="7" name="Imagen 6" descr="http://imserso/IntraPresent/groups/imagenes/documents/imagen/pag08.jpg">
          <a:extLst>
            <a:ext uri="{FF2B5EF4-FFF2-40B4-BE49-F238E27FC236}">
              <a16:creationId xmlns:a16="http://schemas.microsoft.com/office/drawing/2014/main" id="{00000000-0008-0000-41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xdr:from>
      <xdr:col>3</xdr:col>
      <xdr:colOff>285749</xdr:colOff>
      <xdr:row>7</xdr:row>
      <xdr:rowOff>9525</xdr:rowOff>
    </xdr:from>
    <xdr:to>
      <xdr:col>26</xdr:col>
      <xdr:colOff>333374</xdr:colOff>
      <xdr:row>17</xdr:row>
      <xdr:rowOff>9525</xdr:rowOff>
    </xdr:to>
    <xdr:graphicFrame macro="">
      <xdr:nvGraphicFramePr>
        <xdr:cNvPr id="2" name="Chart 5">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285749</xdr:colOff>
      <xdr:row>17</xdr:row>
      <xdr:rowOff>104776</xdr:rowOff>
    </xdr:from>
    <xdr:to>
      <xdr:col>26</xdr:col>
      <xdr:colOff>342900</xdr:colOff>
      <xdr:row>31</xdr:row>
      <xdr:rowOff>180976</xdr:rowOff>
    </xdr:to>
    <xdr:graphicFrame macro="">
      <xdr:nvGraphicFramePr>
        <xdr:cNvPr id="4" name="Chart 5">
          <a:extLst>
            <a:ext uri="{FF2B5EF4-FFF2-40B4-BE49-F238E27FC236}">
              <a16:creationId xmlns:a16="http://schemas.microsoft.com/office/drawing/2014/main" id="{00000000-0008-0000-4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0</xdr:colOff>
      <xdr:row>2</xdr:row>
      <xdr:rowOff>476250</xdr:rowOff>
    </xdr:to>
    <xdr:pic>
      <xdr:nvPicPr>
        <xdr:cNvPr id="7" name="Imagen 6" descr="http://imserso/IntraPresent/groups/imagenes/documents/imagen/pag08.jpg">
          <a:extLst>
            <a:ext uri="{FF2B5EF4-FFF2-40B4-BE49-F238E27FC236}">
              <a16:creationId xmlns:a16="http://schemas.microsoft.com/office/drawing/2014/main" id="{00000000-0008-0000-42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4" name="Imagen 3" descr="http://imserso/IntraPresent/groups/imagenes/documents/imagen/pag08.jpg">
          <a:extLst>
            <a:ext uri="{FF2B5EF4-FFF2-40B4-BE49-F238E27FC236}">
              <a16:creationId xmlns:a16="http://schemas.microsoft.com/office/drawing/2014/main" id="{00000000-0008-0000-49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C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38100</xdr:colOff>
      <xdr:row>1</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4D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800350" cy="657225"/>
        </a:xfrm>
        <a:prstGeom prst="rect">
          <a:avLst/>
        </a:prstGeom>
        <a:noFill/>
        <a:ln>
          <a:noFill/>
        </a:ln>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38100</xdr:colOff>
      <xdr:row>1</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4E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800350" cy="657225"/>
        </a:xfrm>
        <a:prstGeom prst="rect">
          <a:avLst/>
        </a:prstGeom>
        <a:noFill/>
        <a:ln>
          <a:noFill/>
        </a:ln>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38100</xdr:colOff>
      <xdr:row>1</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4F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800350" cy="657225"/>
        </a:xfrm>
        <a:prstGeom prst="rect">
          <a:avLst/>
        </a:prstGeom>
        <a:noFill/>
        <a:ln>
          <a:noFill/>
        </a:ln>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38100</xdr:colOff>
      <xdr:row>1</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5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800350" cy="657225"/>
        </a:xfrm>
        <a:prstGeom prst="rect">
          <a:avLst/>
        </a:prstGeom>
        <a:noFill/>
        <a:ln>
          <a:noFill/>
        </a:ln>
      </xdr:spPr>
    </xdr:pic>
    <xdr:clientData/>
  </xdr:twoCellAnchor>
</xdr:wsDr>
</file>

<file path=xl/drawings/drawing68.xml><?xml version="1.0" encoding="utf-8"?>
<xdr:wsDr xmlns:xdr="http://schemas.openxmlformats.org/drawingml/2006/spreadsheetDrawing" xmlns:a="http://schemas.openxmlformats.org/drawingml/2006/main">
  <xdr:twoCellAnchor>
    <xdr:from>
      <xdr:col>1</xdr:col>
      <xdr:colOff>38100</xdr:colOff>
      <xdr:row>6</xdr:row>
      <xdr:rowOff>9524</xdr:rowOff>
    </xdr:from>
    <xdr:to>
      <xdr:col>6</xdr:col>
      <xdr:colOff>9525</xdr:colOff>
      <xdr:row>20</xdr:row>
      <xdr:rowOff>171449</xdr:rowOff>
    </xdr:to>
    <xdr:graphicFrame macro="">
      <xdr:nvGraphicFramePr>
        <xdr:cNvPr id="2" name="Gráfico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638175</xdr:colOff>
      <xdr:row>6</xdr:row>
      <xdr:rowOff>47625</xdr:rowOff>
    </xdr:from>
    <xdr:to>
      <xdr:col>11</xdr:col>
      <xdr:colOff>638175</xdr:colOff>
      <xdr:row>19</xdr:row>
      <xdr:rowOff>38099</xdr:rowOff>
    </xdr:to>
    <xdr:graphicFrame macro="">
      <xdr:nvGraphicFramePr>
        <xdr:cNvPr id="4" name="Gráfico 3">
          <a:extLst>
            <a:ext uri="{FF2B5EF4-FFF2-40B4-BE49-F238E27FC236}">
              <a16:creationId xmlns:a16="http://schemas.microsoft.com/office/drawing/2014/main" id="{00000000-0008-0000-5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762000</xdr:colOff>
      <xdr:row>20</xdr:row>
      <xdr:rowOff>114301</xdr:rowOff>
    </xdr:from>
    <xdr:to>
      <xdr:col>4</xdr:col>
      <xdr:colOff>676275</xdr:colOff>
      <xdr:row>34</xdr:row>
      <xdr:rowOff>57151</xdr:rowOff>
    </xdr:to>
    <xdr:graphicFrame macro="">
      <xdr:nvGraphicFramePr>
        <xdr:cNvPr id="5" name="Chart 23">
          <a:extLst>
            <a:ext uri="{FF2B5EF4-FFF2-40B4-BE49-F238E27FC236}">
              <a16:creationId xmlns:a16="http://schemas.microsoft.com/office/drawing/2014/main" id="{00000000-0008-0000-5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57150</xdr:colOff>
      <xdr:row>0</xdr:row>
      <xdr:rowOff>0</xdr:rowOff>
    </xdr:from>
    <xdr:to>
      <xdr:col>3</xdr:col>
      <xdr:colOff>692688</xdr:colOff>
      <xdr:row>1</xdr:row>
      <xdr:rowOff>504825</xdr:rowOff>
    </xdr:to>
    <xdr:pic>
      <xdr:nvPicPr>
        <xdr:cNvPr id="6" name="Imagen 5" descr="http://imserso/IntraPresent/groups/imagenes/documents/imagen/pag08.jpg">
          <a:extLst>
            <a:ext uri="{FF2B5EF4-FFF2-40B4-BE49-F238E27FC236}">
              <a16:creationId xmlns:a16="http://schemas.microsoft.com/office/drawing/2014/main" id="{00000000-0008-0000-51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114300</xdr:colOff>
      <xdr:row>8</xdr:row>
      <xdr:rowOff>28575</xdr:rowOff>
    </xdr:from>
    <xdr:to>
      <xdr:col>13</xdr:col>
      <xdr:colOff>555625</xdr:colOff>
      <xdr:row>42</xdr:row>
      <xdr:rowOff>95250</xdr:rowOff>
    </xdr:to>
    <xdr:graphicFrame macro="">
      <xdr:nvGraphicFramePr>
        <xdr:cNvPr id="3" name="Gráfico 2">
          <a:extLst>
            <a:ext uri="{FF2B5EF4-FFF2-40B4-BE49-F238E27FC236}">
              <a16:creationId xmlns:a16="http://schemas.microsoft.com/office/drawing/2014/main" id="{00000000-0008-0000-5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4</xdr:col>
      <xdr:colOff>626013</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52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70.xml><?xml version="1.0" encoding="utf-8"?>
<c:userShapes xmlns:c="http://schemas.openxmlformats.org/drawingml/2006/chart">
  <cdr:relSizeAnchor xmlns:cdr="http://schemas.openxmlformats.org/drawingml/2006/chartDrawing">
    <cdr:from>
      <cdr:x>0.90568</cdr:x>
      <cdr:y>0.51558</cdr:y>
    </cdr:from>
    <cdr:to>
      <cdr:x>0.99602</cdr:x>
      <cdr:y>0.6215</cdr:y>
    </cdr:to>
    <cdr:sp macro="" textlink="">
      <cdr:nvSpPr>
        <cdr:cNvPr id="2" name="CuadroTexto 1"/>
        <cdr:cNvSpPr txBox="1"/>
      </cdr:nvSpPr>
      <cdr:spPr>
        <a:xfrm xmlns:a="http://schemas.openxmlformats.org/drawingml/2006/main">
          <a:off x="8963025" y="3152775"/>
          <a:ext cx="894061" cy="6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1">
              <a:solidFill>
                <a:srgbClr val="006600"/>
              </a:solidFill>
            </a:rPr>
            <a:t>TOTAL</a:t>
          </a:r>
        </a:p>
        <a:p xmlns:a="http://schemas.openxmlformats.org/drawingml/2006/main">
          <a:r>
            <a:rPr lang="es-ES" sz="900">
              <a:solidFill>
                <a:srgbClr val="006600"/>
              </a:solidFill>
            </a:rPr>
            <a:t>Hombre:</a:t>
          </a:r>
        </a:p>
        <a:p xmlns:a="http://schemas.openxmlformats.org/drawingml/2006/main">
          <a:r>
            <a:rPr lang="es-ES" sz="900">
              <a:solidFill>
                <a:srgbClr val="006600"/>
              </a:solidFill>
            </a:rPr>
            <a:t>Mujer:</a:t>
          </a:r>
        </a:p>
      </cdr:txBody>
    </cdr:sp>
  </cdr:relSizeAnchor>
  <cdr:relSizeAnchor xmlns:cdr="http://schemas.openxmlformats.org/drawingml/2006/chartDrawing">
    <cdr:from>
      <cdr:x>0.94946</cdr:x>
      <cdr:y>0.53894</cdr:y>
    </cdr:from>
    <cdr:to>
      <cdr:x>0.99779</cdr:x>
      <cdr:y>0.57788</cdr:y>
    </cdr:to>
    <cdr:sp macro="" textlink="'61aperfcuidadorCCAA'!$G$32">
      <cdr:nvSpPr>
        <cdr:cNvPr id="3" name="CuadroTexto 2"/>
        <cdr:cNvSpPr txBox="1"/>
      </cdr:nvSpPr>
      <cdr:spPr>
        <a:xfrm xmlns:a="http://schemas.openxmlformats.org/drawingml/2006/main">
          <a:off x="9544051" y="3295650"/>
          <a:ext cx="4857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9F41B8F-CC7A-4639-9ADE-B4476DD7AB6C}" type="TxLink">
            <a:rPr lang="en-US" sz="900" b="1" i="0" u="none" strike="noStrike">
              <a:solidFill>
                <a:srgbClr val="006600"/>
              </a:solidFill>
              <a:latin typeface="+mn-lt"/>
              <a:cs typeface="Arial"/>
            </a:rPr>
            <a:pPr/>
            <a:t>26,5%</a:t>
          </a:fld>
          <a:endParaRPr lang="es-ES" sz="900">
            <a:solidFill>
              <a:srgbClr val="006600"/>
            </a:solidFill>
            <a:latin typeface="+mn-lt"/>
          </a:endParaRPr>
        </a:p>
      </cdr:txBody>
    </cdr:sp>
  </cdr:relSizeAnchor>
  <cdr:relSizeAnchor xmlns:cdr="http://schemas.openxmlformats.org/drawingml/2006/chartDrawing">
    <cdr:from>
      <cdr:x>0.94094</cdr:x>
      <cdr:y>0.56282</cdr:y>
    </cdr:from>
    <cdr:to>
      <cdr:x>0.98863</cdr:x>
      <cdr:y>0.60177</cdr:y>
    </cdr:to>
    <cdr:sp macro="" textlink="'61aperfcuidadorCCAA'!$H$32">
      <cdr:nvSpPr>
        <cdr:cNvPr id="4" name="CuadroTexto 1"/>
        <cdr:cNvSpPr txBox="1"/>
      </cdr:nvSpPr>
      <cdr:spPr>
        <a:xfrm xmlns:a="http://schemas.openxmlformats.org/drawingml/2006/main">
          <a:off x="9458326" y="3441700"/>
          <a:ext cx="479424"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EB691C6-3594-4BDE-AE50-6FC41503F95E}" type="TxLink">
            <a:rPr lang="en-US" sz="900" b="1" i="0" u="none" strike="noStrike">
              <a:solidFill>
                <a:srgbClr val="006600"/>
              </a:solidFill>
              <a:latin typeface="+mn-lt"/>
              <a:cs typeface="Arial"/>
            </a:rPr>
            <a:pPr/>
            <a:t>73,5%</a:t>
          </a:fld>
          <a:endParaRPr lang="es-ES" sz="900">
            <a:solidFill>
              <a:srgbClr val="006600"/>
            </a:solidFill>
            <a:latin typeface="+mn-lt"/>
          </a:endParaRPr>
        </a:p>
      </cdr:txBody>
    </cdr:sp>
  </cdr:relSizeAnchor>
</c:userShapes>
</file>

<file path=xl/drawings/drawing7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245013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5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245013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5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0</xdr:colOff>
      <xdr:row>20</xdr:row>
      <xdr:rowOff>0</xdr:rowOff>
    </xdr:from>
    <xdr:to>
      <xdr:col>7</xdr:col>
      <xdr:colOff>57150</xdr:colOff>
      <xdr:row>35</xdr:row>
      <xdr:rowOff>57150</xdr:rowOff>
    </xdr:to>
    <xdr:graphicFrame macro="">
      <xdr:nvGraphicFramePr>
        <xdr:cNvPr id="266253" name="Gráfico 1">
          <a:extLst>
            <a:ext uri="{FF2B5EF4-FFF2-40B4-BE49-F238E27FC236}">
              <a16:creationId xmlns:a16="http://schemas.microsoft.com/office/drawing/2014/main" id="{00000000-0008-0000-5500-00000D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20</xdr:row>
      <xdr:rowOff>57150</xdr:rowOff>
    </xdr:from>
    <xdr:to>
      <xdr:col>12</xdr:col>
      <xdr:colOff>95250</xdr:colOff>
      <xdr:row>38</xdr:row>
      <xdr:rowOff>9525</xdr:rowOff>
    </xdr:to>
    <xdr:graphicFrame macro="">
      <xdr:nvGraphicFramePr>
        <xdr:cNvPr id="266254" name="Gráfico 2">
          <a:extLst>
            <a:ext uri="{FF2B5EF4-FFF2-40B4-BE49-F238E27FC236}">
              <a16:creationId xmlns:a16="http://schemas.microsoft.com/office/drawing/2014/main" id="{00000000-0008-0000-5500-00000E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104775</xdr:colOff>
      <xdr:row>20</xdr:row>
      <xdr:rowOff>19050</xdr:rowOff>
    </xdr:from>
    <xdr:to>
      <xdr:col>18</xdr:col>
      <xdr:colOff>171450</xdr:colOff>
      <xdr:row>35</xdr:row>
      <xdr:rowOff>76200</xdr:rowOff>
    </xdr:to>
    <xdr:graphicFrame macro="">
      <xdr:nvGraphicFramePr>
        <xdr:cNvPr id="266255" name="Gráfico 3">
          <a:extLst>
            <a:ext uri="{FF2B5EF4-FFF2-40B4-BE49-F238E27FC236}">
              <a16:creationId xmlns:a16="http://schemas.microsoft.com/office/drawing/2014/main" id="{00000000-0008-0000-5500-00000F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85725</xdr:colOff>
      <xdr:row>0</xdr:row>
      <xdr:rowOff>28575</xdr:rowOff>
    </xdr:from>
    <xdr:to>
      <xdr:col>5</xdr:col>
      <xdr:colOff>311688</xdr:colOff>
      <xdr:row>2</xdr:row>
      <xdr:rowOff>361950</xdr:rowOff>
    </xdr:to>
    <xdr:pic>
      <xdr:nvPicPr>
        <xdr:cNvPr id="6" name="Imagen 5" descr="http://imserso/IntraPresent/groups/imagenes/documents/imagen/pag08.jpg">
          <a:extLst>
            <a:ext uri="{FF2B5EF4-FFF2-40B4-BE49-F238E27FC236}">
              <a16:creationId xmlns:a16="http://schemas.microsoft.com/office/drawing/2014/main" id="{00000000-0008-0000-55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5725" y="28575"/>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xdr:from>
      <xdr:col>13</xdr:col>
      <xdr:colOff>158480</xdr:colOff>
      <xdr:row>4</xdr:row>
      <xdr:rowOff>190500</xdr:rowOff>
    </xdr:from>
    <xdr:to>
      <xdr:col>21</xdr:col>
      <xdr:colOff>190500</xdr:colOff>
      <xdr:row>15</xdr:row>
      <xdr:rowOff>179294</xdr:rowOff>
    </xdr:to>
    <xdr:graphicFrame macro="">
      <xdr:nvGraphicFramePr>
        <xdr:cNvPr id="2" name="Gráfico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198343</xdr:colOff>
      <xdr:row>15</xdr:row>
      <xdr:rowOff>118780</xdr:rowOff>
    </xdr:from>
    <xdr:to>
      <xdr:col>22</xdr:col>
      <xdr:colOff>336176</xdr:colOff>
      <xdr:row>28</xdr:row>
      <xdr:rowOff>44823</xdr:rowOff>
    </xdr:to>
    <xdr:graphicFrame macro="">
      <xdr:nvGraphicFramePr>
        <xdr:cNvPr id="3" name="Gráfico 2">
          <a:extLst>
            <a:ext uri="{FF2B5EF4-FFF2-40B4-BE49-F238E27FC236}">
              <a16:creationId xmlns:a16="http://schemas.microsoft.com/office/drawing/2014/main" id="{00000000-0008-0000-5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151278</xdr:colOff>
      <xdr:row>26</xdr:row>
      <xdr:rowOff>168088</xdr:rowOff>
    </xdr:from>
    <xdr:to>
      <xdr:col>21</xdr:col>
      <xdr:colOff>201706</xdr:colOff>
      <xdr:row>38</xdr:row>
      <xdr:rowOff>78438</xdr:rowOff>
    </xdr:to>
    <xdr:graphicFrame macro="">
      <xdr:nvGraphicFramePr>
        <xdr:cNvPr id="4" name="Gráfico 3">
          <a:extLst>
            <a:ext uri="{FF2B5EF4-FFF2-40B4-BE49-F238E27FC236}">
              <a16:creationId xmlns:a16="http://schemas.microsoft.com/office/drawing/2014/main" id="{00000000-0008-0000-5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85725</xdr:colOff>
      <xdr:row>0</xdr:row>
      <xdr:rowOff>28575</xdr:rowOff>
    </xdr:from>
    <xdr:to>
      <xdr:col>5</xdr:col>
      <xdr:colOff>324575</xdr:colOff>
      <xdr:row>2</xdr:row>
      <xdr:rowOff>366993</xdr:rowOff>
    </xdr:to>
    <xdr:pic>
      <xdr:nvPicPr>
        <xdr:cNvPr id="6" name="Imagen 5" descr="http://imserso/IntraPresent/groups/imagenes/documents/imagen/pag08.jpg">
          <a:extLst>
            <a:ext uri="{FF2B5EF4-FFF2-40B4-BE49-F238E27FC236}">
              <a16:creationId xmlns:a16="http://schemas.microsoft.com/office/drawing/2014/main" id="{00000000-0008-0000-59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5725" y="28575"/>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C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D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E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F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6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xdr:from>
      <xdr:col>10</xdr:col>
      <xdr:colOff>57150</xdr:colOff>
      <xdr:row>8</xdr:row>
      <xdr:rowOff>133350</xdr:rowOff>
    </xdr:from>
    <xdr:to>
      <xdr:col>16</xdr:col>
      <xdr:colOff>257175</xdr:colOff>
      <xdr:row>33</xdr:row>
      <xdr:rowOff>95250</xdr:rowOff>
    </xdr:to>
    <xdr:graphicFrame macro="">
      <xdr:nvGraphicFramePr>
        <xdr:cNvPr id="2" name="Chart 113">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3</xdr:col>
      <xdr:colOff>133350</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61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2</xdr:col>
      <xdr:colOff>978438</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6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2</xdr:col>
      <xdr:colOff>978438</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6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159288</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6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xdr:from>
      <xdr:col>1</xdr:col>
      <xdr:colOff>400050</xdr:colOff>
      <xdr:row>8</xdr:row>
      <xdr:rowOff>38100</xdr:rowOff>
    </xdr:from>
    <xdr:to>
      <xdr:col>13</xdr:col>
      <xdr:colOff>393700</xdr:colOff>
      <xdr:row>42</xdr:row>
      <xdr:rowOff>104775</xdr:rowOff>
    </xdr:to>
    <xdr:graphicFrame macro="">
      <xdr:nvGraphicFramePr>
        <xdr:cNvPr id="3" name="Gráfico 2">
          <a:extLst>
            <a:ext uri="{FF2B5EF4-FFF2-40B4-BE49-F238E27FC236}">
              <a16:creationId xmlns:a16="http://schemas.microsoft.com/office/drawing/2014/main" id="{00000000-0008-0000-6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5</xdr:col>
      <xdr:colOff>235488</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66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90.xml><?xml version="1.0" encoding="utf-8"?>
<c:userShapes xmlns:c="http://schemas.openxmlformats.org/drawingml/2006/chart">
  <cdr:relSizeAnchor xmlns:cdr="http://schemas.openxmlformats.org/drawingml/2006/chartDrawing">
    <cdr:from>
      <cdr:x>0</cdr:x>
      <cdr:y>0.95016</cdr:y>
    </cdr:from>
    <cdr:to>
      <cdr:x>0.98087</cdr:x>
      <cdr:y>1</cdr:y>
    </cdr:to>
    <cdr:sp macro="" textlink="">
      <cdr:nvSpPr>
        <cdr:cNvPr id="2" name="CuadroTexto 1"/>
        <cdr:cNvSpPr txBox="1"/>
      </cdr:nvSpPr>
      <cdr:spPr>
        <a:xfrm xmlns:a="http://schemas.openxmlformats.org/drawingml/2006/main">
          <a:off x="0" y="5810250"/>
          <a:ext cx="895350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1.xml><?xml version="1.0" encoding="utf-8"?>
<xdr:wsDr xmlns:xdr="http://schemas.openxmlformats.org/drawingml/2006/spreadsheetDrawing" xmlns:a="http://schemas.openxmlformats.org/drawingml/2006/main">
  <xdr:twoCellAnchor>
    <xdr:from>
      <xdr:col>1</xdr:col>
      <xdr:colOff>304800</xdr:colOff>
      <xdr:row>8</xdr:row>
      <xdr:rowOff>0</xdr:rowOff>
    </xdr:from>
    <xdr:to>
      <xdr:col>13</xdr:col>
      <xdr:colOff>298450</xdr:colOff>
      <xdr:row>42</xdr:row>
      <xdr:rowOff>66675</xdr:rowOff>
    </xdr:to>
    <xdr:graphicFrame macro="">
      <xdr:nvGraphicFramePr>
        <xdr:cNvPr id="3" name="Gráfico 2">
          <a:extLst>
            <a:ext uri="{FF2B5EF4-FFF2-40B4-BE49-F238E27FC236}">
              <a16:creationId xmlns:a16="http://schemas.microsoft.com/office/drawing/2014/main" id="{00000000-0008-0000-6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5</xdr:col>
      <xdr:colOff>235488</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67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c:userShapes xmlns:c="http://schemas.openxmlformats.org/drawingml/2006/chart">
  <cdr:relSizeAnchor xmlns:cdr="http://schemas.openxmlformats.org/drawingml/2006/chartDrawing">
    <cdr:from>
      <cdr:x>0</cdr:x>
      <cdr:y>0.94704</cdr:y>
    </cdr:from>
    <cdr:to>
      <cdr:x>0.98087</cdr:x>
      <cdr:y>1</cdr:y>
    </cdr:to>
    <cdr:sp macro="" textlink="">
      <cdr:nvSpPr>
        <cdr:cNvPr id="2" name="CuadroTexto 1"/>
        <cdr:cNvSpPr txBox="1"/>
      </cdr:nvSpPr>
      <cdr:spPr>
        <a:xfrm xmlns:a="http://schemas.openxmlformats.org/drawingml/2006/main">
          <a:off x="0" y="5791200"/>
          <a:ext cx="8953504"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3.xml><?xml version="1.0" encoding="utf-8"?>
<xdr:wsDr xmlns:xdr="http://schemas.openxmlformats.org/drawingml/2006/spreadsheetDrawing" xmlns:a="http://schemas.openxmlformats.org/drawingml/2006/main">
  <xdr:twoCellAnchor>
    <xdr:from>
      <xdr:col>1</xdr:col>
      <xdr:colOff>412750</xdr:colOff>
      <xdr:row>8</xdr:row>
      <xdr:rowOff>19050</xdr:rowOff>
    </xdr:from>
    <xdr:to>
      <xdr:col>13</xdr:col>
      <xdr:colOff>406400</xdr:colOff>
      <xdr:row>42</xdr:row>
      <xdr:rowOff>85725</xdr:rowOff>
    </xdr:to>
    <xdr:graphicFrame macro="">
      <xdr:nvGraphicFramePr>
        <xdr:cNvPr id="3" name="Gráfico 2">
          <a:extLst>
            <a:ext uri="{FF2B5EF4-FFF2-40B4-BE49-F238E27FC236}">
              <a16:creationId xmlns:a16="http://schemas.microsoft.com/office/drawing/2014/main" id="{00000000-0008-0000-6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5</xdr:col>
      <xdr:colOff>235488</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6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c:userShapes xmlns:c="http://schemas.openxmlformats.org/drawingml/2006/chart">
  <cdr:relSizeAnchor xmlns:cdr="http://schemas.openxmlformats.org/drawingml/2006/chartDrawing">
    <cdr:from>
      <cdr:x>0</cdr:x>
      <cdr:y>0.9486</cdr:y>
    </cdr:from>
    <cdr:to>
      <cdr:x>0.98087</cdr:x>
      <cdr:y>1</cdr:y>
    </cdr:to>
    <cdr:sp macro="" textlink="">
      <cdr:nvSpPr>
        <cdr:cNvPr id="2" name="CuadroTexto 1"/>
        <cdr:cNvSpPr txBox="1"/>
      </cdr:nvSpPr>
      <cdr:spPr>
        <a:xfrm xmlns:a="http://schemas.openxmlformats.org/drawingml/2006/main">
          <a:off x="0" y="5800725"/>
          <a:ext cx="8953504" cy="314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5.xml><?xml version="1.0" encoding="utf-8"?>
<xdr:wsDr xmlns:xdr="http://schemas.openxmlformats.org/drawingml/2006/spreadsheetDrawing" xmlns:a="http://schemas.openxmlformats.org/drawingml/2006/main">
  <xdr:twoCellAnchor>
    <xdr:from>
      <xdr:col>1</xdr:col>
      <xdr:colOff>333375</xdr:colOff>
      <xdr:row>8</xdr:row>
      <xdr:rowOff>9525</xdr:rowOff>
    </xdr:from>
    <xdr:to>
      <xdr:col>13</xdr:col>
      <xdr:colOff>327025</xdr:colOff>
      <xdr:row>42</xdr:row>
      <xdr:rowOff>76200</xdr:rowOff>
    </xdr:to>
    <xdr:graphicFrame macro="">
      <xdr:nvGraphicFramePr>
        <xdr:cNvPr id="3" name="Gráfico 2">
          <a:extLst>
            <a:ext uri="{FF2B5EF4-FFF2-40B4-BE49-F238E27FC236}">
              <a16:creationId xmlns:a16="http://schemas.microsoft.com/office/drawing/2014/main" id="{00000000-0008-0000-6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5</xdr:col>
      <xdr:colOff>235488</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69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c:userShapes xmlns:c="http://schemas.openxmlformats.org/drawingml/2006/chart">
  <cdr:relSizeAnchor xmlns:cdr="http://schemas.openxmlformats.org/drawingml/2006/chartDrawing">
    <cdr:from>
      <cdr:x>0</cdr:x>
      <cdr:y>0.95016</cdr:y>
    </cdr:from>
    <cdr:to>
      <cdr:x>0.98087</cdr:x>
      <cdr:y>1</cdr:y>
    </cdr:to>
    <cdr:sp macro="" textlink="">
      <cdr:nvSpPr>
        <cdr:cNvPr id="2" name="CuadroTexto 1"/>
        <cdr:cNvSpPr txBox="1"/>
      </cdr:nvSpPr>
      <cdr:spPr>
        <a:xfrm xmlns:a="http://schemas.openxmlformats.org/drawingml/2006/main">
          <a:off x="0" y="5810250"/>
          <a:ext cx="895350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553422</xdr:colOff>
      <xdr:row>2</xdr:row>
      <xdr:rowOff>308688</xdr:rowOff>
    </xdr:to>
    <xdr:pic>
      <xdr:nvPicPr>
        <xdr:cNvPr id="3" name="Imagen 2" descr="http://imserso/IntraPresent/groups/imagenes/documents/imagen/pag08.jpg">
          <a:extLst>
            <a:ext uri="{FF2B5EF4-FFF2-40B4-BE49-F238E27FC236}">
              <a16:creationId xmlns:a16="http://schemas.microsoft.com/office/drawing/2014/main" id="{00000000-0008-0000-6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01322" cy="66111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AREA%20DE%20ESTAD&#205;STICA\ESTAD&#205;STICA\Estadistica\PLANTILLAS\tva_plantilla.xlsm" TargetMode="External"/><Relationship Id="rId1" Type="http://schemas.openxmlformats.org/officeDocument/2006/relationships/externalLinkPath" Target="/AREA%20DE%20ESTAD&#205;STICA/ESTAD&#205;STICA/Estadistica/PLANTILLAS/tva_plantill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REA%20DE%20ESTAD&#205;STICA/ESTAD&#205;STICA/Estadistica/2022/Informes%20especiales%20a%2031%20de%20diciembre%20de%202022/estsisaad_Semestral20221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benef_prest"/>
      <sheetName val="resol"/>
      <sheetName val="listaespera"/>
      <sheetName val="prest"/>
      <sheetName val="datos"/>
      <sheetName val="PIAefectivo"/>
      <sheetName val="tiempos"/>
      <sheetName val="td"/>
      <sheetName val="graf1"/>
      <sheetName val="graf1_covid"/>
      <sheetName val="graf2"/>
      <sheetName val="graf2_covid"/>
      <sheetName val="graf3"/>
      <sheetName val="graf4"/>
      <sheetName val="graf5"/>
      <sheetName val="graf6"/>
      <sheetName val="graf6_covid"/>
      <sheetName val="grafTiempos"/>
      <sheetName val="CuadroEvolución"/>
      <sheetName val="graf_corr"/>
      <sheetName val="CuadroTiempos"/>
      <sheetName val="Cuadro2"/>
      <sheetName val="Cuadro2 LE"/>
      <sheetName val="Cuadro2 LE (CCAA)"/>
      <sheetName val="Cuadro2_covid"/>
      <sheetName val="Cuadro2_ene"/>
      <sheetName val="Cuadro2_ampl"/>
      <sheetName val="Cuadro_CCAA2"/>
      <sheetName val="Cuadro_CCAA2_covid"/>
      <sheetName val="Cuadro_CCAA2_ene"/>
      <sheetName val="CuadroResCCAA"/>
      <sheetName val="Cuadro_CCAA_completo"/>
      <sheetName val="Graf_benef"/>
      <sheetName val="Tipo_prest"/>
      <sheetName val="benef_CCAA"/>
      <sheetName val="benef_contrib_anual_CCAA"/>
      <sheetName val="benef_contrib_mensual_CCAA"/>
      <sheetName val="ListaEspera_gradoIIIygradoII"/>
      <sheetName val="ListaEspera_gradoI"/>
      <sheetName val="ListaEspera_gradoII"/>
      <sheetName val="ListaEspera_gradoIII"/>
      <sheetName val="graf_listaesperaTotal"/>
      <sheetName val="graficosTotales"/>
      <sheetName val="AltasBajas"/>
      <sheetName val="CuantasIntensidades"/>
      <sheetName val="SolSinGrabar"/>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5">
          <cell r="P5">
            <v>6.119628535512911E-2</v>
          </cell>
          <cell r="Q5">
            <v>116546</v>
          </cell>
        </row>
        <row r="6">
          <cell r="P6">
            <v>5.3992234522785898E-2</v>
          </cell>
          <cell r="Q6">
            <v>96450</v>
          </cell>
        </row>
        <row r="7">
          <cell r="P7">
            <v>2.4005527756302936E-2</v>
          </cell>
          <cell r="Q7">
            <v>8477</v>
          </cell>
        </row>
        <row r="8">
          <cell r="P8">
            <v>6.1380465671858397E-2</v>
          </cell>
          <cell r="Q8">
            <v>87973</v>
          </cell>
        </row>
        <row r="9">
          <cell r="P9">
            <v>6.8194268964471672E-2</v>
          </cell>
          <cell r="Q9">
            <v>33734</v>
          </cell>
        </row>
        <row r="10">
          <cell r="P10">
            <v>6.6283741122962647E-2</v>
          </cell>
          <cell r="Q10">
            <v>35589</v>
          </cell>
        </row>
        <row r="11">
          <cell r="P11">
            <v>4.6433808792297748E-2</v>
          </cell>
          <cell r="Q11">
            <v>18650</v>
          </cell>
        </row>
        <row r="12">
          <cell r="P12">
            <v>8.3003942994140045E-2</v>
          </cell>
          <cell r="Q12">
            <v>102792</v>
          </cell>
        </row>
        <row r="13">
          <cell r="P13">
            <v>0.11397287737981743</v>
          </cell>
          <cell r="Q13">
            <v>44114</v>
          </cell>
        </row>
        <row r="14">
          <cell r="P14">
            <v>7.741660427585062E-2</v>
          </cell>
          <cell r="Q14">
            <v>37225</v>
          </cell>
        </row>
        <row r="15">
          <cell r="P15">
            <v>5.7902521443878863E-2</v>
          </cell>
          <cell r="Q15">
            <v>21453</v>
          </cell>
        </row>
        <row r="16">
          <cell r="P16">
            <v>-7.6056497059155626E-2</v>
          </cell>
          <cell r="Q16">
            <v>-14819</v>
          </cell>
        </row>
        <row r="17">
          <cell r="P17">
            <v>-9.6452266349495441E-2</v>
          </cell>
          <cell r="Q17">
            <v>-10380</v>
          </cell>
        </row>
        <row r="18">
          <cell r="P18">
            <v>-2.9173130761960819E-2</v>
          </cell>
          <cell r="Q18">
            <v>-1636</v>
          </cell>
        </row>
        <row r="19">
          <cell r="P19">
            <v>-8.9998394605875776E-2</v>
          </cell>
          <cell r="Q19">
            <v>-2803</v>
          </cell>
        </row>
        <row r="24">
          <cell r="P24">
            <v>0.12275697255183649</v>
          </cell>
          <cell r="Q24">
            <v>195503</v>
          </cell>
        </row>
        <row r="25">
          <cell r="P25">
            <v>7.8824250637240745E-2</v>
          </cell>
          <cell r="Q25">
            <v>4886</v>
          </cell>
        </row>
        <row r="26">
          <cell r="P26">
            <v>0.28102858025956401</v>
          </cell>
          <cell r="Q26">
            <v>83649</v>
          </cell>
        </row>
        <row r="27">
          <cell r="P27">
            <v>0.10907738346830786</v>
          </cell>
          <cell r="Q27">
            <v>32258</v>
          </cell>
        </row>
        <row r="28">
          <cell r="P28">
            <v>7.7145820727807068E-2</v>
          </cell>
          <cell r="Q28">
            <v>7140</v>
          </cell>
        </row>
        <row r="29">
          <cell r="P29">
            <v>4.6097482341217466E-2</v>
          </cell>
          <cell r="Q29">
            <v>7864</v>
          </cell>
        </row>
        <row r="30">
          <cell r="P30">
            <v>0.10325173131180709</v>
          </cell>
          <cell r="Q30">
            <v>18115</v>
          </cell>
        </row>
        <row r="31">
          <cell r="P31">
            <v>0.12282052692371148</v>
          </cell>
          <cell r="Q31">
            <v>2233</v>
          </cell>
        </row>
        <row r="32">
          <cell r="P32">
            <v>-0.56170212765957439</v>
          </cell>
          <cell r="Q32">
            <v>-264</v>
          </cell>
        </row>
        <row r="33">
          <cell r="P33">
            <v>8.6309930337385543E-2</v>
          </cell>
          <cell r="Q33">
            <v>5055</v>
          </cell>
        </row>
        <row r="34">
          <cell r="P34">
            <v>5.0801412659603473E-2</v>
          </cell>
          <cell r="Q34">
            <v>1122</v>
          </cell>
        </row>
        <row r="35">
          <cell r="P35">
            <v>0.13092986603624901</v>
          </cell>
          <cell r="Q35">
            <v>9969</v>
          </cell>
        </row>
        <row r="36">
          <cell r="P36" t="str">
            <v>-</v>
          </cell>
          <cell r="Q36">
            <v>0</v>
          </cell>
        </row>
        <row r="37">
          <cell r="P37">
            <v>8.2807772116928691E-2</v>
          </cell>
          <cell r="Q37">
            <v>40585</v>
          </cell>
        </row>
        <row r="38">
          <cell r="P38">
            <v>0.11800586510263922</v>
          </cell>
          <cell r="Q38">
            <v>1006</v>
          </cell>
        </row>
        <row r="39">
          <cell r="O39">
            <v>4.2153238716406971E-3</v>
          </cell>
          <cell r="P39" t="str">
            <v>-</v>
          </cell>
        </row>
      </sheetData>
      <sheetData sheetId="28">
        <row r="5">
          <cell r="N5">
            <v>7.6127303587527617E-2</v>
          </cell>
          <cell r="O5">
            <v>30230</v>
          </cell>
        </row>
        <row r="6">
          <cell r="N6">
            <v>4.6666936495729949E-2</v>
          </cell>
          <cell r="O6">
            <v>2306</v>
          </cell>
        </row>
        <row r="7">
          <cell r="N7">
            <v>5.6273150346661582E-2</v>
          </cell>
          <cell r="O7">
            <v>2370</v>
          </cell>
        </row>
        <row r="8">
          <cell r="N8">
            <v>0.14925999496404896</v>
          </cell>
          <cell r="O8">
            <v>5335</v>
          </cell>
        </row>
        <row r="9">
          <cell r="N9">
            <v>2.4472793543348637E-3</v>
          </cell>
          <cell r="O9">
            <v>141</v>
          </cell>
        </row>
        <row r="10">
          <cell r="N10">
            <v>1.0459981995112999E-2</v>
          </cell>
          <cell r="O10">
            <v>244</v>
          </cell>
        </row>
        <row r="11">
          <cell r="N11">
            <v>4.5476748729972538E-2</v>
          </cell>
          <cell r="O11">
            <v>6517</v>
          </cell>
        </row>
        <row r="12">
          <cell r="N12">
            <v>5.213334387673263E-2</v>
          </cell>
          <cell r="O12">
            <v>4615</v>
          </cell>
        </row>
        <row r="13">
          <cell r="N13">
            <v>6.2939905315269717E-2</v>
          </cell>
          <cell r="O13">
            <v>21524</v>
          </cell>
        </row>
        <row r="14">
          <cell r="N14">
            <v>0.11773407334501984</v>
          </cell>
          <cell r="O14">
            <v>20216</v>
          </cell>
        </row>
        <row r="15">
          <cell r="N15">
            <v>3.2326376947999114E-2</v>
          </cell>
          <cell r="O15">
            <v>1786</v>
          </cell>
        </row>
        <row r="16">
          <cell r="N16">
            <v>2.9784075055357073E-2</v>
          </cell>
          <cell r="O16">
            <v>2327</v>
          </cell>
        </row>
        <row r="17">
          <cell r="N17">
            <v>5.3489832302890505E-2</v>
          </cell>
          <cell r="O17">
            <v>11671</v>
          </cell>
        </row>
        <row r="18">
          <cell r="N18">
            <v>7.1175035125341957E-2</v>
          </cell>
          <cell r="O18">
            <v>3850</v>
          </cell>
        </row>
        <row r="19">
          <cell r="N19">
            <v>4.7758427240353285E-2</v>
          </cell>
          <cell r="O19">
            <v>979</v>
          </cell>
        </row>
        <row r="20">
          <cell r="N20">
            <v>2.7295631397413533E-2</v>
          </cell>
          <cell r="O20">
            <v>2936</v>
          </cell>
        </row>
        <row r="21">
          <cell r="N21">
            <v>-5.4677206851119875E-2</v>
          </cell>
          <cell r="O21">
            <v>-830</v>
          </cell>
        </row>
        <row r="22">
          <cell r="O22">
            <v>133</v>
          </cell>
        </row>
        <row r="23">
          <cell r="O23">
            <v>196</v>
          </cell>
        </row>
        <row r="24">
          <cell r="N24">
            <v>6.119628535512911E-2</v>
          </cell>
          <cell r="O24">
            <v>116546</v>
          </cell>
          <cell r="P24">
            <v>6.9511937460384532E-2</v>
          </cell>
        </row>
        <row r="30">
          <cell r="N30">
            <v>3.8405878686192718E-2</v>
          </cell>
          <cell r="O30">
            <v>13986</v>
          </cell>
        </row>
        <row r="31">
          <cell r="N31">
            <v>3.3304385584020935E-2</v>
          </cell>
          <cell r="O31">
            <v>1534</v>
          </cell>
        </row>
        <row r="32">
          <cell r="N32">
            <v>3.8545268280189449E-2</v>
          </cell>
          <cell r="O32">
            <v>1505</v>
          </cell>
        </row>
        <row r="33">
          <cell r="N33">
            <v>0.1150688168232028</v>
          </cell>
          <cell r="O33">
            <v>3896</v>
          </cell>
        </row>
        <row r="34">
          <cell r="N34">
            <v>0.11378872984236277</v>
          </cell>
          <cell r="O34">
            <v>5024</v>
          </cell>
        </row>
        <row r="35">
          <cell r="N35">
            <v>8.7831013130745816E-4</v>
          </cell>
          <cell r="O35">
            <v>20</v>
          </cell>
        </row>
        <row r="36">
          <cell r="N36">
            <v>5.1773381108168426E-2</v>
          </cell>
          <cell r="O36">
            <v>6979</v>
          </cell>
        </row>
        <row r="37">
          <cell r="N37">
            <v>4.8379470934493352E-2</v>
          </cell>
          <cell r="O37">
            <v>4093</v>
          </cell>
        </row>
        <row r="38">
          <cell r="N38">
            <v>5.195583487338129E-2</v>
          </cell>
          <cell r="O38">
            <v>16559</v>
          </cell>
        </row>
        <row r="39">
          <cell r="N39">
            <v>0.12903808093245739</v>
          </cell>
          <cell r="O39">
            <v>20016</v>
          </cell>
        </row>
        <row r="40">
          <cell r="N40">
            <v>4.8166953029981308E-2</v>
          </cell>
          <cell r="O40">
            <v>2495</v>
          </cell>
        </row>
        <row r="41">
          <cell r="N41">
            <v>2.9104343124887411E-2</v>
          </cell>
          <cell r="O41">
            <v>2261</v>
          </cell>
        </row>
        <row r="42">
          <cell r="N42">
            <v>5.4748110946867712E-2</v>
          </cell>
          <cell r="O42">
            <v>11926</v>
          </cell>
        </row>
        <row r="43">
          <cell r="N43">
            <v>5.7953702940934271E-2</v>
          </cell>
          <cell r="O43">
            <v>2814</v>
          </cell>
        </row>
        <row r="44">
          <cell r="N44">
            <v>4.9247807125006204E-2</v>
          </cell>
          <cell r="O44">
            <v>1005</v>
          </cell>
        </row>
        <row r="45">
          <cell r="N45">
            <v>2.7162292127697274E-2</v>
          </cell>
          <cell r="O45">
            <v>2909</v>
          </cell>
        </row>
        <row r="46">
          <cell r="N46">
            <v>-5.6800210859251465E-2</v>
          </cell>
          <cell r="O46">
            <v>-862</v>
          </cell>
        </row>
        <row r="47">
          <cell r="H47">
            <v>2148</v>
          </cell>
        </row>
        <row r="48">
          <cell r="H48">
            <v>2675</v>
          </cell>
        </row>
        <row r="49">
          <cell r="N49">
            <v>5.3992234522785898E-2</v>
          </cell>
          <cell r="P49">
            <v>6.3975292300904485E-2</v>
          </cell>
        </row>
        <row r="55">
          <cell r="N55">
            <v>4.4227656502909163E-2</v>
          </cell>
          <cell r="O55">
            <v>13143</v>
          </cell>
        </row>
        <row r="56">
          <cell r="N56">
            <v>4.4390256692624419E-2</v>
          </cell>
          <cell r="O56">
            <v>1693</v>
          </cell>
        </row>
        <row r="57">
          <cell r="N57">
            <v>5.0330519013024322E-2</v>
          </cell>
          <cell r="O57">
            <v>1538</v>
          </cell>
        </row>
        <row r="58">
          <cell r="N58">
            <v>0.11908634211572511</v>
          </cell>
          <cell r="O58">
            <v>3295</v>
          </cell>
        </row>
        <row r="59">
          <cell r="N59">
            <v>0.12380284980144829</v>
          </cell>
          <cell r="O59">
            <v>4770</v>
          </cell>
        </row>
        <row r="60">
          <cell r="N60">
            <v>-6.7291898479309165E-3</v>
          </cell>
          <cell r="O60">
            <v>-127</v>
          </cell>
        </row>
        <row r="61">
          <cell r="N61">
            <v>6.4097547659129228E-2</v>
          </cell>
          <cell r="O61">
            <v>7044</v>
          </cell>
        </row>
        <row r="62">
          <cell r="N62">
            <v>5.8749228916370466E-2</v>
          </cell>
          <cell r="O62">
            <v>4000</v>
          </cell>
        </row>
        <row r="63">
          <cell r="N63">
            <v>5.6522739473886086E-2</v>
          </cell>
          <cell r="O63">
            <v>14003</v>
          </cell>
        </row>
        <row r="64">
          <cell r="N64">
            <v>0.13058011237739442</v>
          </cell>
          <cell r="O64">
            <v>17267</v>
          </cell>
        </row>
        <row r="65">
          <cell r="N65">
            <v>6.1211270646658766E-2</v>
          </cell>
          <cell r="O65">
            <v>2268</v>
          </cell>
        </row>
        <row r="66">
          <cell r="N66">
            <v>4.5327614002763639E-2</v>
          </cell>
          <cell r="O66">
            <v>3149</v>
          </cell>
        </row>
        <row r="67">
          <cell r="N67">
            <v>7.2521287343050966E-2</v>
          </cell>
          <cell r="O67">
            <v>12060</v>
          </cell>
        </row>
        <row r="68">
          <cell r="N68">
            <v>5.6696106075082131E-2</v>
          </cell>
          <cell r="O68">
            <v>2433</v>
          </cell>
        </row>
        <row r="69">
          <cell r="N69">
            <v>5.9476866456361632E-2</v>
          </cell>
          <cell r="O69">
            <v>905</v>
          </cell>
        </row>
        <row r="70">
          <cell r="N70">
            <v>1.5091271706406229E-2</v>
          </cell>
          <cell r="O70">
            <v>1188</v>
          </cell>
        </row>
        <row r="71">
          <cell r="N71">
            <v>-8.1578947368421084E-2</v>
          </cell>
          <cell r="O71">
            <v>-930</v>
          </cell>
        </row>
        <row r="72">
          <cell r="O72">
            <v>100</v>
          </cell>
        </row>
        <row r="73">
          <cell r="O73">
            <v>174</v>
          </cell>
        </row>
        <row r="74">
          <cell r="N74">
            <v>6.1380465671858397E-2</v>
          </cell>
          <cell r="P74">
            <v>8.3511124657116742E-2</v>
          </cell>
        </row>
        <row r="80">
          <cell r="N80">
            <v>4.8962106948026163E-2</v>
          </cell>
          <cell r="O80">
            <v>12664</v>
          </cell>
        </row>
        <row r="81">
          <cell r="N81">
            <v>7.4465691788526467E-2</v>
          </cell>
          <cell r="O81">
            <v>2648</v>
          </cell>
        </row>
        <row r="82">
          <cell r="N82">
            <v>3.8837713838602905E-2</v>
          </cell>
          <cell r="O82">
            <v>1092</v>
          </cell>
        </row>
        <row r="83">
          <cell r="N83">
            <v>0.10055045871559631</v>
          </cell>
          <cell r="O83">
            <v>2466</v>
          </cell>
        </row>
        <row r="84">
          <cell r="N84">
            <v>0.31478744369369371</v>
          </cell>
          <cell r="O84">
            <v>8945</v>
          </cell>
        </row>
        <row r="85">
          <cell r="N85">
            <v>3.1864016133678952E-2</v>
          </cell>
          <cell r="O85">
            <v>553</v>
          </cell>
        </row>
        <row r="86">
          <cell r="N86">
            <v>6.4118687006761821E-2</v>
          </cell>
          <cell r="O86">
            <v>7036</v>
          </cell>
        </row>
        <row r="87">
          <cell r="N87">
            <v>6.6788956304971503E-2</v>
          </cell>
          <cell r="O87">
            <v>4260</v>
          </cell>
        </row>
        <row r="88">
          <cell r="N88">
            <v>0.1029342601833052</v>
          </cell>
          <cell r="O88">
            <v>17947</v>
          </cell>
        </row>
        <row r="89">
          <cell r="N89">
            <v>0.16373316578344732</v>
          </cell>
          <cell r="O89">
            <v>19805</v>
          </cell>
        </row>
        <row r="90">
          <cell r="N90">
            <v>7.8033085248139455E-2</v>
          </cell>
          <cell r="O90">
            <v>2401</v>
          </cell>
        </row>
        <row r="91">
          <cell r="N91">
            <v>6.7933218192285594E-2</v>
          </cell>
          <cell r="O91">
            <v>4484</v>
          </cell>
        </row>
        <row r="92">
          <cell r="N92">
            <v>9.7590456420632243E-2</v>
          </cell>
          <cell r="O92">
            <v>14856</v>
          </cell>
        </row>
        <row r="93">
          <cell r="N93">
            <v>3.994799989166653E-2</v>
          </cell>
          <cell r="O93">
            <v>1475</v>
          </cell>
        </row>
        <row r="94">
          <cell r="N94">
            <v>7.3929418328916086E-2</v>
          </cell>
          <cell r="O94">
            <v>1060</v>
          </cell>
        </row>
        <row r="95">
          <cell r="N95">
            <v>5.0707150930140443E-3</v>
          </cell>
          <cell r="O95">
            <v>332</v>
          </cell>
        </row>
        <row r="96">
          <cell r="N96">
            <v>7.1201370198189284E-2</v>
          </cell>
          <cell r="O96">
            <v>582</v>
          </cell>
        </row>
        <row r="97">
          <cell r="O97">
            <v>111</v>
          </cell>
        </row>
        <row r="98">
          <cell r="O98">
            <v>75</v>
          </cell>
        </row>
        <row r="99">
          <cell r="N99">
            <v>8.3003942994140045E-2</v>
          </cell>
          <cell r="P99">
            <v>6.1285008237232264E-2</v>
          </cell>
        </row>
        <row r="105">
          <cell r="N105">
            <v>1.2435744327327525E-2</v>
          </cell>
          <cell r="O105">
            <v>479</v>
          </cell>
        </row>
        <row r="106">
          <cell r="N106">
            <v>-0.37029856533540129</v>
          </cell>
          <cell r="O106">
            <v>-955</v>
          </cell>
        </row>
        <row r="107">
          <cell r="N107">
            <v>0.18271200327734527</v>
          </cell>
          <cell r="O107">
            <v>446</v>
          </cell>
        </row>
        <row r="108">
          <cell r="N108">
            <v>0.263676844783715</v>
          </cell>
          <cell r="O108">
            <v>829</v>
          </cell>
        </row>
        <row r="109">
          <cell r="N109">
            <v>-0.4128349648966676</v>
          </cell>
          <cell r="O109">
            <v>-4175</v>
          </cell>
        </row>
        <row r="110">
          <cell r="N110">
            <v>-0.44795783926218713</v>
          </cell>
          <cell r="O110">
            <v>-680</v>
          </cell>
        </row>
        <row r="111">
          <cell r="N111">
            <v>4.9689440993788914E-2</v>
          </cell>
          <cell r="O111">
            <v>8</v>
          </cell>
        </row>
        <row r="112">
          <cell r="N112">
            <v>-6.0422960725075581E-2</v>
          </cell>
          <cell r="O112">
            <v>-260</v>
          </cell>
        </row>
        <row r="113">
          <cell r="N113">
            <v>-5.3742488451633097E-2</v>
          </cell>
          <cell r="O113">
            <v>-3944</v>
          </cell>
        </row>
        <row r="114">
          <cell r="N114">
            <v>-0.22511974454497075</v>
          </cell>
          <cell r="O114">
            <v>-2538</v>
          </cell>
        </row>
        <row r="115">
          <cell r="N115">
            <v>-2.1168231736431675E-2</v>
          </cell>
          <cell r="O115">
            <v>-133</v>
          </cell>
        </row>
        <row r="116">
          <cell r="N116">
            <v>-0.38517022504327758</v>
          </cell>
          <cell r="O116">
            <v>-1335</v>
          </cell>
        </row>
        <row r="117">
          <cell r="N117">
            <v>-0.19874893375035541</v>
          </cell>
          <cell r="O117">
            <v>-2796</v>
          </cell>
        </row>
        <row r="118">
          <cell r="N118">
            <v>0.15993322203672777</v>
          </cell>
          <cell r="O118">
            <v>958</v>
          </cell>
        </row>
        <row r="119">
          <cell r="N119">
            <v>-0.17653758542141229</v>
          </cell>
          <cell r="O119">
            <v>-155</v>
          </cell>
        </row>
        <row r="120">
          <cell r="N120">
            <v>6.461840416698128E-2</v>
          </cell>
          <cell r="O120">
            <v>856</v>
          </cell>
        </row>
        <row r="121">
          <cell r="N121">
            <v>-0.46869187848729077</v>
          </cell>
          <cell r="O121">
            <v>-1512</v>
          </cell>
        </row>
        <row r="122">
          <cell r="O122">
            <v>-11</v>
          </cell>
        </row>
        <row r="123">
          <cell r="O123">
            <v>99</v>
          </cell>
        </row>
        <row r="124">
          <cell r="N124">
            <v>-7.6056497059155626E-2</v>
          </cell>
          <cell r="O124">
            <v>-14819</v>
          </cell>
          <cell r="P124">
            <v>0.35772357723577231</v>
          </cell>
        </row>
        <row r="220">
          <cell r="N220">
            <v>8.1929795649307913E-2</v>
          </cell>
          <cell r="O220">
            <v>29829</v>
          </cell>
        </row>
        <row r="221">
          <cell r="N221">
            <v>5.904684590038678E-2</v>
          </cell>
          <cell r="O221">
            <v>2473</v>
          </cell>
        </row>
        <row r="222">
          <cell r="N222">
            <v>4.5220361762894123E-2</v>
          </cell>
          <cell r="O222">
            <v>1615</v>
          </cell>
        </row>
        <row r="223">
          <cell r="N223">
            <v>0.11283219826924062</v>
          </cell>
          <cell r="O223">
            <v>4407</v>
          </cell>
        </row>
        <row r="224">
          <cell r="N224">
            <v>0.35154986086843976</v>
          </cell>
          <cell r="O224">
            <v>10865</v>
          </cell>
        </row>
        <row r="225">
          <cell r="N225">
            <v>4.6327474560591941E-2</v>
          </cell>
          <cell r="O225">
            <v>1252</v>
          </cell>
        </row>
        <row r="226">
          <cell r="N226">
            <v>6.7829392958504764E-2</v>
          </cell>
          <cell r="O226">
            <v>10205</v>
          </cell>
        </row>
        <row r="227">
          <cell r="N227">
            <v>0.12935082958502164</v>
          </cell>
          <cell r="O227">
            <v>10439</v>
          </cell>
        </row>
        <row r="228">
          <cell r="N228">
            <v>0.10035397895055653</v>
          </cell>
          <cell r="O228">
            <v>21206</v>
          </cell>
        </row>
        <row r="229">
          <cell r="N229">
            <v>0.43347851534292592</v>
          </cell>
          <cell r="O229">
            <v>57028</v>
          </cell>
        </row>
        <row r="230">
          <cell r="N230">
            <v>0.11493351825609799</v>
          </cell>
          <cell r="O230">
            <v>3812</v>
          </cell>
        </row>
        <row r="231">
          <cell r="N231">
            <v>8.891805116705731E-2</v>
          </cell>
          <cell r="O231">
            <v>6979</v>
          </cell>
        </row>
        <row r="232">
          <cell r="N232">
            <v>0.14127272727272722</v>
          </cell>
          <cell r="O232">
            <v>27972</v>
          </cell>
        </row>
        <row r="233">
          <cell r="N233">
            <v>4.7710172661244776E-2</v>
          </cell>
          <cell r="O233">
            <v>2194</v>
          </cell>
        </row>
        <row r="234">
          <cell r="N234">
            <v>0.11528351483289523</v>
          </cell>
          <cell r="O234">
            <v>2149</v>
          </cell>
        </row>
        <row r="235">
          <cell r="N235">
            <v>1.8971855063071974E-2</v>
          </cell>
          <cell r="O235">
            <v>1698</v>
          </cell>
        </row>
        <row r="236">
          <cell r="N236">
            <v>9.2867202385883418E-2</v>
          </cell>
          <cell r="O236">
            <v>1121</v>
          </cell>
        </row>
        <row r="237">
          <cell r="O237">
            <v>122</v>
          </cell>
        </row>
        <row r="238">
          <cell r="N238">
            <v>5.3100775193798411E-2</v>
          </cell>
          <cell r="O238">
            <v>137</v>
          </cell>
        </row>
        <row r="239">
          <cell r="P239">
            <v>6.3824544110399284E-2</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saad"/>
      <sheetName val="indsaad"/>
      <sheetName val="indsaad2"/>
      <sheetName val="EVO"/>
      <sheetName val="EVO_sol"/>
      <sheetName val="EVO_resol"/>
      <sheetName val="EVO_derecho"/>
      <sheetName val="EVO_resolPIA"/>
      <sheetName val="EVO_sinPIA"/>
      <sheetName val="EVO_prest"/>
      <sheetName val="20pobl"/>
      <sheetName val="21solsaad"/>
      <sheetName val="22solcasaadpot"/>
      <sheetName val="23solcasaad"/>
      <sheetName val="24solcasaad_pobl"/>
      <sheetName val="3solcasaad"/>
      <sheetName val="24asolcasaad_pobl"/>
      <sheetName val="25solaltabaja"/>
      <sheetName val="26perfsaad"/>
      <sheetName val="31dictsaad"/>
      <sheetName val="31adictsaad"/>
      <sheetName val="31bdictsaad"/>
      <sheetName val="32dictcasaadpot"/>
      <sheetName val="33dictcasaad"/>
      <sheetName val="33dictcasaadGIII"/>
      <sheetName val="33dictcasaadGII"/>
      <sheetName val="33dictcasaadGI"/>
      <sheetName val="33dictcasaadG0"/>
      <sheetName val="34adictcasaad"/>
      <sheetName val="8dictcasaad"/>
      <sheetName val="34bdictcasaad"/>
      <sheetName val="35ResolGraAltaBaj"/>
      <sheetName val="36perfresol"/>
      <sheetName val="36aperfresol_graf"/>
      <sheetName val="36bperfresol_graf"/>
      <sheetName val="41benpresaad"/>
      <sheetName val="41benpresaad_graf"/>
      <sheetName val="41abenpreGIII"/>
      <sheetName val="41abenpreGIII_graf"/>
      <sheetName val="41bbenpreGII"/>
      <sheetName val="41bbenpreGII_graf"/>
      <sheetName val="41cbenpreGI"/>
      <sheetName val="41cbenpreGI_graf"/>
      <sheetName val="42pbpcasaadpot"/>
      <sheetName val="43pbpcasaad"/>
      <sheetName val="43pbpcasaadGIII"/>
      <sheetName val="43pbpcasaadGII"/>
      <sheetName val="43pbpcasaadGI"/>
      <sheetName val="44apbpcasaad"/>
      <sheetName val="44bpbpcasaad"/>
      <sheetName val="45ResolPIAAltaBaj"/>
      <sheetName val="46perfpbsaad"/>
      <sheetName val="15pbpcasaad"/>
      <sheetName val="46aperfpb_graf"/>
      <sheetName val="51pbgrado"/>
      <sheetName val="51aPAPDgrado"/>
      <sheetName val="51bTeleasgrado"/>
      <sheetName val="51cSADgrado"/>
      <sheetName val="51dCDgrado"/>
      <sheetName val="51eSARgrado"/>
      <sheetName val="51fPEVincgrado"/>
      <sheetName val="51gPECgrado"/>
      <sheetName val="51hPEAsistPgrado"/>
      <sheetName val="52SubtipoVinculada"/>
      <sheetName val="52SubtipoVinculadaGIII"/>
      <sheetName val="52SubtipoVinculadaGII"/>
      <sheetName val="52SubtipoVinculadaGI"/>
      <sheetName val="6perfcuidador"/>
      <sheetName val="61aperfcuidadorCCAA"/>
      <sheetName val="62bperfcuidadorCCAA"/>
      <sheetName val="63cperfcuidadorCCAA"/>
      <sheetName val="7Intensidad"/>
      <sheetName val="7IntensidadCCAA"/>
      <sheetName val="7IntenSAD_CCAA"/>
      <sheetName val="7IntenPE_SAD_CCAA"/>
      <sheetName val="8CuantíaPrest"/>
      <sheetName val="8CuantíaPEC_CCAA"/>
      <sheetName val="8CuantíaAP_CCAA"/>
      <sheetName val="8CuantíaPEVsad_CCAA"/>
      <sheetName val="8CuantíaPEVsar_CCAA"/>
      <sheetName val="8CuantíaPEVcd_CCAA"/>
      <sheetName val="8CuantíaPEVpapd_CCAA"/>
      <sheetName val="8CuantíaPEVteleasist_CCAA"/>
      <sheetName val="9TiempoEspera"/>
      <sheetName val="91TiempoEspera_evo"/>
      <sheetName val="10pendResol"/>
      <sheetName val="10pendPrest"/>
      <sheetName val="10pend"/>
      <sheetName val="11ListaEspera"/>
      <sheetName val="11ListaEsperaGIII"/>
      <sheetName val="11ListaEsperaGII"/>
      <sheetName val="11ListaEsperaGI"/>
      <sheetName val="12BenefEfect"/>
    </sheetNames>
    <sheetDataSet>
      <sheetData sheetId="0"/>
      <sheetData sheetId="1"/>
      <sheetData sheetId="2"/>
      <sheetData sheetId="3">
        <row r="7">
          <cell r="G7">
            <v>44926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2">
    <tabColor theme="0"/>
    <pageSetUpPr fitToPage="1"/>
  </sheetPr>
  <dimension ref="A1:U12"/>
  <sheetViews>
    <sheetView showGridLines="0" tabSelected="1" zoomScaleNormal="100" workbookViewId="0"/>
  </sheetViews>
  <sheetFormatPr baseColWidth="10" defaultColWidth="11.42578125" defaultRowHeight="15" x14ac:dyDescent="0.2"/>
  <cols>
    <col min="1" max="1" width="0.5703125" style="1" customWidth="1"/>
    <col min="2" max="2" width="15.28515625" style="1" customWidth="1"/>
    <col min="3" max="3" width="0.85546875" style="1" customWidth="1"/>
    <col min="4" max="4" width="13.42578125" style="1" customWidth="1"/>
    <col min="5" max="5" width="0.85546875" style="1" customWidth="1"/>
    <col min="6" max="6" width="7" style="1" customWidth="1"/>
    <col min="7" max="7" width="7.140625" style="1" customWidth="1"/>
    <col min="8" max="8" width="7" style="1" customWidth="1"/>
    <col min="9" max="9" width="7.140625" style="1" customWidth="1"/>
    <col min="10" max="10" width="7" style="1" customWidth="1"/>
    <col min="11" max="11" width="7.140625" style="1" customWidth="1"/>
    <col min="12" max="12" width="7" style="1" customWidth="1"/>
    <col min="13" max="13" width="7.140625" style="1" customWidth="1"/>
    <col min="14" max="14" width="7" style="1" customWidth="1"/>
    <col min="15" max="15" width="7.140625" style="1" customWidth="1"/>
    <col min="16" max="16" width="7" style="2" customWidth="1"/>
    <col min="17" max="17" width="7.140625" style="1" customWidth="1"/>
    <col min="18" max="18" width="7" style="2" customWidth="1"/>
    <col min="19" max="19" width="7.140625" style="1" customWidth="1"/>
    <col min="20" max="20" width="9.140625" style="1" customWidth="1"/>
    <col min="21" max="21" width="2.140625" style="1" customWidth="1"/>
    <col min="22" max="16384" width="11.42578125" style="1"/>
  </cols>
  <sheetData>
    <row r="1" spans="1:21" s="2" customFormat="1" ht="14.25" x14ac:dyDescent="0.2">
      <c r="B1" s="11"/>
      <c r="H1"/>
    </row>
    <row r="2" spans="1:21" s="9" customFormat="1" ht="93.75" customHeight="1" x14ac:dyDescent="0.2">
      <c r="A2" s="10"/>
      <c r="B2" s="1017"/>
      <c r="C2" s="1017"/>
      <c r="D2" s="1017"/>
      <c r="E2" s="1017"/>
      <c r="F2" s="1017"/>
      <c r="G2" s="1017"/>
      <c r="H2" s="1017"/>
      <c r="I2" s="1017"/>
      <c r="J2" s="1017"/>
      <c r="K2" s="1017"/>
      <c r="L2" s="1017"/>
      <c r="M2" s="1017"/>
      <c r="N2" s="1017"/>
      <c r="O2" s="1017"/>
      <c r="P2" s="1017"/>
      <c r="Q2" s="1017"/>
      <c r="R2" s="1017"/>
      <c r="S2" s="1017"/>
      <c r="T2" s="1017"/>
      <c r="U2" s="10"/>
    </row>
    <row r="3" spans="1:21" s="7" customFormat="1" ht="45.75" customHeight="1" x14ac:dyDescent="0.2">
      <c r="A3" s="8"/>
      <c r="B3" s="1016" t="s">
        <v>2</v>
      </c>
      <c r="C3" s="1016"/>
      <c r="D3" s="1016"/>
      <c r="E3" s="1016"/>
      <c r="F3" s="1016"/>
      <c r="G3" s="1016"/>
      <c r="H3" s="1016"/>
      <c r="I3" s="1016"/>
      <c r="J3" s="1016"/>
      <c r="K3" s="1016"/>
      <c r="L3" s="1016"/>
      <c r="M3" s="1016"/>
      <c r="N3" s="1016"/>
      <c r="O3" s="1016"/>
      <c r="P3" s="1016"/>
      <c r="Q3" s="1016"/>
      <c r="R3" s="1016"/>
      <c r="S3" s="1016"/>
      <c r="T3" s="1016"/>
      <c r="U3" s="8"/>
    </row>
    <row r="4" spans="1:21" s="7" customFormat="1" ht="45.75" customHeight="1" x14ac:dyDescent="0.2">
      <c r="A4" s="8"/>
      <c r="B4" s="1016" t="s">
        <v>1</v>
      </c>
      <c r="C4" s="1016"/>
      <c r="D4" s="1016"/>
      <c r="E4" s="1016"/>
      <c r="F4" s="1016"/>
      <c r="G4" s="1016"/>
      <c r="H4" s="1016"/>
      <c r="I4" s="1016"/>
      <c r="J4" s="1016"/>
      <c r="K4" s="1016"/>
      <c r="L4" s="1016"/>
      <c r="M4" s="1016"/>
      <c r="N4" s="1016"/>
      <c r="O4" s="1016"/>
      <c r="P4" s="1016"/>
      <c r="Q4" s="1016"/>
      <c r="R4" s="1016"/>
      <c r="S4" s="1016"/>
      <c r="T4" s="1016"/>
      <c r="U4" s="8"/>
    </row>
    <row r="5" spans="1:21" s="4" customFormat="1" ht="9.75" customHeight="1" x14ac:dyDescent="0.2">
      <c r="A5" s="5"/>
      <c r="B5" s="6"/>
      <c r="C5" s="6"/>
      <c r="D5" s="6"/>
      <c r="E5" s="6"/>
      <c r="F5" s="6"/>
      <c r="G5" s="6"/>
      <c r="H5" s="6"/>
      <c r="I5" s="6"/>
      <c r="J5" s="6"/>
      <c r="K5" s="6"/>
      <c r="L5" s="6"/>
      <c r="M5" s="6"/>
      <c r="N5" s="6"/>
      <c r="O5" s="6"/>
      <c r="P5" s="6"/>
      <c r="Q5" s="6"/>
      <c r="R5" s="6"/>
      <c r="S5" s="6"/>
      <c r="T5" s="6"/>
      <c r="U5" s="5"/>
    </row>
    <row r="6" spans="1:21" ht="23.25" customHeight="1" x14ac:dyDescent="0.2">
      <c r="B6" s="1018" t="s">
        <v>489</v>
      </c>
      <c r="C6" s="1018"/>
      <c r="D6" s="1018"/>
      <c r="E6" s="1018"/>
      <c r="F6" s="1018"/>
      <c r="G6" s="1018"/>
      <c r="H6" s="1018"/>
      <c r="I6" s="1018"/>
      <c r="J6" s="1018"/>
      <c r="K6" s="1018"/>
      <c r="L6" s="1018"/>
      <c r="M6" s="1018"/>
      <c r="N6" s="1018"/>
      <c r="O6" s="1018"/>
      <c r="P6" s="1018"/>
      <c r="Q6" s="1018"/>
      <c r="R6" s="1018"/>
      <c r="S6" s="1018"/>
      <c r="T6" s="1018"/>
      <c r="U6" s="1018"/>
    </row>
    <row r="7" spans="1:21" ht="74.099999999999994" customHeight="1" x14ac:dyDescent="0.25">
      <c r="B7" s="1019"/>
      <c r="C7" s="1019"/>
      <c r="D7" s="1019"/>
      <c r="E7" s="1019"/>
      <c r="F7" s="1019"/>
      <c r="G7" s="1019"/>
      <c r="H7" s="1019"/>
      <c r="I7" s="1019"/>
      <c r="J7" s="1019"/>
      <c r="K7" s="1019"/>
      <c r="L7" s="1019"/>
      <c r="M7" s="1019"/>
      <c r="N7" s="1019"/>
      <c r="O7" s="1019"/>
      <c r="P7" s="1019"/>
      <c r="Q7" s="1019"/>
      <c r="R7" s="1019"/>
      <c r="S7" s="1019"/>
      <c r="T7" s="1019"/>
      <c r="U7" s="1019"/>
    </row>
    <row r="8" spans="1:21" ht="48" customHeight="1" x14ac:dyDescent="0.25">
      <c r="B8" s="958"/>
      <c r="C8" s="958"/>
      <c r="D8" s="958"/>
      <c r="E8" s="958"/>
      <c r="F8" s="958"/>
      <c r="G8" s="958"/>
      <c r="H8" s="958"/>
      <c r="I8" s="958"/>
      <c r="J8" s="958"/>
      <c r="K8" s="958"/>
      <c r="L8" s="958"/>
      <c r="M8" s="958"/>
      <c r="N8" s="958"/>
      <c r="O8" s="958"/>
      <c r="P8" s="958"/>
      <c r="Q8" s="958"/>
      <c r="R8" s="958"/>
      <c r="S8" s="958"/>
      <c r="T8" s="958"/>
      <c r="U8" s="958"/>
    </row>
    <row r="9" spans="1:21" ht="15" customHeight="1" x14ac:dyDescent="0.2">
      <c r="B9" s="1020" t="s">
        <v>478</v>
      </c>
      <c r="C9" s="1020"/>
      <c r="D9" s="1020"/>
      <c r="E9" s="1020"/>
      <c r="F9" s="1020"/>
      <c r="G9" s="1020"/>
      <c r="H9" s="1020"/>
      <c r="I9" s="1020"/>
      <c r="J9" s="1020"/>
      <c r="K9" s="1020"/>
      <c r="L9" s="1020"/>
      <c r="M9" s="1020"/>
      <c r="N9" s="1020"/>
      <c r="O9" s="1020"/>
      <c r="P9" s="1020"/>
      <c r="Q9" s="1020"/>
      <c r="R9" s="1020"/>
      <c r="S9" s="1020"/>
    </row>
    <row r="10" spans="1:21" x14ac:dyDescent="0.2">
      <c r="B10" s="1020"/>
      <c r="C10" s="1020"/>
      <c r="D10" s="1020"/>
      <c r="E10" s="1020"/>
      <c r="F10" s="1020"/>
      <c r="G10" s="1020"/>
      <c r="H10" s="1020"/>
      <c r="I10" s="1020"/>
      <c r="J10" s="1020"/>
      <c r="K10" s="1020"/>
      <c r="L10" s="1020"/>
      <c r="M10" s="1020"/>
      <c r="N10" s="1020"/>
      <c r="O10" s="1020"/>
      <c r="P10" s="1020"/>
      <c r="Q10" s="1020"/>
      <c r="R10" s="1020"/>
      <c r="S10" s="1020"/>
    </row>
    <row r="11" spans="1:21" ht="42.6" customHeight="1" x14ac:dyDescent="0.2">
      <c r="B11" s="851"/>
      <c r="C11" s="851"/>
      <c r="D11" s="851"/>
      <c r="E11" s="851"/>
      <c r="F11" s="851"/>
      <c r="G11" s="851"/>
      <c r="H11" s="851"/>
      <c r="I11" s="851"/>
      <c r="J11" s="851"/>
      <c r="K11" s="851"/>
      <c r="L11" s="851"/>
      <c r="M11" s="851"/>
      <c r="N11" s="851"/>
      <c r="O11" s="851"/>
      <c r="P11" s="851"/>
      <c r="Q11" s="851"/>
      <c r="R11" s="851"/>
      <c r="S11" s="851"/>
    </row>
    <row r="12" spans="1:21" s="3" customFormat="1" ht="78" customHeight="1" x14ac:dyDescent="0.25">
      <c r="B12" s="1015" t="s">
        <v>0</v>
      </c>
      <c r="C12" s="1015"/>
      <c r="D12" s="1015"/>
      <c r="E12" s="1015"/>
      <c r="F12" s="1015"/>
      <c r="G12" s="1015"/>
      <c r="H12" s="1015"/>
      <c r="I12" s="1015"/>
      <c r="J12" s="1015"/>
      <c r="K12" s="1015"/>
      <c r="L12" s="1015"/>
      <c r="M12" s="1015"/>
      <c r="N12" s="1015"/>
      <c r="O12" s="1015"/>
      <c r="P12" s="1015"/>
      <c r="Q12" s="1015"/>
      <c r="R12" s="1015"/>
      <c r="S12" s="1015"/>
      <c r="T12" s="1015"/>
    </row>
  </sheetData>
  <mergeCells count="7">
    <mergeCell ref="B12:T12"/>
    <mergeCell ref="B4:T4"/>
    <mergeCell ref="B2:T2"/>
    <mergeCell ref="B3:T3"/>
    <mergeCell ref="B6:U6"/>
    <mergeCell ref="B7:U7"/>
    <mergeCell ref="B9:S10"/>
  </mergeCells>
  <printOptions horizontalCentered="1"/>
  <pageMargins left="0" right="0" top="0.43307086614173229" bottom="0.43307086614173229"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13">
    <tabColor theme="0"/>
    <pageSetUpPr fitToPage="1"/>
  </sheetPr>
  <dimension ref="A1:X26"/>
  <sheetViews>
    <sheetView zoomScaleNormal="100" workbookViewId="0"/>
  </sheetViews>
  <sheetFormatPr baseColWidth="10" defaultColWidth="11.42578125" defaultRowHeight="15" x14ac:dyDescent="0.25"/>
  <cols>
    <col min="1" max="1" width="1.85546875" style="870" customWidth="1"/>
    <col min="2" max="2" width="24.5703125" style="870" customWidth="1"/>
    <col min="3" max="8" width="10.85546875" style="870" customWidth="1"/>
    <col min="9" max="9" width="10.85546875" style="870" hidden="1" customWidth="1"/>
    <col min="10" max="11" width="7.140625" style="870" customWidth="1"/>
    <col min="12" max="12" width="7.7109375" style="870" customWidth="1"/>
    <col min="13" max="18" width="8.28515625" style="870" customWidth="1"/>
    <col min="19" max="20" width="7.7109375" style="870" customWidth="1"/>
    <col min="21" max="21" width="11.42578125" style="870" customWidth="1"/>
    <col min="22" max="22" width="11.42578125" style="870"/>
    <col min="23" max="23" width="11.85546875" style="870" bestFit="1" customWidth="1"/>
    <col min="24" max="16384" width="11.42578125" style="870"/>
  </cols>
  <sheetData>
    <row r="1" spans="1:22" x14ac:dyDescent="0.25">
      <c r="A1" s="869"/>
      <c r="B1" s="869"/>
      <c r="H1" s="871"/>
      <c r="I1" s="871"/>
      <c r="J1" s="871"/>
    </row>
    <row r="2" spans="1:22" ht="48.75" customHeight="1" x14ac:dyDescent="0.25">
      <c r="A2" s="869"/>
      <c r="B2" s="869"/>
      <c r="H2" s="871"/>
      <c r="I2" s="871"/>
      <c r="J2" s="871"/>
    </row>
    <row r="3" spans="1:22" ht="24" customHeight="1" x14ac:dyDescent="0.25">
      <c r="A3" s="869"/>
      <c r="B3" s="1028" t="s">
        <v>382</v>
      </c>
      <c r="C3" s="1028"/>
      <c r="D3" s="1028"/>
      <c r="E3" s="1028"/>
      <c r="F3" s="1028"/>
      <c r="G3" s="1028"/>
      <c r="H3" s="1028"/>
      <c r="I3" s="1028"/>
      <c r="J3" s="1028"/>
      <c r="K3" s="1028"/>
      <c r="L3" s="1028"/>
      <c r="M3" s="1028"/>
      <c r="N3" s="1028"/>
      <c r="O3" s="1028"/>
      <c r="P3" s="1028"/>
      <c r="Q3" s="1028"/>
      <c r="R3" s="1028"/>
      <c r="S3" s="1028"/>
    </row>
    <row r="5" spans="1:22" x14ac:dyDescent="0.25">
      <c r="B5" s="872"/>
      <c r="C5" s="1029" t="s">
        <v>377</v>
      </c>
      <c r="D5" s="1029"/>
      <c r="E5" s="1029"/>
      <c r="F5" s="1029"/>
      <c r="G5" s="1029"/>
      <c r="H5" s="1029"/>
      <c r="I5" s="1029"/>
      <c r="J5" s="1029"/>
      <c r="K5" s="1029" t="s">
        <v>351</v>
      </c>
      <c r="L5" s="1029"/>
      <c r="M5" s="1029"/>
      <c r="N5" s="1029"/>
      <c r="O5" s="1029"/>
      <c r="P5" s="1029"/>
      <c r="Q5" s="1029"/>
      <c r="R5" s="1029"/>
      <c r="S5" s="1029"/>
      <c r="T5" s="1029"/>
    </row>
    <row r="6" spans="1:22" ht="21" customHeight="1" x14ac:dyDescent="0.25">
      <c r="B6" s="872"/>
      <c r="C6" s="1030"/>
      <c r="D6" s="1030"/>
      <c r="E6" s="1030"/>
      <c r="F6" s="1030"/>
      <c r="G6" s="1030"/>
      <c r="H6" s="1030"/>
      <c r="I6" s="1030"/>
      <c r="J6" s="1030"/>
      <c r="K6" s="1030">
        <v>43830</v>
      </c>
      <c r="L6" s="1031"/>
      <c r="M6" s="1032">
        <v>44196</v>
      </c>
      <c r="N6" s="1032"/>
      <c r="O6" s="1032">
        <v>44561</v>
      </c>
      <c r="P6" s="1032"/>
      <c r="Q6" s="1032">
        <v>44926</v>
      </c>
      <c r="R6" s="1032"/>
      <c r="S6" s="1032">
        <f>H7</f>
        <v>45046</v>
      </c>
      <c r="T6" s="1032"/>
    </row>
    <row r="7" spans="1:22" x14ac:dyDescent="0.25">
      <c r="B7" s="941"/>
      <c r="C7" s="874">
        <v>43465</v>
      </c>
      <c r="D7" s="874">
        <v>43830</v>
      </c>
      <c r="E7" s="874">
        <v>44196</v>
      </c>
      <c r="F7" s="874">
        <v>44561</v>
      </c>
      <c r="G7" s="874">
        <v>44926</v>
      </c>
      <c r="H7" s="874">
        <f>EVO!H7</f>
        <v>45046</v>
      </c>
      <c r="I7" s="874">
        <v>44530</v>
      </c>
      <c r="J7" s="874"/>
      <c r="K7" s="874" t="s">
        <v>31</v>
      </c>
      <c r="L7" s="874" t="s">
        <v>352</v>
      </c>
      <c r="M7" s="874" t="s">
        <v>31</v>
      </c>
      <c r="N7" s="874" t="s">
        <v>352</v>
      </c>
      <c r="O7" s="874" t="s">
        <v>31</v>
      </c>
      <c r="P7" s="874" t="s">
        <v>352</v>
      </c>
      <c r="Q7" s="874" t="s">
        <v>31</v>
      </c>
      <c r="R7" s="874" t="s">
        <v>352</v>
      </c>
      <c r="S7" s="874" t="s">
        <v>31</v>
      </c>
      <c r="T7" s="874" t="s">
        <v>352</v>
      </c>
    </row>
    <row r="8" spans="1:22" ht="15" customHeight="1" x14ac:dyDescent="0.25">
      <c r="B8" s="913" t="s">
        <v>11</v>
      </c>
      <c r="C8" s="920">
        <v>279274</v>
      </c>
      <c r="D8" s="920">
        <v>293661</v>
      </c>
      <c r="E8" s="920">
        <v>310424</v>
      </c>
      <c r="F8" s="920">
        <v>359285</v>
      </c>
      <c r="G8" s="920">
        <v>390413</v>
      </c>
      <c r="H8" s="920">
        <v>393909</v>
      </c>
      <c r="I8" s="920" t="e">
        <v>#REF!</v>
      </c>
      <c r="J8" s="885"/>
      <c r="K8" s="921">
        <v>5.1515715748691182E-2</v>
      </c>
      <c r="L8" s="920">
        <v>14387</v>
      </c>
      <c r="M8" s="922">
        <v>5.7082826796884811E-2</v>
      </c>
      <c r="N8" s="923">
        <v>16763</v>
      </c>
      <c r="O8" s="922">
        <v>0.15740084529546694</v>
      </c>
      <c r="P8" s="923">
        <v>48861</v>
      </c>
      <c r="Q8" s="922">
        <v>8.6638740832486683E-2</v>
      </c>
      <c r="R8" s="923">
        <f>G8-F8</f>
        <v>31128</v>
      </c>
      <c r="S8" s="924">
        <f>[1]Cuadro_CCAA2!N220</f>
        <v>8.1929795649307913E-2</v>
      </c>
      <c r="T8" s="923">
        <f>[1]Cuadro_CCAA2!O220</f>
        <v>29829</v>
      </c>
    </row>
    <row r="9" spans="1:22" x14ac:dyDescent="0.25">
      <c r="B9" s="942" t="s">
        <v>10</v>
      </c>
      <c r="C9" s="890">
        <v>34548</v>
      </c>
      <c r="D9" s="890">
        <v>39164</v>
      </c>
      <c r="E9" s="890">
        <v>37313</v>
      </c>
      <c r="F9" s="890">
        <v>41449</v>
      </c>
      <c r="G9" s="890">
        <v>43712</v>
      </c>
      <c r="H9" s="890">
        <v>44355</v>
      </c>
      <c r="I9" s="890" t="e">
        <v>#REF!</v>
      </c>
      <c r="J9" s="891"/>
      <c r="K9" s="892">
        <v>0.13361120759522982</v>
      </c>
      <c r="L9" s="890">
        <v>4616</v>
      </c>
      <c r="M9" s="895">
        <v>-4.726279236033093E-2</v>
      </c>
      <c r="N9" s="893">
        <v>-1851</v>
      </c>
      <c r="O9" s="895">
        <v>0.11084608581459543</v>
      </c>
      <c r="P9" s="893">
        <v>4136</v>
      </c>
      <c r="Q9" s="895">
        <v>5.4597215855629821E-2</v>
      </c>
      <c r="R9" s="893">
        <f t="shared" ref="R9:R26" si="0">G9-F9</f>
        <v>2263</v>
      </c>
      <c r="S9" s="894">
        <f>[1]Cuadro_CCAA2!N221</f>
        <v>5.904684590038678E-2</v>
      </c>
      <c r="T9" s="893">
        <f>[1]Cuadro_CCAA2!O221</f>
        <v>2473</v>
      </c>
    </row>
    <row r="10" spans="1:22" x14ac:dyDescent="0.25">
      <c r="B10" s="942" t="s">
        <v>40</v>
      </c>
      <c r="C10" s="890">
        <v>28413</v>
      </c>
      <c r="D10" s="890">
        <v>27579</v>
      </c>
      <c r="E10" s="890">
        <v>30931</v>
      </c>
      <c r="F10" s="890">
        <v>35120</v>
      </c>
      <c r="G10" s="890">
        <v>36982</v>
      </c>
      <c r="H10" s="890">
        <v>37329</v>
      </c>
      <c r="I10" s="890" t="e">
        <v>#REF!</v>
      </c>
      <c r="J10" s="891"/>
      <c r="K10" s="892">
        <v>-2.9352761060078114E-2</v>
      </c>
      <c r="L10" s="890">
        <v>-834</v>
      </c>
      <c r="M10" s="895">
        <v>0.12154175278291457</v>
      </c>
      <c r="N10" s="893">
        <v>3352</v>
      </c>
      <c r="O10" s="895">
        <v>0.13543047428146515</v>
      </c>
      <c r="P10" s="893">
        <v>4189</v>
      </c>
      <c r="Q10" s="895">
        <v>5.3018223234624129E-2</v>
      </c>
      <c r="R10" s="893">
        <f t="shared" si="0"/>
        <v>1862</v>
      </c>
      <c r="S10" s="894">
        <f>[1]Cuadro_CCAA2!N222</f>
        <v>4.5220361762894123E-2</v>
      </c>
      <c r="T10" s="893">
        <f>[1]Cuadro_CCAA2!O222</f>
        <v>1615</v>
      </c>
    </row>
    <row r="11" spans="1:22" x14ac:dyDescent="0.25">
      <c r="B11" s="942" t="s">
        <v>41</v>
      </c>
      <c r="C11" s="890">
        <v>22115</v>
      </c>
      <c r="D11" s="890">
        <v>28653</v>
      </c>
      <c r="E11" s="890">
        <v>36929</v>
      </c>
      <c r="F11" s="890">
        <v>39491</v>
      </c>
      <c r="G11" s="890">
        <v>42042</v>
      </c>
      <c r="H11" s="890">
        <v>43465</v>
      </c>
      <c r="I11" s="890" t="e">
        <v>#REF!</v>
      </c>
      <c r="J11" s="891"/>
      <c r="K11" s="892">
        <v>0.29563644585123217</v>
      </c>
      <c r="L11" s="890">
        <v>6538</v>
      </c>
      <c r="M11" s="895">
        <v>0.28883537500436263</v>
      </c>
      <c r="N11" s="893">
        <v>8276</v>
      </c>
      <c r="O11" s="895">
        <v>6.9376370873839077E-2</v>
      </c>
      <c r="P11" s="893">
        <v>2562</v>
      </c>
      <c r="Q11" s="895">
        <v>6.4596996784077376E-2</v>
      </c>
      <c r="R11" s="893">
        <f t="shared" si="0"/>
        <v>2551</v>
      </c>
      <c r="S11" s="894">
        <f>[1]Cuadro_CCAA2!N223</f>
        <v>0.11283219826924062</v>
      </c>
      <c r="T11" s="893">
        <f>[1]Cuadro_CCAA2!O223</f>
        <v>4407</v>
      </c>
    </row>
    <row r="12" spans="1:22" x14ac:dyDescent="0.25">
      <c r="B12" s="942" t="s">
        <v>9</v>
      </c>
      <c r="C12" s="890">
        <v>22532</v>
      </c>
      <c r="D12" s="890">
        <v>24418</v>
      </c>
      <c r="E12" s="890">
        <v>26624</v>
      </c>
      <c r="F12" s="890">
        <v>28747</v>
      </c>
      <c r="G12" s="890">
        <v>38665</v>
      </c>
      <c r="H12" s="890">
        <v>41771</v>
      </c>
      <c r="I12" s="890" t="e">
        <v>#REF!</v>
      </c>
      <c r="J12" s="891"/>
      <c r="K12" s="892">
        <v>8.3703177702822762E-2</v>
      </c>
      <c r="L12" s="890">
        <v>1886</v>
      </c>
      <c r="M12" s="895">
        <v>9.0343189450405426E-2</v>
      </c>
      <c r="N12" s="893">
        <v>2206</v>
      </c>
      <c r="O12" s="895">
        <v>7.9740084134615419E-2</v>
      </c>
      <c r="P12" s="893">
        <v>2123</v>
      </c>
      <c r="Q12" s="895">
        <v>0.34500991407799075</v>
      </c>
      <c r="R12" s="893">
        <f t="shared" si="0"/>
        <v>9918</v>
      </c>
      <c r="S12" s="894">
        <f>[1]Cuadro_CCAA2!N224</f>
        <v>0.35154986086843976</v>
      </c>
      <c r="T12" s="893">
        <f>[1]Cuadro_CCAA2!O224</f>
        <v>10865</v>
      </c>
      <c r="V12" s="925"/>
    </row>
    <row r="13" spans="1:22" x14ac:dyDescent="0.25">
      <c r="B13" s="942" t="s">
        <v>8</v>
      </c>
      <c r="C13" s="890">
        <v>18016</v>
      </c>
      <c r="D13" s="890">
        <v>26271</v>
      </c>
      <c r="E13" s="890">
        <v>26136</v>
      </c>
      <c r="F13" s="890">
        <v>26969</v>
      </c>
      <c r="G13" s="890">
        <v>27567</v>
      </c>
      <c r="H13" s="890">
        <v>28277</v>
      </c>
      <c r="I13" s="890"/>
      <c r="J13" s="891"/>
      <c r="K13" s="892">
        <v>0.45820381882770866</v>
      </c>
      <c r="L13" s="890">
        <v>8255</v>
      </c>
      <c r="M13" s="895">
        <v>-5.1387461459403427E-3</v>
      </c>
      <c r="N13" s="893">
        <v>-135</v>
      </c>
      <c r="O13" s="895">
        <v>3.1871747780838788E-2</v>
      </c>
      <c r="P13" s="893">
        <v>833</v>
      </c>
      <c r="Q13" s="895">
        <v>2.2173606733657092E-2</v>
      </c>
      <c r="R13" s="893">
        <f t="shared" si="0"/>
        <v>598</v>
      </c>
      <c r="S13" s="894">
        <f>[1]Cuadro_CCAA2!N225</f>
        <v>4.6327474560591941E-2</v>
      </c>
      <c r="T13" s="893">
        <f>[1]Cuadro_CCAA2!O225</f>
        <v>1252</v>
      </c>
      <c r="V13" s="925"/>
    </row>
    <row r="14" spans="1:22" x14ac:dyDescent="0.25">
      <c r="B14" s="942" t="s">
        <v>7</v>
      </c>
      <c r="C14" s="890">
        <v>125565</v>
      </c>
      <c r="D14" s="890">
        <v>139852</v>
      </c>
      <c r="E14" s="890">
        <v>141310</v>
      </c>
      <c r="F14" s="890">
        <v>148050</v>
      </c>
      <c r="G14" s="890">
        <v>153910</v>
      </c>
      <c r="H14" s="890">
        <v>160656</v>
      </c>
      <c r="I14" s="890"/>
      <c r="J14" s="891"/>
      <c r="K14" s="892">
        <v>0.11378170668578025</v>
      </c>
      <c r="L14" s="890">
        <v>14287</v>
      </c>
      <c r="M14" s="895">
        <v>1.0425306752853025E-2</v>
      </c>
      <c r="N14" s="893">
        <v>1458</v>
      </c>
      <c r="O14" s="895">
        <v>4.7696553676314535E-2</v>
      </c>
      <c r="P14" s="893">
        <v>6740</v>
      </c>
      <c r="Q14" s="895">
        <v>3.9581222559945894E-2</v>
      </c>
      <c r="R14" s="893">
        <f t="shared" si="0"/>
        <v>5860</v>
      </c>
      <c r="S14" s="894">
        <f>[1]Cuadro_CCAA2!N226</f>
        <v>6.7829392958504764E-2</v>
      </c>
      <c r="T14" s="893">
        <f>[1]Cuadro_CCAA2!O226</f>
        <v>10205</v>
      </c>
      <c r="V14" s="925"/>
    </row>
    <row r="15" spans="1:22" x14ac:dyDescent="0.25">
      <c r="B15" s="942" t="s">
        <v>43</v>
      </c>
      <c r="C15" s="890">
        <v>69490</v>
      </c>
      <c r="D15" s="890">
        <v>75685</v>
      </c>
      <c r="E15" s="890">
        <v>73889</v>
      </c>
      <c r="F15" s="890">
        <v>80243</v>
      </c>
      <c r="G15" s="890">
        <v>85666</v>
      </c>
      <c r="H15" s="890">
        <v>91142</v>
      </c>
      <c r="I15" s="890"/>
      <c r="J15" s="891"/>
      <c r="K15" s="892">
        <v>8.9149517916246923E-2</v>
      </c>
      <c r="L15" s="890">
        <v>6195</v>
      </c>
      <c r="M15" s="895">
        <v>-2.372993327607853E-2</v>
      </c>
      <c r="N15" s="893">
        <v>-1796</v>
      </c>
      <c r="O15" s="895">
        <v>8.5993855648337281E-2</v>
      </c>
      <c r="P15" s="893">
        <v>6354</v>
      </c>
      <c r="Q15" s="895">
        <v>6.7582219009757916E-2</v>
      </c>
      <c r="R15" s="893">
        <f t="shared" si="0"/>
        <v>5423</v>
      </c>
      <c r="S15" s="894">
        <f>[1]Cuadro_CCAA2!N227</f>
        <v>0.12935082958502164</v>
      </c>
      <c r="T15" s="893">
        <f>[1]Cuadro_CCAA2!O227</f>
        <v>10439</v>
      </c>
      <c r="V15" s="925"/>
    </row>
    <row r="16" spans="1:22" x14ac:dyDescent="0.25">
      <c r="B16" s="942" t="s">
        <v>44</v>
      </c>
      <c r="C16" s="890">
        <v>192995</v>
      </c>
      <c r="D16" s="890">
        <v>203003</v>
      </c>
      <c r="E16" s="890">
        <v>193486</v>
      </c>
      <c r="F16" s="890">
        <v>203102</v>
      </c>
      <c r="G16" s="890">
        <v>227045</v>
      </c>
      <c r="H16" s="890">
        <v>232518</v>
      </c>
      <c r="I16" s="890"/>
      <c r="J16" s="891"/>
      <c r="K16" s="892">
        <v>5.1856265706365479E-2</v>
      </c>
      <c r="L16" s="890">
        <v>10008</v>
      </c>
      <c r="M16" s="895">
        <v>-4.6881080575163936E-2</v>
      </c>
      <c r="N16" s="893">
        <v>-9517</v>
      </c>
      <c r="O16" s="895">
        <v>4.9698686209854959E-2</v>
      </c>
      <c r="P16" s="893">
        <v>9616</v>
      </c>
      <c r="Q16" s="895">
        <v>0.11788657915727074</v>
      </c>
      <c r="R16" s="893">
        <f t="shared" si="0"/>
        <v>23943</v>
      </c>
      <c r="S16" s="894">
        <f>[1]Cuadro_CCAA2!N228</f>
        <v>0.10035397895055653</v>
      </c>
      <c r="T16" s="893">
        <f>[1]Cuadro_CCAA2!O228</f>
        <v>21206</v>
      </c>
      <c r="V16" s="925"/>
    </row>
    <row r="17" spans="2:24" x14ac:dyDescent="0.25">
      <c r="B17" s="942" t="s">
        <v>6</v>
      </c>
      <c r="C17" s="890">
        <v>77342</v>
      </c>
      <c r="D17" s="890">
        <v>94194</v>
      </c>
      <c r="E17" s="890">
        <v>109857</v>
      </c>
      <c r="F17" s="890">
        <v>128089</v>
      </c>
      <c r="G17" s="890">
        <v>169532</v>
      </c>
      <c r="H17" s="890">
        <v>188587</v>
      </c>
      <c r="I17" s="890"/>
      <c r="J17" s="891"/>
      <c r="K17" s="892">
        <v>0.21788937446665457</v>
      </c>
      <c r="L17" s="890">
        <v>16852</v>
      </c>
      <c r="M17" s="895">
        <v>0.1662844767182623</v>
      </c>
      <c r="N17" s="893">
        <v>15663</v>
      </c>
      <c r="O17" s="895">
        <v>0.16596120411079851</v>
      </c>
      <c r="P17" s="893">
        <v>18232</v>
      </c>
      <c r="Q17" s="895">
        <v>0.32354847020431099</v>
      </c>
      <c r="R17" s="893">
        <f t="shared" si="0"/>
        <v>41443</v>
      </c>
      <c r="S17" s="894">
        <f>[1]Cuadro_CCAA2!N229</f>
        <v>0.43347851534292592</v>
      </c>
      <c r="T17" s="893">
        <f>[1]Cuadro_CCAA2!O229</f>
        <v>57028</v>
      </c>
      <c r="V17" s="925"/>
    </row>
    <row r="18" spans="2:24" x14ac:dyDescent="0.25">
      <c r="B18" s="942" t="s">
        <v>5</v>
      </c>
      <c r="C18" s="890">
        <v>31925</v>
      </c>
      <c r="D18" s="890">
        <v>31136</v>
      </c>
      <c r="E18" s="890">
        <v>31717</v>
      </c>
      <c r="F18" s="890">
        <v>33614</v>
      </c>
      <c r="G18" s="890">
        <v>36559</v>
      </c>
      <c r="H18" s="890">
        <v>36979</v>
      </c>
      <c r="I18" s="890"/>
      <c r="J18" s="891"/>
      <c r="K18" s="892">
        <v>-2.4714173844949117E-2</v>
      </c>
      <c r="L18" s="890">
        <v>-789</v>
      </c>
      <c r="M18" s="895">
        <v>1.8660071942446121E-2</v>
      </c>
      <c r="N18" s="893">
        <v>581</v>
      </c>
      <c r="O18" s="895">
        <v>5.9810196424630258E-2</v>
      </c>
      <c r="P18" s="893">
        <v>1897</v>
      </c>
      <c r="Q18" s="895">
        <v>8.7612304396977425E-2</v>
      </c>
      <c r="R18" s="893">
        <f t="shared" si="0"/>
        <v>2945</v>
      </c>
      <c r="S18" s="894">
        <f>[1]Cuadro_CCAA2!N230</f>
        <v>0.11493351825609799</v>
      </c>
      <c r="T18" s="893">
        <f>[1]Cuadro_CCAA2!O230</f>
        <v>3812</v>
      </c>
      <c r="V18" s="925"/>
    </row>
    <row r="19" spans="2:24" x14ac:dyDescent="0.25">
      <c r="B19" s="942" t="s">
        <v>38</v>
      </c>
      <c r="C19" s="890">
        <v>70220</v>
      </c>
      <c r="D19" s="890">
        <v>72627</v>
      </c>
      <c r="E19" s="890">
        <v>73730</v>
      </c>
      <c r="F19" s="890">
        <v>77158</v>
      </c>
      <c r="G19" s="890">
        <v>82694</v>
      </c>
      <c r="H19" s="890">
        <v>85467</v>
      </c>
      <c r="I19" s="890"/>
      <c r="J19" s="891"/>
      <c r="K19" s="892">
        <v>3.4277983480489826E-2</v>
      </c>
      <c r="L19" s="890">
        <v>2407</v>
      </c>
      <c r="M19" s="895">
        <v>1.518718933729879E-2</v>
      </c>
      <c r="N19" s="893">
        <v>1103</v>
      </c>
      <c r="O19" s="895">
        <v>4.6493964464939586E-2</v>
      </c>
      <c r="P19" s="893">
        <v>3428</v>
      </c>
      <c r="Q19" s="895">
        <v>7.1748878923766801E-2</v>
      </c>
      <c r="R19" s="893">
        <f t="shared" si="0"/>
        <v>5536</v>
      </c>
      <c r="S19" s="894">
        <f>[1]Cuadro_CCAA2!N231</f>
        <v>8.891805116705731E-2</v>
      </c>
      <c r="T19" s="893">
        <f>[1]Cuadro_CCAA2!O231</f>
        <v>6979</v>
      </c>
      <c r="V19" s="925"/>
    </row>
    <row r="20" spans="2:24" x14ac:dyDescent="0.25">
      <c r="B20" s="942" t="s">
        <v>45</v>
      </c>
      <c r="C20" s="890">
        <v>187101</v>
      </c>
      <c r="D20" s="890">
        <v>187165</v>
      </c>
      <c r="E20" s="890">
        <v>169910</v>
      </c>
      <c r="F20" s="890">
        <v>198080</v>
      </c>
      <c r="G20" s="890">
        <v>218173</v>
      </c>
      <c r="H20" s="890">
        <v>225972</v>
      </c>
      <c r="I20" s="890"/>
      <c r="J20" s="891"/>
      <c r="K20" s="892">
        <v>3.4206123965141444E-4</v>
      </c>
      <c r="L20" s="890">
        <v>64</v>
      </c>
      <c r="M20" s="895">
        <v>-9.2191381935725181E-2</v>
      </c>
      <c r="N20" s="893">
        <v>-17255</v>
      </c>
      <c r="O20" s="895">
        <v>0.16579365546465774</v>
      </c>
      <c r="P20" s="893">
        <v>28170</v>
      </c>
      <c r="Q20" s="895">
        <v>0.10143881260096932</v>
      </c>
      <c r="R20" s="893">
        <f t="shared" si="0"/>
        <v>20093</v>
      </c>
      <c r="S20" s="894">
        <f>[1]Cuadro_CCAA2!N232</f>
        <v>0.14127272727272722</v>
      </c>
      <c r="T20" s="893">
        <f>[1]Cuadro_CCAA2!O232</f>
        <v>27972</v>
      </c>
      <c r="V20" s="925"/>
    </row>
    <row r="21" spans="2:24" x14ac:dyDescent="0.25">
      <c r="B21" s="942" t="s">
        <v>46</v>
      </c>
      <c r="C21" s="890">
        <v>43902</v>
      </c>
      <c r="D21" s="890">
        <v>44054</v>
      </c>
      <c r="E21" s="890">
        <v>44045</v>
      </c>
      <c r="F21" s="890">
        <v>46064</v>
      </c>
      <c r="G21" s="890">
        <v>47227</v>
      </c>
      <c r="H21" s="890">
        <v>48180</v>
      </c>
      <c r="I21" s="890"/>
      <c r="J21" s="891"/>
      <c r="K21" s="892">
        <v>3.4622568447906232E-3</v>
      </c>
      <c r="L21" s="890">
        <v>152</v>
      </c>
      <c r="M21" s="895">
        <v>-2.0429472919603064E-4</v>
      </c>
      <c r="N21" s="893">
        <v>-9</v>
      </c>
      <c r="O21" s="895">
        <v>4.5839482347598937E-2</v>
      </c>
      <c r="P21" s="893">
        <v>2019</v>
      </c>
      <c r="Q21" s="895">
        <v>2.5247481764501645E-2</v>
      </c>
      <c r="R21" s="893">
        <f t="shared" si="0"/>
        <v>1163</v>
      </c>
      <c r="S21" s="894">
        <f>[1]Cuadro_CCAA2!N233</f>
        <v>4.7710172661244776E-2</v>
      </c>
      <c r="T21" s="893">
        <f>[1]Cuadro_CCAA2!O233</f>
        <v>2194</v>
      </c>
      <c r="V21" s="925"/>
    </row>
    <row r="22" spans="2:24" x14ac:dyDescent="0.25">
      <c r="B22" s="942" t="s">
        <v>47</v>
      </c>
      <c r="C22" s="890">
        <v>17706</v>
      </c>
      <c r="D22" s="890">
        <v>17755</v>
      </c>
      <c r="E22" s="890">
        <v>17268</v>
      </c>
      <c r="F22" s="890">
        <v>18123</v>
      </c>
      <c r="G22" s="890">
        <v>20187</v>
      </c>
      <c r="H22" s="890">
        <v>20790</v>
      </c>
      <c r="I22" s="890"/>
      <c r="J22" s="891"/>
      <c r="K22" s="892">
        <v>2.7674234722692148E-3</v>
      </c>
      <c r="L22" s="890">
        <v>49</v>
      </c>
      <c r="M22" s="895">
        <v>-2.7428893269501597E-2</v>
      </c>
      <c r="N22" s="893">
        <v>-487</v>
      </c>
      <c r="O22" s="895">
        <v>4.9513551077136952E-2</v>
      </c>
      <c r="P22" s="893">
        <v>855</v>
      </c>
      <c r="Q22" s="895">
        <v>0.11388842906803509</v>
      </c>
      <c r="R22" s="893">
        <f t="shared" si="0"/>
        <v>2064</v>
      </c>
      <c r="S22" s="894">
        <f>[1]Cuadro_CCAA2!N234</f>
        <v>0.11528351483289523</v>
      </c>
      <c r="T22" s="893">
        <f>[1]Cuadro_CCAA2!O234</f>
        <v>2149</v>
      </c>
      <c r="V22" s="925"/>
    </row>
    <row r="23" spans="2:24" x14ac:dyDescent="0.25">
      <c r="B23" s="942" t="s">
        <v>48</v>
      </c>
      <c r="C23" s="890">
        <v>84144</v>
      </c>
      <c r="D23" s="890">
        <v>89779</v>
      </c>
      <c r="E23" s="890">
        <v>88748</v>
      </c>
      <c r="F23" s="890">
        <v>89865</v>
      </c>
      <c r="G23" s="890">
        <v>89904</v>
      </c>
      <c r="H23" s="890">
        <v>91199</v>
      </c>
      <c r="I23" s="890"/>
      <c r="J23" s="891"/>
      <c r="K23" s="892">
        <v>6.6968530138809657E-2</v>
      </c>
      <c r="L23" s="890">
        <v>5635</v>
      </c>
      <c r="M23" s="895">
        <v>-1.1483754552846448E-2</v>
      </c>
      <c r="N23" s="893">
        <v>-1031</v>
      </c>
      <c r="O23" s="895">
        <v>1.2586199125614206E-2</v>
      </c>
      <c r="P23" s="893">
        <v>1117</v>
      </c>
      <c r="Q23" s="895">
        <v>4.3398430979801894E-4</v>
      </c>
      <c r="R23" s="893">
        <f t="shared" si="0"/>
        <v>39</v>
      </c>
      <c r="S23" s="894">
        <f>[1]Cuadro_CCAA2!N235</f>
        <v>1.8971855063071974E-2</v>
      </c>
      <c r="T23" s="893">
        <f>[1]Cuadro_CCAA2!O235</f>
        <v>1698</v>
      </c>
      <c r="V23" s="925"/>
    </row>
    <row r="24" spans="2:24" x14ac:dyDescent="0.25">
      <c r="B24" s="942" t="s">
        <v>49</v>
      </c>
      <c r="C24" s="890">
        <v>11661</v>
      </c>
      <c r="D24" s="890">
        <v>12152</v>
      </c>
      <c r="E24" s="890">
        <v>11213</v>
      </c>
      <c r="F24" s="890">
        <v>11764</v>
      </c>
      <c r="G24" s="890">
        <v>12841</v>
      </c>
      <c r="H24" s="890">
        <v>13192</v>
      </c>
      <c r="I24" s="890"/>
      <c r="J24" s="891"/>
      <c r="K24" s="892">
        <v>4.2106165851985233E-2</v>
      </c>
      <c r="L24" s="890">
        <v>491</v>
      </c>
      <c r="M24" s="895">
        <v>-7.7271231073074431E-2</v>
      </c>
      <c r="N24" s="893">
        <v>-939</v>
      </c>
      <c r="O24" s="895">
        <v>4.9139391777401231E-2</v>
      </c>
      <c r="P24" s="893">
        <v>551</v>
      </c>
      <c r="Q24" s="895">
        <v>9.1550493029581848E-2</v>
      </c>
      <c r="R24" s="893">
        <f t="shared" si="0"/>
        <v>1077</v>
      </c>
      <c r="S24" s="894">
        <f>[1]Cuadro_CCAA2!N236</f>
        <v>9.2867202385883418E-2</v>
      </c>
      <c r="T24" s="893">
        <f>[1]Cuadro_CCAA2!O236</f>
        <v>1121</v>
      </c>
      <c r="V24" s="925"/>
    </row>
    <row r="25" spans="2:24" x14ac:dyDescent="0.25">
      <c r="B25" s="943" t="s">
        <v>4</v>
      </c>
      <c r="C25" s="906">
        <v>3710</v>
      </c>
      <c r="D25" s="906">
        <v>3873</v>
      </c>
      <c r="E25" s="906">
        <v>3677</v>
      </c>
      <c r="F25" s="906">
        <v>3992</v>
      </c>
      <c r="G25" s="906">
        <v>4310</v>
      </c>
      <c r="H25" s="906">
        <v>4317</v>
      </c>
      <c r="I25" s="906" t="e">
        <v>#REF!</v>
      </c>
      <c r="J25" s="907"/>
      <c r="K25" s="909">
        <v>4.3935309973045733E-2</v>
      </c>
      <c r="L25" s="906">
        <v>163</v>
      </c>
      <c r="M25" s="912">
        <v>-5.060676478182291E-2</v>
      </c>
      <c r="N25" s="910">
        <v>-196</v>
      </c>
      <c r="O25" s="912">
        <v>8.5667663856404674E-2</v>
      </c>
      <c r="P25" s="910">
        <v>315</v>
      </c>
      <c r="Q25" s="912">
        <v>7.965931863727449E-2</v>
      </c>
      <c r="R25" s="910">
        <f t="shared" si="0"/>
        <v>318</v>
      </c>
      <c r="S25" s="911">
        <f>[1]Cuadro_CCAA2!P239</f>
        <v>6.3824544110399284E-2</v>
      </c>
      <c r="T25" s="910">
        <f>[1]Cuadro_CCAA2!O237+[1]Cuadro_CCAA2!O238</f>
        <v>259</v>
      </c>
      <c r="V25" s="925"/>
      <c r="W25" s="925"/>
      <c r="X25" s="933"/>
    </row>
    <row r="26" spans="2:24" x14ac:dyDescent="0.25">
      <c r="B26" s="875" t="s">
        <v>3</v>
      </c>
      <c r="C26" s="876">
        <v>1320659</v>
      </c>
      <c r="D26" s="876">
        <v>1411021</v>
      </c>
      <c r="E26" s="876">
        <v>1427207</v>
      </c>
      <c r="F26" s="876">
        <v>1569205</v>
      </c>
      <c r="G26" s="876">
        <v>1727429</v>
      </c>
      <c r="H26" s="876">
        <v>1788105</v>
      </c>
      <c r="I26" s="876" t="e">
        <v>#REF!</v>
      </c>
      <c r="J26" s="877"/>
      <c r="K26" s="878">
        <v>6.842190149008931E-2</v>
      </c>
      <c r="L26" s="879">
        <v>90362</v>
      </c>
      <c r="M26" s="880">
        <v>1.1471126227037054E-2</v>
      </c>
      <c r="N26" s="876">
        <v>16186</v>
      </c>
      <c r="O26" s="881">
        <v>9.9493626362538778E-2</v>
      </c>
      <c r="P26" s="882">
        <v>141998</v>
      </c>
      <c r="Q26" s="881">
        <v>0.10083067540569912</v>
      </c>
      <c r="R26" s="882">
        <f t="shared" si="0"/>
        <v>158224</v>
      </c>
      <c r="S26" s="881">
        <f>[1]Cuadro_CCAA2!N238</f>
        <v>5.3100775193798411E-2</v>
      </c>
      <c r="T26" s="882">
        <f>[1]Cuadro_CCAA2!O238</f>
        <v>137</v>
      </c>
    </row>
  </sheetData>
  <mergeCells count="8">
    <mergeCell ref="B3:S3"/>
    <mergeCell ref="C5:J6"/>
    <mergeCell ref="K5:T5"/>
    <mergeCell ref="K6:L6"/>
    <mergeCell ref="M6:N6"/>
    <mergeCell ref="S6:T6"/>
    <mergeCell ref="O6:P6"/>
    <mergeCell ref="Q6:R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700-000007000000}">
          <x14:colorSeries rgb="FF376092"/>
          <x14:colorNegative rgb="FFD00000"/>
          <x14:colorAxis rgb="FF000000"/>
          <x14:colorMarkers rgb="FFD00000"/>
          <x14:colorFirst rgb="FFD00000"/>
          <x14:colorLast rgb="FFD00000"/>
          <x14:colorHigh rgb="FFD00000"/>
          <x14:colorLow rgb="FFD00000"/>
          <x14:sparklines>
            <x14:sparkline>
              <xm:f>EVO_prest!C8:H8</xm:f>
              <xm:sqref>J8</xm:sqref>
            </x14:sparkline>
            <x14:sparkline>
              <xm:f>EVO_prest!C9:H9</xm:f>
              <xm:sqref>J9</xm:sqref>
            </x14:sparkline>
            <x14:sparkline>
              <xm:f>EVO_prest!C10:H10</xm:f>
              <xm:sqref>J10</xm:sqref>
            </x14:sparkline>
            <x14:sparkline>
              <xm:f>EVO_prest!C11:H11</xm:f>
              <xm:sqref>J11</xm:sqref>
            </x14:sparkline>
            <x14:sparkline>
              <xm:f>EVO_prest!C12:H12</xm:f>
              <xm:sqref>J12</xm:sqref>
            </x14:sparkline>
            <x14:sparkline>
              <xm:f>EVO_prest!C13:H13</xm:f>
              <xm:sqref>J13</xm:sqref>
            </x14:sparkline>
            <x14:sparkline>
              <xm:f>EVO_prest!C14:H14</xm:f>
              <xm:sqref>J14</xm:sqref>
            </x14:sparkline>
            <x14:sparkline>
              <xm:f>EVO_prest!C15:H15</xm:f>
              <xm:sqref>J15</xm:sqref>
            </x14:sparkline>
            <x14:sparkline>
              <xm:f>EVO_prest!C16:H16</xm:f>
              <xm:sqref>J16</xm:sqref>
            </x14:sparkline>
            <x14:sparkline>
              <xm:f>EVO_prest!C17:H17</xm:f>
              <xm:sqref>J17</xm:sqref>
            </x14:sparkline>
            <x14:sparkline>
              <xm:f>EVO_prest!C18:H18</xm:f>
              <xm:sqref>J18</xm:sqref>
            </x14:sparkline>
            <x14:sparkline>
              <xm:f>EVO_prest!C19:H19</xm:f>
              <xm:sqref>J19</xm:sqref>
            </x14:sparkline>
            <x14:sparkline>
              <xm:f>EVO_prest!C20:H20</xm:f>
              <xm:sqref>J20</xm:sqref>
            </x14:sparkline>
            <x14:sparkline>
              <xm:f>EVO_prest!C21:H21</xm:f>
              <xm:sqref>J21</xm:sqref>
            </x14:sparkline>
            <x14:sparkline>
              <xm:f>EVO_prest!C22:H22</xm:f>
              <xm:sqref>J22</xm:sqref>
            </x14:sparkline>
            <x14:sparkline>
              <xm:f>EVO_prest!C23:H23</xm:f>
              <xm:sqref>J23</xm:sqref>
            </x14:sparkline>
            <x14:sparkline>
              <xm:f>EVO_prest!C24:H24</xm:f>
              <xm:sqref>J24</xm:sqref>
            </x14:sparkline>
            <x14:sparkline>
              <xm:f>EVO_prest!C25:H25</xm:f>
              <xm:sqref>J25</xm:sqref>
            </x14:sparkline>
            <x14:sparkline>
              <xm:f>EVO_prest!C26:H26</xm:f>
              <xm:sqref>J26</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86">
    <tabColor theme="0"/>
    <pageSetUpPr fitToPage="1"/>
  </sheetPr>
  <dimension ref="A1:BA46"/>
  <sheetViews>
    <sheetView showGridLines="0" topLeftCell="A12" zoomScale="90" zoomScaleNormal="9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5" width="11.28515625" style="261" bestFit="1" customWidth="1"/>
    <col min="6" max="6" width="7" style="261" customWidth="1"/>
    <col min="7" max="7" width="11.28515625" style="261" bestFit="1" customWidth="1"/>
    <col min="8" max="8" width="7" style="261" customWidth="1"/>
    <col min="9" max="9" width="0.42578125" style="261" customWidth="1"/>
    <col min="10" max="10" width="11.28515625" style="261" bestFit="1" customWidth="1"/>
    <col min="11" max="11" width="6.7109375" style="261" customWidth="1"/>
    <col min="12" max="12" width="11.28515625" style="261" bestFit="1" customWidth="1"/>
    <col min="13" max="13" width="6.7109375" style="261" bestFit="1" customWidth="1"/>
    <col min="14" max="14" width="11.28515625" style="261" bestFit="1" customWidth="1"/>
    <col min="15" max="15" width="6.7109375" style="261" bestFit="1" customWidth="1"/>
    <col min="16" max="16" width="0.42578125" style="261" customWidth="1"/>
    <col min="17" max="17" width="10.140625" style="261" bestFit="1" customWidth="1"/>
    <col min="18" max="18" width="6.85546875" style="261" customWidth="1"/>
    <col min="19" max="19" width="10.140625" style="261" bestFit="1" customWidth="1"/>
    <col min="20" max="20" width="6.7109375" style="261" bestFit="1" customWidth="1"/>
    <col min="21" max="21" width="10.140625" style="261" bestFit="1" customWidth="1"/>
    <col min="22" max="22" width="6.7109375" style="261" bestFit="1" customWidth="1"/>
    <col min="23" max="23" width="0.42578125" style="261" customWidth="1"/>
    <col min="24" max="24" width="10.140625" style="261" bestFit="1" customWidth="1"/>
    <col min="25" max="25" width="7" style="261" customWidth="1"/>
    <col min="26" max="26" width="10.140625" style="261" bestFit="1" customWidth="1"/>
    <col min="27" max="27" width="6.7109375" style="261" bestFit="1" customWidth="1"/>
    <col min="28" max="28" width="10.140625" style="261" bestFit="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3" t="s">
        <v>143</v>
      </c>
      <c r="K1" s="713"/>
      <c r="L1" s="713" t="s">
        <v>143</v>
      </c>
      <c r="M1" s="713"/>
      <c r="N1" s="713" t="s">
        <v>143</v>
      </c>
      <c r="O1" s="713"/>
      <c r="P1" s="713"/>
      <c r="Q1" s="713" t="s">
        <v>19</v>
      </c>
      <c r="R1" s="713"/>
      <c r="S1" s="713" t="s">
        <v>19</v>
      </c>
      <c r="T1" s="713"/>
      <c r="U1" s="713" t="s">
        <v>19</v>
      </c>
      <c r="V1" s="713"/>
      <c r="W1" s="713"/>
      <c r="X1" s="713" t="s">
        <v>18</v>
      </c>
      <c r="Y1" s="713"/>
      <c r="Z1" s="713" t="s">
        <v>18</v>
      </c>
      <c r="AA1" s="713"/>
      <c r="AB1" s="713" t="s">
        <v>18</v>
      </c>
    </row>
    <row r="2" spans="1:53" s="205" customFormat="1" ht="52.5" customHeight="1" x14ac:dyDescent="0.2">
      <c r="B2" s="1044"/>
      <c r="C2" s="1044"/>
    </row>
    <row r="3" spans="1:53" s="208" customFormat="1" ht="4.5" customHeight="1" x14ac:dyDescent="0.2">
      <c r="B3" s="1045"/>
      <c r="C3" s="1045"/>
    </row>
    <row r="4" spans="1:53" s="208" customFormat="1" ht="17.25" customHeight="1" x14ac:dyDescent="0.2">
      <c r="A4" s="1045" t="s">
        <v>402</v>
      </c>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1045"/>
      <c r="AB4" s="1045"/>
      <c r="AC4" s="1045"/>
    </row>
    <row r="5" spans="1:53" s="208" customFormat="1" ht="17.25" customHeight="1" x14ac:dyDescent="0.2">
      <c r="B5" s="1046"/>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row>
    <row r="6" spans="1:53" s="208" customFormat="1" ht="6" customHeight="1" x14ac:dyDescent="0.2"/>
    <row r="7" spans="1:53" s="213" customFormat="1" ht="12.75" customHeight="1" x14ac:dyDescent="0.2">
      <c r="A7" s="209"/>
      <c r="B7" s="1047" t="s">
        <v>15</v>
      </c>
      <c r="C7" s="211"/>
      <c r="D7" s="1050" t="s">
        <v>223</v>
      </c>
      <c r="E7" s="1051"/>
      <c r="F7" s="1051"/>
      <c r="G7" s="1051"/>
      <c r="H7" s="1051"/>
      <c r="I7" s="568"/>
      <c r="J7" s="1054"/>
      <c r="K7" s="1054"/>
      <c r="L7" s="1054"/>
      <c r="M7" s="1054"/>
      <c r="N7" s="1054"/>
      <c r="O7" s="1054"/>
      <c r="P7" s="568"/>
      <c r="Q7" s="1054"/>
      <c r="R7" s="1054"/>
      <c r="S7" s="1054"/>
      <c r="T7" s="1054"/>
      <c r="U7" s="1054"/>
      <c r="V7" s="1054"/>
      <c r="W7" s="568"/>
      <c r="X7" s="1054"/>
      <c r="Y7" s="1054"/>
      <c r="Z7" s="1054"/>
      <c r="AA7" s="1054"/>
      <c r="AB7" s="1054"/>
      <c r="AC7" s="1055"/>
      <c r="AD7" s="430"/>
      <c r="AE7" s="430"/>
      <c r="AF7" s="431"/>
      <c r="AG7" s="431"/>
      <c r="AH7" s="431"/>
      <c r="AI7" s="431"/>
      <c r="AJ7" s="431"/>
      <c r="AK7" s="431"/>
      <c r="AL7" s="432"/>
    </row>
    <row r="8" spans="1:53" s="213" customFormat="1" ht="33.75" customHeight="1" x14ac:dyDescent="0.2">
      <c r="A8" s="209"/>
      <c r="B8" s="1048"/>
      <c r="C8" s="211"/>
      <c r="D8" s="1052"/>
      <c r="E8" s="1053"/>
      <c r="F8" s="1053"/>
      <c r="G8" s="1053"/>
      <c r="H8" s="1053"/>
      <c r="I8" s="501"/>
      <c r="J8" s="1056" t="s">
        <v>224</v>
      </c>
      <c r="K8" s="1054"/>
      <c r="L8" s="1054"/>
      <c r="M8" s="1054"/>
      <c r="N8" s="1054"/>
      <c r="O8" s="1055"/>
      <c r="P8" s="211"/>
      <c r="Q8" s="1056" t="s">
        <v>225</v>
      </c>
      <c r="R8" s="1054"/>
      <c r="S8" s="1054"/>
      <c r="T8" s="1054"/>
      <c r="U8" s="1054"/>
      <c r="V8" s="1055"/>
      <c r="W8" s="211"/>
      <c r="X8" s="1056" t="s">
        <v>226</v>
      </c>
      <c r="Y8" s="1054"/>
      <c r="Z8" s="1054"/>
      <c r="AA8" s="1054"/>
      <c r="AB8" s="1054"/>
      <c r="AC8" s="1055"/>
      <c r="AD8" s="430"/>
      <c r="AE8" s="430"/>
      <c r="AF8" s="431"/>
      <c r="AG8" s="431"/>
      <c r="AH8" s="431"/>
      <c r="AI8" s="431"/>
      <c r="AJ8" s="431"/>
      <c r="AK8" s="431"/>
      <c r="AL8" s="432"/>
    </row>
    <row r="9" spans="1:53" s="213" customFormat="1" ht="21.75" customHeight="1" x14ac:dyDescent="0.2">
      <c r="A9" s="209"/>
      <c r="B9" s="1048"/>
      <c r="C9" s="211"/>
      <c r="D9" s="1057" t="s">
        <v>12</v>
      </c>
      <c r="E9" s="1038" t="s">
        <v>27</v>
      </c>
      <c r="F9" s="1039"/>
      <c r="G9" s="1039" t="s">
        <v>26</v>
      </c>
      <c r="H9" s="1040"/>
      <c r="I9" s="211"/>
      <c r="J9" s="1041" t="s">
        <v>12</v>
      </c>
      <c r="K9" s="1036" t="s">
        <v>221</v>
      </c>
      <c r="L9" s="1038" t="s">
        <v>27</v>
      </c>
      <c r="M9" s="1039"/>
      <c r="N9" s="1039" t="s">
        <v>26</v>
      </c>
      <c r="O9" s="1040"/>
      <c r="P9" s="211"/>
      <c r="Q9" s="1041" t="s">
        <v>12</v>
      </c>
      <c r="R9" s="1036" t="s">
        <v>221</v>
      </c>
      <c r="S9" s="1038" t="s">
        <v>27</v>
      </c>
      <c r="T9" s="1039"/>
      <c r="U9" s="1039" t="s">
        <v>26</v>
      </c>
      <c r="V9" s="1040"/>
      <c r="W9" s="211"/>
      <c r="X9" s="1041" t="s">
        <v>12</v>
      </c>
      <c r="Y9" s="1036" t="s">
        <v>221</v>
      </c>
      <c r="Z9" s="1038" t="s">
        <v>27</v>
      </c>
      <c r="AA9" s="1039"/>
      <c r="AB9" s="1039" t="s">
        <v>26</v>
      </c>
      <c r="AC9" s="1040"/>
      <c r="AD9" s="430"/>
      <c r="AE9" s="430"/>
      <c r="AF9" s="431"/>
      <c r="AG9" s="431"/>
      <c r="AH9" s="431"/>
      <c r="AI9" s="431"/>
      <c r="AJ9" s="431"/>
      <c r="AK9" s="431"/>
      <c r="AL9" s="432"/>
    </row>
    <row r="10" spans="1:53" s="219" customFormat="1" ht="36.75" customHeight="1" x14ac:dyDescent="0.2">
      <c r="A10" s="214"/>
      <c r="B10" s="1049"/>
      <c r="C10" s="216"/>
      <c r="D10" s="1058"/>
      <c r="E10" s="408" t="s">
        <v>12</v>
      </c>
      <c r="F10" s="408" t="s">
        <v>221</v>
      </c>
      <c r="G10" s="408" t="s">
        <v>12</v>
      </c>
      <c r="H10" s="218" t="s">
        <v>221</v>
      </c>
      <c r="I10" s="216"/>
      <c r="J10" s="1042"/>
      <c r="K10" s="1037"/>
      <c r="L10" s="408" t="s">
        <v>12</v>
      </c>
      <c r="M10" s="408" t="s">
        <v>222</v>
      </c>
      <c r="N10" s="408" t="s">
        <v>12</v>
      </c>
      <c r="O10" s="218" t="s">
        <v>222</v>
      </c>
      <c r="P10" s="216"/>
      <c r="Q10" s="1042"/>
      <c r="R10" s="1037"/>
      <c r="S10" s="408" t="s">
        <v>12</v>
      </c>
      <c r="T10" s="408" t="s">
        <v>222</v>
      </c>
      <c r="U10" s="408" t="s">
        <v>12</v>
      </c>
      <c r="V10" s="218" t="s">
        <v>222</v>
      </c>
      <c r="W10" s="216"/>
      <c r="X10" s="1042"/>
      <c r="Y10" s="1037"/>
      <c r="Z10" s="408" t="s">
        <v>12</v>
      </c>
      <c r="AA10" s="408" t="s">
        <v>222</v>
      </c>
      <c r="AB10" s="408" t="s">
        <v>12</v>
      </c>
      <c r="AC10" s="218" t="s">
        <v>222</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5">
        <f>J12+Q12+X12</f>
        <v>8500187</v>
      </c>
      <c r="E12" s="738">
        <f>L12+S12+Z12</f>
        <v>4312592</v>
      </c>
      <c r="F12" s="747">
        <f>E12/$D12*100</f>
        <v>50.735260294861753</v>
      </c>
      <c r="G12" s="738">
        <f>N12+U12+AB12</f>
        <v>4187595</v>
      </c>
      <c r="H12" s="230">
        <f>G12/$D12*100</f>
        <v>49.264739705138247</v>
      </c>
      <c r="I12" s="226"/>
      <c r="J12" s="227">
        <f>L12+N12</f>
        <v>6973199</v>
      </c>
      <c r="K12" s="750">
        <f>J12/$D12*100</f>
        <v>82.035830505846519</v>
      </c>
      <c r="L12" s="744">
        <v>3455026</v>
      </c>
      <c r="M12" s="747">
        <v>49.547216421042911</v>
      </c>
      <c r="N12" s="744">
        <v>3518173</v>
      </c>
      <c r="O12" s="228">
        <v>50.452783578957096</v>
      </c>
      <c r="P12" s="226"/>
      <c r="Q12" s="227">
        <v>1106846</v>
      </c>
      <c r="R12" s="750">
        <v>13.021431175572962</v>
      </c>
      <c r="S12" s="744">
        <v>592822</v>
      </c>
      <c r="T12" s="747">
        <v>53.559573779911574</v>
      </c>
      <c r="U12" s="744">
        <v>514024</v>
      </c>
      <c r="V12" s="228">
        <v>46.440426220088433</v>
      </c>
      <c r="W12" s="226"/>
      <c r="X12" s="227">
        <v>420142</v>
      </c>
      <c r="Y12" s="750">
        <v>4.9427383185805214</v>
      </c>
      <c r="Z12" s="744">
        <v>264744</v>
      </c>
      <c r="AA12" s="747">
        <v>63.01298132536143</v>
      </c>
      <c r="AB12" s="744">
        <v>155398</v>
      </c>
      <c r="AC12" s="228">
        <f t="shared" ref="AC12:AC29" si="0">AB12/$X12*100</f>
        <v>36.98701867463857</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6">
        <f t="shared" ref="D13:D29" si="1">J13+Q13+X13</f>
        <v>1326315</v>
      </c>
      <c r="E13" s="739">
        <f t="shared" ref="E13:E29" si="2">L13+S13+Z13</f>
        <v>670839</v>
      </c>
      <c r="F13" s="577">
        <f t="shared" ref="F13:H28" si="3">E13/$D13*100</f>
        <v>50.579161059024436</v>
      </c>
      <c r="G13" s="739">
        <f t="shared" ref="G13:G29" si="4">N13+U13+AB13</f>
        <v>655476</v>
      </c>
      <c r="H13" s="237">
        <f t="shared" si="3"/>
        <v>49.420838940975557</v>
      </c>
      <c r="I13" s="226"/>
      <c r="J13" s="234">
        <f t="shared" ref="J13:J29" si="5">L13+N13</f>
        <v>1033381</v>
      </c>
      <c r="K13" s="751">
        <f t="shared" ref="K13:K29" si="6">J13/$D13*100</f>
        <v>77.913693202595155</v>
      </c>
      <c r="L13" s="745">
        <v>505920</v>
      </c>
      <c r="M13" s="748">
        <v>48.957741626757219</v>
      </c>
      <c r="N13" s="745">
        <v>527461</v>
      </c>
      <c r="O13" s="235">
        <v>51.042258373242788</v>
      </c>
      <c r="P13" s="226"/>
      <c r="Q13" s="234">
        <v>195961</v>
      </c>
      <c r="R13" s="751">
        <v>14.77484609613855</v>
      </c>
      <c r="S13" s="745">
        <v>104323</v>
      </c>
      <c r="T13" s="748">
        <v>53.236613407769916</v>
      </c>
      <c r="U13" s="745">
        <v>91638</v>
      </c>
      <c r="V13" s="235">
        <v>46.763386592230091</v>
      </c>
      <c r="W13" s="226"/>
      <c r="X13" s="234">
        <v>96973</v>
      </c>
      <c r="Y13" s="751">
        <v>7.3114607012662907</v>
      </c>
      <c r="Z13" s="745">
        <v>60596</v>
      </c>
      <c r="AA13" s="748">
        <v>62.487496519649795</v>
      </c>
      <c r="AB13" s="745">
        <v>36377</v>
      </c>
      <c r="AC13" s="235">
        <f t="shared" si="0"/>
        <v>37.512503480350205</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6">
        <f t="shared" si="1"/>
        <v>1004686</v>
      </c>
      <c r="E14" s="739">
        <f t="shared" si="2"/>
        <v>525552</v>
      </c>
      <c r="F14" s="577">
        <f t="shared" si="3"/>
        <v>52.310074988603404</v>
      </c>
      <c r="G14" s="739">
        <f t="shared" si="4"/>
        <v>479134</v>
      </c>
      <c r="H14" s="237">
        <f t="shared" si="3"/>
        <v>47.689925011396596</v>
      </c>
      <c r="I14" s="226"/>
      <c r="J14" s="234">
        <f t="shared" si="5"/>
        <v>731830</v>
      </c>
      <c r="K14" s="751">
        <f t="shared" si="6"/>
        <v>72.841663962670921</v>
      </c>
      <c r="L14" s="745">
        <v>367339</v>
      </c>
      <c r="M14" s="748">
        <v>50.194580708634518</v>
      </c>
      <c r="N14" s="745">
        <v>364491</v>
      </c>
      <c r="O14" s="235">
        <v>49.805419291365482</v>
      </c>
      <c r="P14" s="226"/>
      <c r="Q14" s="234">
        <v>187640</v>
      </c>
      <c r="R14" s="751">
        <v>18.676482005323056</v>
      </c>
      <c r="S14" s="745">
        <v>102668</v>
      </c>
      <c r="T14" s="748">
        <v>54.715412492005967</v>
      </c>
      <c r="U14" s="745">
        <v>84972</v>
      </c>
      <c r="V14" s="235">
        <v>45.284587507994026</v>
      </c>
      <c r="W14" s="226"/>
      <c r="X14" s="234">
        <v>85216</v>
      </c>
      <c r="Y14" s="751">
        <v>8.4818540320060194</v>
      </c>
      <c r="Z14" s="745">
        <v>55545</v>
      </c>
      <c r="AA14" s="748">
        <v>65.181421329327833</v>
      </c>
      <c r="AB14" s="745">
        <v>29671</v>
      </c>
      <c r="AC14" s="235">
        <f t="shared" si="0"/>
        <v>34.818578670672174</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6">
        <f t="shared" si="1"/>
        <v>1176659</v>
      </c>
      <c r="E15" s="739">
        <f t="shared" si="2"/>
        <v>590963</v>
      </c>
      <c r="F15" s="577">
        <f t="shared" si="3"/>
        <v>50.2238116565632</v>
      </c>
      <c r="G15" s="739">
        <f t="shared" si="4"/>
        <v>585696</v>
      </c>
      <c r="H15" s="237">
        <f t="shared" si="3"/>
        <v>49.7761883434368</v>
      </c>
      <c r="I15" s="226"/>
      <c r="J15" s="234">
        <f t="shared" si="5"/>
        <v>984374</v>
      </c>
      <c r="K15" s="751">
        <f t="shared" si="6"/>
        <v>83.658392108503818</v>
      </c>
      <c r="L15" s="745">
        <v>484292</v>
      </c>
      <c r="M15" s="748">
        <v>49.197967439205023</v>
      </c>
      <c r="N15" s="745">
        <v>500082</v>
      </c>
      <c r="O15" s="235">
        <v>50.802032560794984</v>
      </c>
      <c r="P15" s="226"/>
      <c r="Q15" s="234">
        <v>141017</v>
      </c>
      <c r="R15" s="751">
        <v>11.984525678212634</v>
      </c>
      <c r="S15" s="745">
        <v>74671</v>
      </c>
      <c r="T15" s="748">
        <v>52.951771772197674</v>
      </c>
      <c r="U15" s="745">
        <v>66346</v>
      </c>
      <c r="V15" s="235">
        <v>47.048228227802319</v>
      </c>
      <c r="W15" s="226"/>
      <c r="X15" s="234">
        <v>51268</v>
      </c>
      <c r="Y15" s="751">
        <v>4.3570822132835429</v>
      </c>
      <c r="Z15" s="745">
        <v>32000</v>
      </c>
      <c r="AA15" s="748">
        <v>62.41710228602637</v>
      </c>
      <c r="AB15" s="745">
        <v>19268</v>
      </c>
      <c r="AC15" s="235">
        <f t="shared" si="0"/>
        <v>37.58289771397363</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6">
        <f t="shared" si="1"/>
        <v>2177701</v>
      </c>
      <c r="E16" s="739">
        <f t="shared" si="2"/>
        <v>1102286</v>
      </c>
      <c r="F16" s="577">
        <f t="shared" si="3"/>
        <v>50.616957975406173</v>
      </c>
      <c r="G16" s="739">
        <f t="shared" si="4"/>
        <v>1075415</v>
      </c>
      <c r="H16" s="237">
        <f t="shared" si="3"/>
        <v>49.383042024593827</v>
      </c>
      <c r="I16" s="226"/>
      <c r="J16" s="234">
        <f t="shared" si="5"/>
        <v>1804834</v>
      </c>
      <c r="K16" s="751">
        <f t="shared" si="6"/>
        <v>82.877952482916612</v>
      </c>
      <c r="L16" s="745">
        <v>896471</v>
      </c>
      <c r="M16" s="748">
        <v>49.670551419133282</v>
      </c>
      <c r="N16" s="745">
        <v>908363</v>
      </c>
      <c r="O16" s="235">
        <v>50.329448580866718</v>
      </c>
      <c r="P16" s="226"/>
      <c r="Q16" s="234">
        <v>277418</v>
      </c>
      <c r="R16" s="751">
        <v>12.739030748482</v>
      </c>
      <c r="S16" s="745">
        <v>146526</v>
      </c>
      <c r="T16" s="748">
        <v>52.81776957515374</v>
      </c>
      <c r="U16" s="745">
        <v>130892</v>
      </c>
      <c r="V16" s="235">
        <v>47.18223042484626</v>
      </c>
      <c r="W16" s="226"/>
      <c r="X16" s="234">
        <v>95449</v>
      </c>
      <c r="Y16" s="751">
        <v>4.3830167686013821</v>
      </c>
      <c r="Z16" s="745">
        <v>59289</v>
      </c>
      <c r="AA16" s="748">
        <v>62.115894351957593</v>
      </c>
      <c r="AB16" s="745">
        <v>36160</v>
      </c>
      <c r="AC16" s="235">
        <f t="shared" si="0"/>
        <v>37.884105648042407</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7">
        <f t="shared" si="1"/>
        <v>585402</v>
      </c>
      <c r="E17" s="740">
        <f t="shared" si="2"/>
        <v>301684</v>
      </c>
      <c r="F17" s="578">
        <f t="shared" si="3"/>
        <v>51.534501077891768</v>
      </c>
      <c r="G17" s="740">
        <f t="shared" si="4"/>
        <v>283718</v>
      </c>
      <c r="H17" s="237">
        <f t="shared" si="3"/>
        <v>48.465498922108225</v>
      </c>
      <c r="I17" s="226"/>
      <c r="J17" s="238">
        <f t="shared" si="5"/>
        <v>450337</v>
      </c>
      <c r="K17" s="752">
        <f t="shared" si="6"/>
        <v>76.927820540414956</v>
      </c>
      <c r="L17" s="740">
        <v>224677</v>
      </c>
      <c r="M17" s="578">
        <v>49.890859511876663</v>
      </c>
      <c r="N17" s="740">
        <v>225660</v>
      </c>
      <c r="O17" s="235">
        <v>50.109140488123337</v>
      </c>
      <c r="P17" s="226"/>
      <c r="Q17" s="238">
        <v>94037</v>
      </c>
      <c r="R17" s="752">
        <v>16.063662235523623</v>
      </c>
      <c r="S17" s="740">
        <v>50383</v>
      </c>
      <c r="T17" s="578">
        <v>53.57784701766326</v>
      </c>
      <c r="U17" s="740">
        <v>43654</v>
      </c>
      <c r="V17" s="235">
        <v>46.42215298233674</v>
      </c>
      <c r="W17" s="226"/>
      <c r="X17" s="238">
        <v>41028</v>
      </c>
      <c r="Y17" s="752">
        <v>7.0085172240614142</v>
      </c>
      <c r="Z17" s="740">
        <v>26624</v>
      </c>
      <c r="AA17" s="578">
        <v>64.892268694550054</v>
      </c>
      <c r="AB17" s="740">
        <v>14404</v>
      </c>
      <c r="AC17" s="235">
        <f t="shared" si="0"/>
        <v>35.107731305449938</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6">
        <f t="shared" si="1"/>
        <v>2372640</v>
      </c>
      <c r="E18" s="739">
        <f t="shared" si="2"/>
        <v>1204757</v>
      </c>
      <c r="F18" s="577">
        <f t="shared" si="3"/>
        <v>50.777066895947129</v>
      </c>
      <c r="G18" s="739">
        <f t="shared" si="4"/>
        <v>1167883</v>
      </c>
      <c r="H18" s="237">
        <f t="shared" si="3"/>
        <v>49.222933104052871</v>
      </c>
      <c r="I18" s="226"/>
      <c r="J18" s="234">
        <f t="shared" si="5"/>
        <v>1750539</v>
      </c>
      <c r="K18" s="751">
        <f t="shared" si="6"/>
        <v>73.780219502326531</v>
      </c>
      <c r="L18" s="745">
        <v>860399</v>
      </c>
      <c r="M18" s="748">
        <v>49.150518783071959</v>
      </c>
      <c r="N18" s="745">
        <v>890140</v>
      </c>
      <c r="O18" s="235">
        <v>50.849481216928041</v>
      </c>
      <c r="P18" s="226"/>
      <c r="Q18" s="234">
        <v>403248</v>
      </c>
      <c r="R18" s="751">
        <v>16.995751567873761</v>
      </c>
      <c r="S18" s="745">
        <v>207868</v>
      </c>
      <c r="T18" s="748">
        <v>51.548426774590325</v>
      </c>
      <c r="U18" s="745">
        <v>195380</v>
      </c>
      <c r="V18" s="235">
        <v>48.451573225409675</v>
      </c>
      <c r="W18" s="226"/>
      <c r="X18" s="234">
        <v>218853</v>
      </c>
      <c r="Y18" s="751">
        <v>9.2240289297997169</v>
      </c>
      <c r="Z18" s="745">
        <v>136490</v>
      </c>
      <c r="AA18" s="748">
        <v>62.366063065162457</v>
      </c>
      <c r="AB18" s="745">
        <v>82363</v>
      </c>
      <c r="AC18" s="235">
        <f t="shared" si="0"/>
        <v>37.633936934837543</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6">
        <f t="shared" si="1"/>
        <v>2053328</v>
      </c>
      <c r="E19" s="739">
        <f t="shared" si="2"/>
        <v>1025325</v>
      </c>
      <c r="F19" s="577">
        <f t="shared" si="3"/>
        <v>49.934788791659201</v>
      </c>
      <c r="G19" s="739">
        <f t="shared" si="4"/>
        <v>1028003</v>
      </c>
      <c r="H19" s="237">
        <f t="shared" si="3"/>
        <v>50.065211208340799</v>
      </c>
      <c r="I19" s="226"/>
      <c r="J19" s="234">
        <f t="shared" si="5"/>
        <v>1657821</v>
      </c>
      <c r="K19" s="751">
        <f t="shared" si="6"/>
        <v>80.738245424014082</v>
      </c>
      <c r="L19" s="745">
        <v>806769</v>
      </c>
      <c r="M19" s="748">
        <v>48.664421550939458</v>
      </c>
      <c r="N19" s="745">
        <v>851052</v>
      </c>
      <c r="O19" s="235">
        <v>51.335578449060549</v>
      </c>
      <c r="P19" s="226"/>
      <c r="Q19" s="234">
        <v>263299</v>
      </c>
      <c r="R19" s="751">
        <v>12.823036553341696</v>
      </c>
      <c r="S19" s="745">
        <v>137473</v>
      </c>
      <c r="T19" s="748">
        <v>52.21174406283351</v>
      </c>
      <c r="U19" s="745">
        <v>125826</v>
      </c>
      <c r="V19" s="235">
        <v>47.78825593716649</v>
      </c>
      <c r="W19" s="226"/>
      <c r="X19" s="234">
        <v>132208</v>
      </c>
      <c r="Y19" s="751">
        <v>6.4387180226442142</v>
      </c>
      <c r="Z19" s="745">
        <v>81083</v>
      </c>
      <c r="AA19" s="748">
        <v>61.329874137722371</v>
      </c>
      <c r="AB19" s="745">
        <v>51125</v>
      </c>
      <c r="AC19" s="235">
        <f t="shared" si="0"/>
        <v>38.670125862277622</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6">
        <f t="shared" si="1"/>
        <v>7792611</v>
      </c>
      <c r="E20" s="739">
        <f t="shared" si="2"/>
        <v>3958825</v>
      </c>
      <c r="F20" s="577">
        <f t="shared" si="3"/>
        <v>50.802292068730239</v>
      </c>
      <c r="G20" s="739">
        <f t="shared" si="4"/>
        <v>3833786</v>
      </c>
      <c r="H20" s="237">
        <f t="shared" si="3"/>
        <v>49.197707931269761</v>
      </c>
      <c r="I20" s="226"/>
      <c r="J20" s="234">
        <f t="shared" si="5"/>
        <v>6290816</v>
      </c>
      <c r="K20" s="751">
        <f t="shared" si="6"/>
        <v>80.727961398304117</v>
      </c>
      <c r="L20" s="745">
        <v>3102706</v>
      </c>
      <c r="M20" s="748">
        <v>49.32120093800232</v>
      </c>
      <c r="N20" s="745">
        <v>3188110</v>
      </c>
      <c r="O20" s="235">
        <v>50.67879906199768</v>
      </c>
      <c r="P20" s="226"/>
      <c r="Q20" s="234">
        <v>1048523</v>
      </c>
      <c r="R20" s="751">
        <v>13.455348919636819</v>
      </c>
      <c r="S20" s="745">
        <v>569613</v>
      </c>
      <c r="T20" s="748">
        <v>54.325274695929416</v>
      </c>
      <c r="U20" s="745">
        <v>478910</v>
      </c>
      <c r="V20" s="235">
        <v>45.674725304070584</v>
      </c>
      <c r="W20" s="226"/>
      <c r="X20" s="234">
        <v>453272</v>
      </c>
      <c r="Y20" s="751">
        <v>5.816689682059069</v>
      </c>
      <c r="Z20" s="745">
        <v>286506</v>
      </c>
      <c r="AA20" s="748">
        <v>63.208404666513708</v>
      </c>
      <c r="AB20" s="745">
        <v>166766</v>
      </c>
      <c r="AC20" s="235">
        <f t="shared" si="0"/>
        <v>36.791595333486292</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6">
        <f t="shared" si="1"/>
        <v>5097967</v>
      </c>
      <c r="E21" s="739">
        <f t="shared" si="2"/>
        <v>2588006</v>
      </c>
      <c r="F21" s="577">
        <f t="shared" si="3"/>
        <v>50.765452189078509</v>
      </c>
      <c r="G21" s="739">
        <f t="shared" si="4"/>
        <v>2509961</v>
      </c>
      <c r="H21" s="237">
        <f t="shared" si="3"/>
        <v>49.234547810921491</v>
      </c>
      <c r="I21" s="226"/>
      <c r="J21" s="234">
        <f t="shared" si="5"/>
        <v>4079746</v>
      </c>
      <c r="K21" s="751">
        <f t="shared" si="6"/>
        <v>80.02692053518588</v>
      </c>
      <c r="L21" s="745">
        <v>2016669</v>
      </c>
      <c r="M21" s="748">
        <v>49.431239101649957</v>
      </c>
      <c r="N21" s="745">
        <v>2063077</v>
      </c>
      <c r="O21" s="235">
        <v>50.568760898350043</v>
      </c>
      <c r="P21" s="226"/>
      <c r="Q21" s="234">
        <v>729753</v>
      </c>
      <c r="R21" s="751">
        <v>14.314588540883062</v>
      </c>
      <c r="S21" s="745">
        <v>392358</v>
      </c>
      <c r="T21" s="748">
        <v>53.765863244138771</v>
      </c>
      <c r="U21" s="745">
        <v>337395</v>
      </c>
      <c r="V21" s="235">
        <v>46.234136755861229</v>
      </c>
      <c r="W21" s="226"/>
      <c r="X21" s="234">
        <v>288468</v>
      </c>
      <c r="Y21" s="751">
        <v>5.6584909239310495</v>
      </c>
      <c r="Z21" s="745">
        <v>178979</v>
      </c>
      <c r="AA21" s="748">
        <v>62.044663532870189</v>
      </c>
      <c r="AB21" s="745">
        <v>109489</v>
      </c>
      <c r="AC21" s="235">
        <f t="shared" si="0"/>
        <v>37.955336467129804</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6">
        <f t="shared" si="1"/>
        <v>1054776</v>
      </c>
      <c r="E22" s="739">
        <f t="shared" si="2"/>
        <v>533313</v>
      </c>
      <c r="F22" s="577">
        <f t="shared" si="3"/>
        <v>50.561730642335434</v>
      </c>
      <c r="G22" s="739">
        <f t="shared" si="4"/>
        <v>521463</v>
      </c>
      <c r="H22" s="237">
        <f t="shared" si="3"/>
        <v>49.438269357664566</v>
      </c>
      <c r="I22" s="226"/>
      <c r="J22" s="234">
        <f t="shared" si="5"/>
        <v>828053</v>
      </c>
      <c r="K22" s="751">
        <f t="shared" si="6"/>
        <v>78.505104401313645</v>
      </c>
      <c r="L22" s="745">
        <v>407146</v>
      </c>
      <c r="M22" s="748">
        <v>49.169074926363407</v>
      </c>
      <c r="N22" s="745">
        <v>420907</v>
      </c>
      <c r="O22" s="235">
        <v>50.830925073636593</v>
      </c>
      <c r="P22" s="226"/>
      <c r="Q22" s="234">
        <v>152621</v>
      </c>
      <c r="R22" s="751">
        <v>14.469517698544527</v>
      </c>
      <c r="S22" s="745">
        <v>79669</v>
      </c>
      <c r="T22" s="748">
        <v>52.200549072539168</v>
      </c>
      <c r="U22" s="745">
        <v>72952</v>
      </c>
      <c r="V22" s="235">
        <v>47.799450927460832</v>
      </c>
      <c r="W22" s="226"/>
      <c r="X22" s="234">
        <v>74102</v>
      </c>
      <c r="Y22" s="751">
        <v>7.0253779001418311</v>
      </c>
      <c r="Z22" s="745">
        <v>46498</v>
      </c>
      <c r="AA22" s="748">
        <v>62.748643761301992</v>
      </c>
      <c r="AB22" s="745">
        <v>27604</v>
      </c>
      <c r="AC22" s="235">
        <f t="shared" si="0"/>
        <v>37.251356238698015</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6">
        <f t="shared" si="1"/>
        <v>2690464</v>
      </c>
      <c r="E23" s="739">
        <f t="shared" si="2"/>
        <v>1395756</v>
      </c>
      <c r="F23" s="577">
        <f t="shared" si="3"/>
        <v>51.877891694518119</v>
      </c>
      <c r="G23" s="739">
        <f t="shared" si="4"/>
        <v>1294708</v>
      </c>
      <c r="H23" s="237">
        <f t="shared" si="3"/>
        <v>48.122108305481881</v>
      </c>
      <c r="I23" s="226"/>
      <c r="J23" s="234">
        <f t="shared" si="5"/>
        <v>1987834</v>
      </c>
      <c r="K23" s="751">
        <f t="shared" si="6"/>
        <v>73.884430343613587</v>
      </c>
      <c r="L23" s="745">
        <v>994395</v>
      </c>
      <c r="M23" s="748">
        <v>50.024046273481595</v>
      </c>
      <c r="N23" s="745">
        <v>993439</v>
      </c>
      <c r="O23" s="235">
        <v>49.975953726518412</v>
      </c>
      <c r="P23" s="226"/>
      <c r="Q23" s="234">
        <v>464829</v>
      </c>
      <c r="R23" s="751">
        <v>17.276908369708718</v>
      </c>
      <c r="S23" s="745">
        <v>250613</v>
      </c>
      <c r="T23" s="748">
        <v>53.915095658833678</v>
      </c>
      <c r="U23" s="745">
        <v>214216</v>
      </c>
      <c r="V23" s="235">
        <v>46.084904341166322</v>
      </c>
      <c r="W23" s="226"/>
      <c r="X23" s="234">
        <v>237801</v>
      </c>
      <c r="Y23" s="751">
        <v>8.8386612866776897</v>
      </c>
      <c r="Z23" s="745">
        <v>150748</v>
      </c>
      <c r="AA23" s="748">
        <v>63.392500452058655</v>
      </c>
      <c r="AB23" s="745">
        <v>87053</v>
      </c>
      <c r="AC23" s="235">
        <f t="shared" si="0"/>
        <v>36.607499547941345</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6">
        <f t="shared" si="1"/>
        <v>6750336</v>
      </c>
      <c r="E24" s="739">
        <f t="shared" si="2"/>
        <v>3520182</v>
      </c>
      <c r="F24" s="577">
        <f t="shared" si="3"/>
        <v>52.148248620513115</v>
      </c>
      <c r="G24" s="739">
        <f t="shared" si="4"/>
        <v>3230154</v>
      </c>
      <c r="H24" s="237">
        <f t="shared" si="3"/>
        <v>47.851751379486892</v>
      </c>
      <c r="I24" s="226"/>
      <c r="J24" s="234">
        <f t="shared" si="5"/>
        <v>5514027</v>
      </c>
      <c r="K24" s="751">
        <f t="shared" si="6"/>
        <v>81.685222780021618</v>
      </c>
      <c r="L24" s="745">
        <v>2796320</v>
      </c>
      <c r="M24" s="748">
        <v>50.712845620813972</v>
      </c>
      <c r="N24" s="745">
        <v>2717707</v>
      </c>
      <c r="O24" s="235">
        <v>49.287154379186028</v>
      </c>
      <c r="P24" s="226"/>
      <c r="Q24" s="234">
        <v>866035</v>
      </c>
      <c r="R24" s="751">
        <v>12.829509523674082</v>
      </c>
      <c r="S24" s="745">
        <v>485204</v>
      </c>
      <c r="T24" s="748">
        <v>56.025911192965637</v>
      </c>
      <c r="U24" s="745">
        <v>380831</v>
      </c>
      <c r="V24" s="235">
        <v>43.974088807034356</v>
      </c>
      <c r="W24" s="226"/>
      <c r="X24" s="234">
        <v>370274</v>
      </c>
      <c r="Y24" s="751">
        <v>5.4852676963043026</v>
      </c>
      <c r="Z24" s="745">
        <v>238658</v>
      </c>
      <c r="AA24" s="748">
        <v>64.454431042957381</v>
      </c>
      <c r="AB24" s="745">
        <v>131616</v>
      </c>
      <c r="AC24" s="235">
        <f t="shared" si="0"/>
        <v>35.545568957042626</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6">
        <f t="shared" si="1"/>
        <v>1531878</v>
      </c>
      <c r="E25" s="739">
        <f t="shared" si="2"/>
        <v>764470</v>
      </c>
      <c r="F25" s="577">
        <f t="shared" si="3"/>
        <v>49.904104634964405</v>
      </c>
      <c r="G25" s="739">
        <f t="shared" si="4"/>
        <v>767408</v>
      </c>
      <c r="H25" s="237">
        <f t="shared" si="3"/>
        <v>50.095895365035595</v>
      </c>
      <c r="I25" s="226"/>
      <c r="J25" s="234">
        <f t="shared" si="5"/>
        <v>1285039</v>
      </c>
      <c r="K25" s="751">
        <f t="shared" si="6"/>
        <v>83.886510544573383</v>
      </c>
      <c r="L25" s="745">
        <v>626571</v>
      </c>
      <c r="M25" s="748">
        <v>48.758909262676077</v>
      </c>
      <c r="N25" s="745">
        <v>658468</v>
      </c>
      <c r="O25" s="235">
        <v>51.241090737323923</v>
      </c>
      <c r="P25" s="226"/>
      <c r="Q25" s="234">
        <v>175195</v>
      </c>
      <c r="R25" s="751">
        <v>11.436615709606118</v>
      </c>
      <c r="S25" s="745">
        <v>93660</v>
      </c>
      <c r="T25" s="748">
        <v>53.460429806786728</v>
      </c>
      <c r="U25" s="745">
        <v>81535</v>
      </c>
      <c r="V25" s="235">
        <v>46.539570193213272</v>
      </c>
      <c r="W25" s="226"/>
      <c r="X25" s="234">
        <v>71644</v>
      </c>
      <c r="Y25" s="751">
        <v>4.6768737458204894</v>
      </c>
      <c r="Z25" s="745">
        <v>44239</v>
      </c>
      <c r="AA25" s="748">
        <v>61.748366925353139</v>
      </c>
      <c r="AB25" s="745">
        <v>27405</v>
      </c>
      <c r="AC25" s="235">
        <f t="shared" si="0"/>
        <v>38.251633074646861</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8">
        <f t="shared" si="1"/>
        <v>664117</v>
      </c>
      <c r="E26" s="741">
        <f t="shared" si="2"/>
        <v>335497</v>
      </c>
      <c r="F26" s="579">
        <f t="shared" si="3"/>
        <v>50.517755154588727</v>
      </c>
      <c r="G26" s="741">
        <f t="shared" si="4"/>
        <v>328620</v>
      </c>
      <c r="H26" s="237">
        <f t="shared" si="3"/>
        <v>49.48224484541128</v>
      </c>
      <c r="I26" s="226"/>
      <c r="J26" s="238">
        <f t="shared" si="5"/>
        <v>529501</v>
      </c>
      <c r="K26" s="752">
        <f t="shared" si="6"/>
        <v>79.730077682095171</v>
      </c>
      <c r="L26" s="740">
        <v>260559</v>
      </c>
      <c r="M26" s="578">
        <v>49.208405649847684</v>
      </c>
      <c r="N26" s="740">
        <v>268942</v>
      </c>
      <c r="O26" s="235">
        <v>50.791594350152316</v>
      </c>
      <c r="P26" s="226"/>
      <c r="Q26" s="238">
        <v>93138</v>
      </c>
      <c r="R26" s="752">
        <v>14.024336073312382</v>
      </c>
      <c r="S26" s="740">
        <v>48824</v>
      </c>
      <c r="T26" s="578">
        <v>52.421138525628642</v>
      </c>
      <c r="U26" s="740">
        <v>44314</v>
      </c>
      <c r="V26" s="235">
        <v>47.578861474371365</v>
      </c>
      <c r="W26" s="226"/>
      <c r="X26" s="238">
        <v>41478</v>
      </c>
      <c r="Y26" s="752">
        <v>6.2455862445924435</v>
      </c>
      <c r="Z26" s="740">
        <v>26114</v>
      </c>
      <c r="AA26" s="578">
        <v>62.958676888953178</v>
      </c>
      <c r="AB26" s="740">
        <v>15364</v>
      </c>
      <c r="AC26" s="235">
        <f t="shared" si="0"/>
        <v>37.041323111046822</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8">
        <f t="shared" si="1"/>
        <v>2208174</v>
      </c>
      <c r="E27" s="741">
        <f t="shared" si="2"/>
        <v>1134581</v>
      </c>
      <c r="F27" s="579">
        <f t="shared" si="3"/>
        <v>51.380960014926359</v>
      </c>
      <c r="G27" s="741">
        <f t="shared" si="4"/>
        <v>1073593</v>
      </c>
      <c r="H27" s="237">
        <f t="shared" si="3"/>
        <v>48.619039985073641</v>
      </c>
      <c r="I27" s="226"/>
      <c r="J27" s="238">
        <f t="shared" si="5"/>
        <v>1695657</v>
      </c>
      <c r="K27" s="752">
        <f t="shared" si="6"/>
        <v>76.790008396077482</v>
      </c>
      <c r="L27" s="740">
        <v>841099</v>
      </c>
      <c r="M27" s="578">
        <v>49.603133180826077</v>
      </c>
      <c r="N27" s="740">
        <v>854558</v>
      </c>
      <c r="O27" s="235">
        <v>50.396866819173923</v>
      </c>
      <c r="P27" s="226"/>
      <c r="Q27" s="238">
        <v>353210</v>
      </c>
      <c r="R27" s="752">
        <v>15.995569189746822</v>
      </c>
      <c r="S27" s="740">
        <v>190823</v>
      </c>
      <c r="T27" s="578">
        <v>54.025367345205396</v>
      </c>
      <c r="U27" s="740">
        <v>162387</v>
      </c>
      <c r="V27" s="235">
        <v>45.974632654794604</v>
      </c>
      <c r="W27" s="226"/>
      <c r="X27" s="238">
        <v>159307</v>
      </c>
      <c r="Y27" s="752">
        <v>7.2144224141756945</v>
      </c>
      <c r="Z27" s="740">
        <v>102659</v>
      </c>
      <c r="AA27" s="578">
        <v>64.440985016352073</v>
      </c>
      <c r="AB27" s="740">
        <v>56648</v>
      </c>
      <c r="AC27" s="235">
        <f t="shared" si="0"/>
        <v>35.559014983647927</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8">
        <f t="shared" si="1"/>
        <v>319892</v>
      </c>
      <c r="E28" s="741">
        <f t="shared" si="2"/>
        <v>162041</v>
      </c>
      <c r="F28" s="579">
        <f t="shared" si="3"/>
        <v>50.654908531629431</v>
      </c>
      <c r="G28" s="741">
        <f t="shared" si="4"/>
        <v>157851</v>
      </c>
      <c r="H28" s="243">
        <f t="shared" si="3"/>
        <v>49.345091468370576</v>
      </c>
      <c r="I28" s="226"/>
      <c r="J28" s="238">
        <f t="shared" si="5"/>
        <v>251041</v>
      </c>
      <c r="K28" s="752">
        <f t="shared" si="6"/>
        <v>78.476798419466562</v>
      </c>
      <c r="L28" s="740">
        <v>123897</v>
      </c>
      <c r="M28" s="578">
        <v>49.353292888412646</v>
      </c>
      <c r="N28" s="740">
        <v>127144</v>
      </c>
      <c r="O28" s="242">
        <v>50.646707111587354</v>
      </c>
      <c r="P28" s="226"/>
      <c r="Q28" s="238">
        <v>46710</v>
      </c>
      <c r="R28" s="752">
        <v>14.601803108549136</v>
      </c>
      <c r="S28" s="740">
        <v>24276</v>
      </c>
      <c r="T28" s="578">
        <v>51.971740526653818</v>
      </c>
      <c r="U28" s="740">
        <v>22434</v>
      </c>
      <c r="V28" s="242">
        <v>48.028259473346182</v>
      </c>
      <c r="W28" s="226"/>
      <c r="X28" s="238">
        <v>22141</v>
      </c>
      <c r="Y28" s="752">
        <v>6.9213984719842943</v>
      </c>
      <c r="Z28" s="740">
        <v>13868</v>
      </c>
      <c r="AA28" s="578">
        <v>62.634930671604714</v>
      </c>
      <c r="AB28" s="740">
        <v>8273</v>
      </c>
      <c r="AC28" s="242">
        <f t="shared" si="0"/>
        <v>37.365069328395286</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59">
        <f t="shared" si="1"/>
        <v>168287</v>
      </c>
      <c r="E29" s="742">
        <f t="shared" si="2"/>
        <v>83370</v>
      </c>
      <c r="F29" s="580">
        <f t="shared" ref="F29:H29" si="7">E29/$D29*100</f>
        <v>49.540368537082486</v>
      </c>
      <c r="G29" s="742">
        <f t="shared" si="4"/>
        <v>84917</v>
      </c>
      <c r="H29" s="248">
        <f t="shared" si="7"/>
        <v>50.459631462917521</v>
      </c>
      <c r="I29" s="226"/>
      <c r="J29" s="245">
        <f t="shared" si="5"/>
        <v>148381</v>
      </c>
      <c r="K29" s="753">
        <f t="shared" si="6"/>
        <v>88.171397671834427</v>
      </c>
      <c r="L29" s="746">
        <v>72450</v>
      </c>
      <c r="M29" s="749">
        <v>48.827006153078898</v>
      </c>
      <c r="N29" s="746">
        <v>75931</v>
      </c>
      <c r="O29" s="246">
        <v>51.172993846921102</v>
      </c>
      <c r="P29" s="226"/>
      <c r="Q29" s="245">
        <v>15047</v>
      </c>
      <c r="R29" s="753">
        <v>8.9412729444342105</v>
      </c>
      <c r="S29" s="746">
        <v>7767</v>
      </c>
      <c r="T29" s="749">
        <v>51.618262776633216</v>
      </c>
      <c r="U29" s="746">
        <v>7280</v>
      </c>
      <c r="V29" s="246">
        <v>48.381737223366784</v>
      </c>
      <c r="W29" s="226"/>
      <c r="X29" s="245">
        <v>4859</v>
      </c>
      <c r="Y29" s="753">
        <v>2.8873293837313638</v>
      </c>
      <c r="Z29" s="746">
        <v>3153</v>
      </c>
      <c r="AA29" s="749">
        <v>64.889895040131719</v>
      </c>
      <c r="AB29" s="746">
        <v>1706</v>
      </c>
      <c r="AC29" s="246">
        <f t="shared" si="0"/>
        <v>35.110104959868288</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0">
        <f>J31+Q31+X31</f>
        <v>47475420</v>
      </c>
      <c r="E31" s="743">
        <f>L31+S31+Z31</f>
        <v>24210039</v>
      </c>
      <c r="F31" s="409">
        <f>E31/$D31*100</f>
        <v>50.994891672364353</v>
      </c>
      <c r="G31" s="743">
        <f>N31+U31+AB31</f>
        <v>23265381</v>
      </c>
      <c r="H31" s="255">
        <f>G31/$D31*100</f>
        <v>49.005108327635647</v>
      </c>
      <c r="I31" s="211"/>
      <c r="J31" s="253">
        <f>L31+N31</f>
        <v>37996410</v>
      </c>
      <c r="K31" s="754">
        <f>J31/$D31*100</f>
        <v>80.033857520375804</v>
      </c>
      <c r="L31" s="743">
        <f>SUM(L12:L29)</f>
        <v>18842705</v>
      </c>
      <c r="M31" s="409">
        <f t="shared" ref="M31:O31" si="8">L31/$J31*100</f>
        <v>49.59075081040551</v>
      </c>
      <c r="N31" s="743">
        <f>SUM(N12:N29)</f>
        <v>19153705</v>
      </c>
      <c r="O31" s="254">
        <f t="shared" si="8"/>
        <v>50.409249189594497</v>
      </c>
      <c r="P31" s="211"/>
      <c r="Q31" s="253">
        <f>SUM(Q12:Q29)</f>
        <v>6614527</v>
      </c>
      <c r="R31" s="754">
        <f>Q31/$D31*100</f>
        <v>13.932529717483277</v>
      </c>
      <c r="S31" s="743">
        <f>SUM(S12:S29)</f>
        <v>3559541</v>
      </c>
      <c r="T31" s="409">
        <f>S31/$Q31*100</f>
        <v>53.81399153711218</v>
      </c>
      <c r="U31" s="743">
        <f>SUM(U12:U29)</f>
        <v>3054986</v>
      </c>
      <c r="V31" s="254">
        <f>U31/$Q31*100</f>
        <v>46.18600846288782</v>
      </c>
      <c r="W31" s="211"/>
      <c r="X31" s="253">
        <f>SUM(X12:X29)</f>
        <v>2864483</v>
      </c>
      <c r="Y31" s="754">
        <f>X31/$D31*100</f>
        <v>6.0336127621409146</v>
      </c>
      <c r="Z31" s="743">
        <f>SUM(Z12:Z29)</f>
        <v>1807793</v>
      </c>
      <c r="AA31" s="409">
        <f>Z31/$X31*100</f>
        <v>63.110620659993444</v>
      </c>
      <c r="AB31" s="743">
        <f>SUM(AB12:AB29)</f>
        <v>1056690</v>
      </c>
      <c r="AC31" s="254">
        <f>AB31/$X31*100</f>
        <v>36.889379340006556</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97" customFormat="1" ht="5.25" customHeight="1" x14ac:dyDescent="0.2">
      <c r="B32" s="257" t="s">
        <v>42</v>
      </c>
      <c r="C32" s="613"/>
      <c r="I32" s="613"/>
    </row>
    <row r="33" spans="2:15" s="297" customFormat="1" ht="5.25" customHeight="1" x14ac:dyDescent="0.2">
      <c r="B33" s="257" t="s">
        <v>50</v>
      </c>
      <c r="C33" s="996"/>
      <c r="I33" s="996"/>
    </row>
    <row r="34" spans="2:15" s="251" customFormat="1" ht="13.5" customHeight="1" x14ac:dyDescent="0.2">
      <c r="B34" s="1043" t="s">
        <v>487</v>
      </c>
      <c r="C34" s="1043"/>
      <c r="D34" s="1043"/>
      <c r="E34" s="1043"/>
      <c r="F34" s="1043"/>
      <c r="G34" s="1043"/>
      <c r="H34" s="1043"/>
      <c r="I34" s="1043"/>
      <c r="J34" s="1043"/>
      <c r="K34" s="1043"/>
      <c r="L34" s="1043"/>
      <c r="M34" s="1043"/>
      <c r="N34" s="1043"/>
      <c r="O34" s="1043"/>
    </row>
    <row r="35" spans="2:15" s="439" customFormat="1" ht="29.25" customHeight="1" x14ac:dyDescent="0.2">
      <c r="B35" s="1034"/>
      <c r="C35" s="1034"/>
      <c r="D35" s="1034"/>
      <c r="E35" s="999"/>
      <c r="F35" s="999"/>
      <c r="G35" s="999"/>
      <c r="H35" s="699"/>
      <c r="I35" s="699"/>
      <c r="J35" s="699"/>
      <c r="K35" s="699"/>
      <c r="L35" s="699"/>
      <c r="M35" s="699"/>
      <c r="N35" s="699"/>
    </row>
    <row r="36" spans="2:15" s="439" customFormat="1" ht="4.5" customHeight="1" x14ac:dyDescent="0.2">
      <c r="B36" s="1035"/>
      <c r="C36" s="1035"/>
      <c r="D36" s="1035"/>
      <c r="E36" s="998"/>
      <c r="F36" s="998"/>
      <c r="G36" s="998"/>
      <c r="H36" s="699"/>
      <c r="I36" s="699"/>
      <c r="J36" s="699"/>
      <c r="K36" s="699"/>
      <c r="L36" s="699"/>
      <c r="M36" s="699"/>
      <c r="N36" s="699"/>
    </row>
    <row r="37" spans="2:15" s="439" customFormat="1" x14ac:dyDescent="0.2"/>
    <row r="38" spans="2:15" s="439" customFormat="1" x14ac:dyDescent="0.2"/>
    <row r="39" spans="2:15" s="439" customFormat="1" x14ac:dyDescent="0.2"/>
    <row r="40" spans="2:15" s="439" customFormat="1" x14ac:dyDescent="0.2"/>
    <row r="41" spans="2:15" s="439" customFormat="1" x14ac:dyDescent="0.2"/>
    <row r="42" spans="2:15" s="439" customFormat="1" x14ac:dyDescent="0.2"/>
    <row r="43" spans="2:15" s="297" customFormat="1" x14ac:dyDescent="0.2"/>
    <row r="44" spans="2:15" s="297" customFormat="1" x14ac:dyDescent="0.2"/>
    <row r="45" spans="2:15" s="297" customFormat="1" x14ac:dyDescent="0.2"/>
    <row r="46" spans="2:15" s="297"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5:D35"/>
    <mergeCell ref="B36:D36"/>
    <mergeCell ref="R9:R10"/>
    <mergeCell ref="S9:T9"/>
    <mergeCell ref="K9:K10"/>
    <mergeCell ref="L9:M9"/>
    <mergeCell ref="N9:O9"/>
    <mergeCell ref="Q9:Q10"/>
    <mergeCell ref="B34:O34"/>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4">
    <tabColor theme="0"/>
    <pageSetUpPr fitToPage="1"/>
  </sheetPr>
  <dimension ref="B1:S31"/>
  <sheetViews>
    <sheetView showGridLines="0" topLeftCell="A8" zoomScaleNormal="100" workbookViewId="0"/>
  </sheetViews>
  <sheetFormatPr baseColWidth="10" defaultColWidth="11.42578125" defaultRowHeight="15" x14ac:dyDescent="0.2"/>
  <cols>
    <col min="1" max="1" width="0.42578125" style="1" customWidth="1"/>
    <col min="2" max="2" width="28.7109375" style="1" customWidth="1"/>
    <col min="3" max="3" width="0.28515625" style="1" customWidth="1"/>
    <col min="4" max="4" width="13.7109375" style="1" customWidth="1"/>
    <col min="5" max="5" width="9.28515625" style="1" customWidth="1"/>
    <col min="6" max="6" width="0.42578125" style="1" customWidth="1"/>
    <col min="7" max="7" width="11.28515625" style="1" customWidth="1"/>
    <col min="8" max="8" width="7.5703125" style="1" customWidth="1"/>
    <col min="9" max="9" width="0.42578125" style="1" customWidth="1"/>
    <col min="10" max="10" width="9.5703125" style="1" customWidth="1"/>
    <col min="11" max="11" width="7.5703125" style="1" customWidth="1"/>
    <col min="12" max="12" width="18.42578125" style="1" customWidth="1"/>
    <col min="13" max="13" width="15" style="1" customWidth="1"/>
    <col min="14" max="14" width="2" style="1" customWidth="1"/>
    <col min="15" max="16384" width="11.42578125" style="1"/>
  </cols>
  <sheetData>
    <row r="1" spans="2:19" x14ac:dyDescent="0.2">
      <c r="G1" s="142" t="s">
        <v>27</v>
      </c>
      <c r="H1" s="143"/>
      <c r="I1" s="143"/>
      <c r="J1" s="142" t="s">
        <v>26</v>
      </c>
    </row>
    <row r="2" spans="2:19" s="2" customFormat="1" ht="15" customHeight="1" x14ac:dyDescent="0.2">
      <c r="B2" s="11"/>
      <c r="C2" s="46"/>
      <c r="F2" s="46"/>
    </row>
    <row r="3" spans="2:19" s="44" customFormat="1" ht="52.5" customHeight="1" x14ac:dyDescent="0.2">
      <c r="B3" s="1059"/>
      <c r="C3" s="1059"/>
      <c r="D3" s="1059"/>
      <c r="E3" s="1059"/>
      <c r="F3" s="1059"/>
    </row>
    <row r="4" spans="2:19" s="7" customFormat="1" ht="23.25" customHeight="1" x14ac:dyDescent="0.2">
      <c r="B4" s="1028" t="s">
        <v>403</v>
      </c>
      <c r="C4" s="1028"/>
      <c r="D4" s="1028"/>
      <c r="E4" s="1028"/>
      <c r="F4" s="1028"/>
      <c r="G4" s="1028"/>
      <c r="H4" s="1028"/>
      <c r="I4" s="1028"/>
      <c r="J4" s="1028"/>
      <c r="K4" s="1028"/>
      <c r="L4" s="1028"/>
      <c r="M4" s="1028"/>
    </row>
    <row r="5" spans="2:19" s="7" customFormat="1" ht="15.75" customHeight="1" x14ac:dyDescent="0.2">
      <c r="B5" s="1064" t="str">
        <f>porsaad!B6</f>
        <v>Situación a 30 de abril de 2023</v>
      </c>
      <c r="C5" s="1064"/>
      <c r="D5" s="1064"/>
      <c r="E5" s="1064"/>
      <c r="F5" s="1064"/>
      <c r="G5" s="1064"/>
      <c r="H5" s="1064"/>
      <c r="I5" s="1064"/>
      <c r="J5" s="1064"/>
      <c r="K5" s="1064"/>
      <c r="L5" s="1064"/>
      <c r="M5" s="1064"/>
      <c r="N5" s="43"/>
      <c r="O5" s="43"/>
      <c r="P5" s="43"/>
      <c r="Q5" s="43"/>
      <c r="R5" s="43"/>
      <c r="S5" s="43"/>
    </row>
    <row r="6" spans="2:19" s="7" customFormat="1" ht="10.5" customHeight="1" x14ac:dyDescent="0.2">
      <c r="B6" s="42"/>
    </row>
    <row r="7" spans="2:19" s="40" customFormat="1" ht="36.75" customHeight="1" x14ac:dyDescent="0.2">
      <c r="B7" s="1062" t="s">
        <v>15</v>
      </c>
      <c r="C7" s="23"/>
      <c r="D7" s="1060" t="s">
        <v>14</v>
      </c>
      <c r="E7" s="1061"/>
      <c r="F7" s="21"/>
      <c r="G7" s="144"/>
      <c r="H7" s="144"/>
      <c r="I7" s="144"/>
      <c r="J7" s="144"/>
      <c r="K7" s="144"/>
      <c r="L7" s="144"/>
      <c r="M7" s="144"/>
    </row>
    <row r="8" spans="2:19" s="36" customFormat="1" ht="30.75" customHeight="1" x14ac:dyDescent="0.2">
      <c r="B8" s="1063"/>
      <c r="C8" s="39"/>
      <c r="D8" s="38" t="s">
        <v>12</v>
      </c>
      <c r="E8" s="37" t="s">
        <v>13</v>
      </c>
      <c r="F8" s="21"/>
      <c r="G8" s="145"/>
      <c r="H8" s="145"/>
      <c r="I8" s="145"/>
      <c r="J8" s="145"/>
      <c r="K8" s="145"/>
      <c r="L8" s="145"/>
      <c r="M8" s="148"/>
    </row>
    <row r="9" spans="2:19" s="25" customFormat="1" ht="4.5" customHeight="1" x14ac:dyDescent="0.2">
      <c r="B9" s="26"/>
      <c r="C9" s="27"/>
      <c r="D9" s="26"/>
      <c r="E9" s="26"/>
      <c r="F9"/>
      <c r="G9" s="146"/>
      <c r="H9" s="146"/>
      <c r="I9" s="146"/>
      <c r="J9" s="146"/>
      <c r="K9" s="146"/>
      <c r="L9" s="146"/>
      <c r="M9" s="146"/>
    </row>
    <row r="10" spans="2:19" s="28" customFormat="1" ht="18" customHeight="1" x14ac:dyDescent="0.2">
      <c r="B10" s="35" t="s">
        <v>11</v>
      </c>
      <c r="C10" s="30">
        <f t="shared" ref="C10:C27" si="0">D10</f>
        <v>427328</v>
      </c>
      <c r="D10" s="137">
        <v>427328</v>
      </c>
      <c r="E10" s="185">
        <f t="shared" ref="E10:E27" si="1">D10*100/$D$29</f>
        <v>21.144300269964294</v>
      </c>
      <c r="F10" s="29"/>
      <c r="G10" s="147"/>
      <c r="H10" s="147"/>
      <c r="I10" s="147"/>
      <c r="J10" s="147"/>
      <c r="K10" s="147"/>
      <c r="L10" s="147"/>
      <c r="M10" s="146"/>
    </row>
    <row r="11" spans="2:19" s="28" customFormat="1" ht="18" customHeight="1" x14ac:dyDescent="0.2">
      <c r="B11" s="32" t="s">
        <v>10</v>
      </c>
      <c r="C11" s="30">
        <f t="shared" si="0"/>
        <v>51720</v>
      </c>
      <c r="D11" s="138">
        <v>51720</v>
      </c>
      <c r="E11" s="186">
        <f t="shared" si="1"/>
        <v>2.5591190138782229</v>
      </c>
      <c r="F11" s="29"/>
      <c r="G11" s="147"/>
      <c r="H11" s="147"/>
      <c r="I11" s="147"/>
      <c r="J11" s="147"/>
      <c r="K11" s="147"/>
      <c r="L11" s="147"/>
      <c r="M11" s="147"/>
    </row>
    <row r="12" spans="2:19" s="28" customFormat="1" ht="18" customHeight="1" x14ac:dyDescent="0.2">
      <c r="B12" s="32" t="s">
        <v>40</v>
      </c>
      <c r="C12" s="30">
        <f t="shared" si="0"/>
        <v>44486</v>
      </c>
      <c r="D12" s="138">
        <v>44486</v>
      </c>
      <c r="E12" s="186">
        <f t="shared" si="1"/>
        <v>2.2011788176988909</v>
      </c>
      <c r="F12" s="29"/>
      <c r="G12" s="147"/>
      <c r="H12" s="147"/>
      <c r="I12" s="147"/>
      <c r="J12" s="147"/>
      <c r="K12" s="147"/>
      <c r="L12" s="147"/>
      <c r="M12" s="147"/>
    </row>
    <row r="13" spans="2:19" s="28" customFormat="1" ht="18" customHeight="1" x14ac:dyDescent="0.2">
      <c r="B13" s="32" t="s">
        <v>41</v>
      </c>
      <c r="C13" s="30">
        <f t="shared" si="0"/>
        <v>41078</v>
      </c>
      <c r="D13" s="138">
        <v>41078</v>
      </c>
      <c r="E13" s="186">
        <f t="shared" si="1"/>
        <v>2.0325500938145717</v>
      </c>
      <c r="F13" s="29"/>
      <c r="G13" s="147"/>
      <c r="H13" s="147"/>
      <c r="I13" s="147"/>
      <c r="J13" s="147"/>
      <c r="K13" s="147"/>
      <c r="L13" s="147"/>
      <c r="M13" s="147"/>
    </row>
    <row r="14" spans="2:19" s="28" customFormat="1" ht="18" customHeight="1" x14ac:dyDescent="0.2">
      <c r="B14" s="32" t="s">
        <v>9</v>
      </c>
      <c r="C14" s="30">
        <f t="shared" si="0"/>
        <v>57756</v>
      </c>
      <c r="D14" s="138">
        <v>57756</v>
      </c>
      <c r="E14" s="186">
        <f t="shared" si="1"/>
        <v>2.857781859349394</v>
      </c>
      <c r="F14" s="29"/>
      <c r="G14" s="147"/>
      <c r="H14" s="147"/>
      <c r="I14" s="147"/>
      <c r="J14" s="147"/>
      <c r="K14" s="147"/>
      <c r="L14" s="147"/>
      <c r="M14" s="149"/>
    </row>
    <row r="15" spans="2:19" s="28" customFormat="1" ht="18" customHeight="1" x14ac:dyDescent="0.2">
      <c r="B15" s="32" t="s">
        <v>8</v>
      </c>
      <c r="C15" s="30">
        <f t="shared" si="0"/>
        <v>23571</v>
      </c>
      <c r="D15" s="138">
        <v>23571</v>
      </c>
      <c r="E15" s="186">
        <f t="shared" si="1"/>
        <v>1.1662991932738516</v>
      </c>
      <c r="F15" s="29"/>
      <c r="G15" s="147"/>
      <c r="H15" s="147"/>
      <c r="I15" s="147"/>
      <c r="J15" s="147"/>
      <c r="K15" s="147"/>
      <c r="L15" s="147"/>
      <c r="M15" s="149"/>
    </row>
    <row r="16" spans="2:19" s="28" customFormat="1" ht="18" customHeight="1" x14ac:dyDescent="0.2">
      <c r="B16" s="32" t="s">
        <v>7</v>
      </c>
      <c r="C16" s="30">
        <f t="shared" si="0"/>
        <v>149821</v>
      </c>
      <c r="D16" s="138">
        <v>149821</v>
      </c>
      <c r="E16" s="186">
        <f t="shared" si="1"/>
        <v>7.4131819369344409</v>
      </c>
      <c r="F16" s="29"/>
      <c r="G16" s="147"/>
      <c r="H16" s="147"/>
      <c r="I16" s="147"/>
      <c r="J16" s="147"/>
      <c r="K16" s="147"/>
      <c r="L16" s="147"/>
      <c r="M16" s="147"/>
    </row>
    <row r="17" spans="2:13" s="28" customFormat="1" ht="18" customHeight="1" x14ac:dyDescent="0.2">
      <c r="B17" s="32" t="s">
        <v>43</v>
      </c>
      <c r="C17" s="30">
        <f t="shared" si="0"/>
        <v>93138</v>
      </c>
      <c r="D17" s="138">
        <v>93138</v>
      </c>
      <c r="E17" s="186">
        <f t="shared" si="1"/>
        <v>4.6084923958737418</v>
      </c>
      <c r="F17" s="29"/>
      <c r="G17" s="147"/>
      <c r="H17" s="147"/>
      <c r="I17" s="147"/>
      <c r="J17" s="147"/>
      <c r="K17" s="147"/>
      <c r="L17" s="147"/>
      <c r="M17" s="147"/>
    </row>
    <row r="18" spans="2:13" s="28" customFormat="1" ht="18" customHeight="1" x14ac:dyDescent="0.2">
      <c r="B18" s="32" t="s">
        <v>44</v>
      </c>
      <c r="C18" s="30">
        <f t="shared" si="0"/>
        <v>363501</v>
      </c>
      <c r="D18" s="138">
        <v>363501</v>
      </c>
      <c r="E18" s="186">
        <f t="shared" si="1"/>
        <v>17.986123756066281</v>
      </c>
      <c r="F18" s="29"/>
      <c r="G18" s="147"/>
      <c r="H18" s="147"/>
      <c r="I18" s="147"/>
      <c r="J18" s="147"/>
      <c r="K18" s="147"/>
      <c r="L18" s="147"/>
      <c r="M18" s="147"/>
    </row>
    <row r="19" spans="2:13" s="28" customFormat="1" ht="18" customHeight="1" x14ac:dyDescent="0.2">
      <c r="B19" s="32" t="s">
        <v>6</v>
      </c>
      <c r="C19" s="30">
        <f t="shared" si="0"/>
        <v>191925</v>
      </c>
      <c r="D19" s="138">
        <v>191925</v>
      </c>
      <c r="E19" s="186">
        <f t="shared" si="1"/>
        <v>9.4964987768479894</v>
      </c>
      <c r="F19" s="29"/>
      <c r="G19" s="147"/>
      <c r="H19" s="147"/>
      <c r="I19" s="147"/>
      <c r="J19" s="147"/>
      <c r="K19" s="147"/>
      <c r="L19" s="147"/>
      <c r="M19" s="147"/>
    </row>
    <row r="20" spans="2:13" s="28" customFormat="1" ht="18" customHeight="1" x14ac:dyDescent="0.2">
      <c r="B20" s="32" t="s">
        <v>5</v>
      </c>
      <c r="C20" s="30">
        <f t="shared" si="0"/>
        <v>57035</v>
      </c>
      <c r="D20" s="138">
        <v>57035</v>
      </c>
      <c r="E20" s="186">
        <f t="shared" si="1"/>
        <v>2.8221065923539146</v>
      </c>
      <c r="F20" s="29"/>
      <c r="G20" s="147"/>
      <c r="H20" s="147"/>
      <c r="I20" s="147"/>
      <c r="J20" s="147"/>
      <c r="K20" s="147"/>
      <c r="L20" s="147"/>
      <c r="M20" s="147"/>
    </row>
    <row r="21" spans="2:13" s="28" customFormat="1" ht="18" customHeight="1" x14ac:dyDescent="0.2">
      <c r="B21" s="32" t="s">
        <v>38</v>
      </c>
      <c r="C21" s="30">
        <f t="shared" si="0"/>
        <v>80456</v>
      </c>
      <c r="D21" s="138">
        <v>80456</v>
      </c>
      <c r="E21" s="186">
        <f t="shared" si="1"/>
        <v>3.9809837467244069</v>
      </c>
      <c r="F21" s="29"/>
      <c r="G21" s="147"/>
      <c r="H21" s="147"/>
      <c r="I21" s="147"/>
      <c r="J21" s="147"/>
      <c r="K21" s="147"/>
      <c r="L21" s="147"/>
      <c r="M21" s="147"/>
    </row>
    <row r="22" spans="2:13" s="28" customFormat="1" ht="18" customHeight="1" x14ac:dyDescent="0.2">
      <c r="B22" s="32" t="s">
        <v>45</v>
      </c>
      <c r="C22" s="30">
        <f t="shared" si="0"/>
        <v>229862</v>
      </c>
      <c r="D22" s="138">
        <v>229862</v>
      </c>
      <c r="E22" s="186">
        <f t="shared" si="1"/>
        <v>11.373631376026221</v>
      </c>
      <c r="F22" s="29"/>
      <c r="G22" s="147"/>
      <c r="H22" s="147"/>
      <c r="I22" s="147"/>
      <c r="J22" s="147"/>
      <c r="K22" s="147"/>
      <c r="L22" s="147"/>
      <c r="M22" s="147"/>
    </row>
    <row r="23" spans="2:13" s="33" customFormat="1" ht="18" customHeight="1" x14ac:dyDescent="0.2">
      <c r="B23" s="32" t="s">
        <v>46</v>
      </c>
      <c r="C23" s="30">
        <f t="shared" si="0"/>
        <v>57942</v>
      </c>
      <c r="D23" s="138">
        <v>57942</v>
      </c>
      <c r="E23" s="186">
        <f t="shared" si="1"/>
        <v>2.8669851875895591</v>
      </c>
      <c r="F23" s="34"/>
      <c r="G23" s="147"/>
      <c r="H23" s="147"/>
      <c r="I23" s="147"/>
      <c r="J23" s="147"/>
      <c r="K23" s="147"/>
      <c r="L23" s="147"/>
      <c r="M23" s="147"/>
    </row>
    <row r="24" spans="2:13" s="28" customFormat="1" ht="18" customHeight="1" x14ac:dyDescent="0.2">
      <c r="B24" s="32" t="s">
        <v>47</v>
      </c>
      <c r="C24" s="30">
        <f t="shared" si="0"/>
        <v>21478</v>
      </c>
      <c r="D24" s="138">
        <v>21478</v>
      </c>
      <c r="E24" s="186">
        <f t="shared" si="1"/>
        <v>1.0627370104423139</v>
      </c>
      <c r="F24" s="29"/>
      <c r="G24" s="147"/>
      <c r="H24" s="147"/>
      <c r="I24" s="147"/>
      <c r="J24" s="147"/>
      <c r="K24" s="147"/>
      <c r="L24" s="147"/>
      <c r="M24" s="147"/>
    </row>
    <row r="25" spans="2:13" s="28" customFormat="1" ht="18" customHeight="1" x14ac:dyDescent="0.2">
      <c r="B25" s="32" t="s">
        <v>48</v>
      </c>
      <c r="C25" s="30">
        <f t="shared" si="0"/>
        <v>110499</v>
      </c>
      <c r="D25" s="138">
        <v>110499</v>
      </c>
      <c r="E25" s="186">
        <f t="shared" si="1"/>
        <v>5.4675191785485264</v>
      </c>
      <c r="F25" s="29"/>
      <c r="G25" s="147"/>
      <c r="H25" s="147"/>
      <c r="I25" s="147"/>
      <c r="J25" s="147"/>
      <c r="K25" s="147"/>
      <c r="L25" s="147"/>
      <c r="M25" s="147"/>
    </row>
    <row r="26" spans="2:13" s="28" customFormat="1" ht="18" customHeight="1" x14ac:dyDescent="0.2">
      <c r="B26" s="32" t="s">
        <v>49</v>
      </c>
      <c r="C26" s="30">
        <f t="shared" si="0"/>
        <v>14350</v>
      </c>
      <c r="D26" s="138">
        <v>14350</v>
      </c>
      <c r="E26" s="187">
        <f t="shared" si="1"/>
        <v>0.71004172175468871</v>
      </c>
      <c r="F26" s="29"/>
      <c r="G26" s="147"/>
      <c r="H26" s="147"/>
      <c r="I26" s="147"/>
      <c r="J26" s="147"/>
      <c r="K26" s="147"/>
      <c r="L26" s="147"/>
      <c r="M26" s="147"/>
    </row>
    <row r="27" spans="2:13" s="28" customFormat="1" ht="18" customHeight="1" x14ac:dyDescent="0.2">
      <c r="B27" s="31" t="s">
        <v>4</v>
      </c>
      <c r="C27" s="30">
        <f t="shared" si="0"/>
        <v>5062</v>
      </c>
      <c r="D27" s="139">
        <v>5062</v>
      </c>
      <c r="E27" s="188">
        <f t="shared" si="1"/>
        <v>0.2504690728586923</v>
      </c>
      <c r="F27" s="29"/>
      <c r="G27" s="147"/>
      <c r="H27" s="147"/>
      <c r="I27" s="147"/>
      <c r="J27" s="147"/>
      <c r="K27" s="147"/>
      <c r="L27" s="147"/>
      <c r="M27" s="147"/>
    </row>
    <row r="28" spans="2:13" s="25" customFormat="1" ht="3.75" customHeight="1" x14ac:dyDescent="0.2">
      <c r="B28" s="26"/>
      <c r="C28" s="27"/>
      <c r="D28" s="26"/>
      <c r="E28" s="193"/>
      <c r="F28"/>
      <c r="G28" s="146"/>
      <c r="H28" s="146"/>
      <c r="I28" s="146"/>
      <c r="J28" s="146"/>
      <c r="K28" s="146"/>
      <c r="L28" s="146"/>
      <c r="M28" s="146"/>
    </row>
    <row r="29" spans="2:13" s="20" customFormat="1" ht="18" customHeight="1" x14ac:dyDescent="0.2">
      <c r="B29" s="24" t="s">
        <v>3</v>
      </c>
      <c r="C29" s="23"/>
      <c r="D29" s="22">
        <f>SUM(D10:D28)</f>
        <v>2021008</v>
      </c>
      <c r="E29" s="190">
        <f>D29*100/$D$29</f>
        <v>100</v>
      </c>
      <c r="F29" s="21"/>
      <c r="G29" s="135"/>
      <c r="H29" s="135"/>
      <c r="I29" s="135"/>
      <c r="J29" s="135"/>
      <c r="K29" s="135"/>
      <c r="L29" s="135"/>
      <c r="M29" s="135"/>
    </row>
    <row r="30" spans="2:13" s="19" customFormat="1" ht="23.25" customHeight="1" x14ac:dyDescent="0.2">
      <c r="B30" s="1043"/>
      <c r="C30" s="1043"/>
      <c r="D30" s="1043"/>
      <c r="E30" s="1043"/>
      <c r="F30" s="1043"/>
      <c r="G30" s="1043"/>
      <c r="H30" s="1043"/>
      <c r="I30" s="1043"/>
      <c r="J30" s="1043"/>
      <c r="K30" s="1043"/>
      <c r="L30" s="1043"/>
      <c r="M30" s="1043"/>
    </row>
    <row r="31" spans="2:13" ht="24" customHeight="1" x14ac:dyDescent="0.2">
      <c r="D31" s="18"/>
    </row>
  </sheetData>
  <mergeCells count="6">
    <mergeCell ref="B30:M30"/>
    <mergeCell ref="B3:F3"/>
    <mergeCell ref="D7:E7"/>
    <mergeCell ref="B7:B8"/>
    <mergeCell ref="B4:M4"/>
    <mergeCell ref="B5:M5"/>
  </mergeCells>
  <conditionalFormatting sqref="D10">
    <cfRule type="cellIs" dxfId="36" priority="21" stopIfTrue="1" operator="notEqual">
      <formula>#REF!+#REF!</formula>
    </cfRule>
  </conditionalFormatting>
  <conditionalFormatting sqref="D11">
    <cfRule type="cellIs" dxfId="35" priority="22" stopIfTrue="1" operator="notEqual">
      <formula>#REF!+#REF!</formula>
    </cfRule>
  </conditionalFormatting>
  <conditionalFormatting sqref="D12">
    <cfRule type="cellIs" dxfId="34" priority="23" stopIfTrue="1" operator="notEqual">
      <formula>#REF!+#REF!</formula>
    </cfRule>
  </conditionalFormatting>
  <conditionalFormatting sqref="D13">
    <cfRule type="cellIs" dxfId="33" priority="24" stopIfTrue="1" operator="notEqual">
      <formula>#REF!+#REF!</formula>
    </cfRule>
  </conditionalFormatting>
  <conditionalFormatting sqref="D14">
    <cfRule type="cellIs" dxfId="32" priority="25" stopIfTrue="1" operator="notEqual">
      <formula>#REF!+#REF!</formula>
    </cfRule>
  </conditionalFormatting>
  <conditionalFormatting sqref="D15">
    <cfRule type="cellIs" dxfId="31" priority="26" stopIfTrue="1" operator="notEqual">
      <formula>#REF!+#REF!</formula>
    </cfRule>
  </conditionalFormatting>
  <conditionalFormatting sqref="D16">
    <cfRule type="cellIs" dxfId="30" priority="27" stopIfTrue="1" operator="notEqual">
      <formula>#REF!+#REF!</formula>
    </cfRule>
  </conditionalFormatting>
  <conditionalFormatting sqref="D17">
    <cfRule type="cellIs" dxfId="29" priority="28" stopIfTrue="1" operator="notEqual">
      <formula>#REF!+#REF!</formula>
    </cfRule>
  </conditionalFormatting>
  <conditionalFormatting sqref="D18">
    <cfRule type="cellIs" dxfId="28" priority="29" stopIfTrue="1" operator="notEqual">
      <formula>#REF!+#REF!</formula>
    </cfRule>
  </conditionalFormatting>
  <conditionalFormatting sqref="D19">
    <cfRule type="cellIs" dxfId="27" priority="30" stopIfTrue="1" operator="notEqual">
      <formula>#REF!+#REF!</formula>
    </cfRule>
  </conditionalFormatting>
  <conditionalFormatting sqref="D20">
    <cfRule type="cellIs" dxfId="26" priority="31" stopIfTrue="1" operator="notEqual">
      <formula>#REF!+#REF!</formula>
    </cfRule>
  </conditionalFormatting>
  <conditionalFormatting sqref="D21">
    <cfRule type="cellIs" dxfId="25" priority="32" stopIfTrue="1" operator="notEqual">
      <formula>#REF!+#REF!</formula>
    </cfRule>
  </conditionalFormatting>
  <conditionalFormatting sqref="D22">
    <cfRule type="cellIs" dxfId="24" priority="33" stopIfTrue="1" operator="notEqual">
      <formula>#REF!+#REF!</formula>
    </cfRule>
  </conditionalFormatting>
  <conditionalFormatting sqref="D23">
    <cfRule type="cellIs" dxfId="23" priority="34" stopIfTrue="1" operator="notEqual">
      <formula>#REF!+#REF!</formula>
    </cfRule>
  </conditionalFormatting>
  <conditionalFormatting sqref="D24">
    <cfRule type="cellIs" dxfId="22" priority="35" stopIfTrue="1" operator="notEqual">
      <formula>#REF!+#REF!</formula>
    </cfRule>
  </conditionalFormatting>
  <conditionalFormatting sqref="D25">
    <cfRule type="cellIs" dxfId="21" priority="36" stopIfTrue="1" operator="notEqual">
      <formula>#REF!+#REF!</formula>
    </cfRule>
  </conditionalFormatting>
  <conditionalFormatting sqref="D26">
    <cfRule type="cellIs" dxfId="20" priority="37" stopIfTrue="1" operator="notEqual">
      <formula>#REF!+#REF!</formula>
    </cfRule>
  </conditionalFormatting>
  <conditionalFormatting sqref="D27">
    <cfRule type="cellIs" dxfId="19" priority="38" stopIfTrue="1" operator="notEqual">
      <formula>#REF!+#REF!</formula>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2">
    <tabColor theme="0"/>
    <pageSetUpPr fitToPage="1"/>
  </sheetPr>
  <dimension ref="A1:U37"/>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4.5703125" style="261" customWidth="1"/>
    <col min="8" max="8" width="9.28515625" style="261" customWidth="1"/>
    <col min="9" max="9" width="0.42578125" style="261" customWidth="1"/>
    <col min="10" max="10" width="10.85546875" style="261" customWidth="1"/>
    <col min="11" max="11" width="8.140625" style="261" customWidth="1"/>
    <col min="12" max="12" width="11.5703125" style="261" customWidth="1"/>
    <col min="13" max="13" width="4.140625" style="261" customWidth="1"/>
    <col min="14" max="14" width="6.140625" style="261" customWidth="1"/>
    <col min="15" max="15" width="3.7109375" style="259" customWidth="1"/>
    <col min="16" max="16" width="3.140625" style="261" customWidth="1"/>
    <col min="17" max="17" width="7" style="261" customWidth="1"/>
    <col min="18" max="18" width="5.7109375" style="261" customWidth="1"/>
    <col min="19" max="20" width="11.42578125" style="261"/>
    <col min="21" max="21" width="17.140625" style="261" customWidth="1"/>
    <col min="22" max="16384" width="11.42578125" style="261"/>
  </cols>
  <sheetData>
    <row r="1" spans="1:21" s="201" customFormat="1" ht="15" customHeight="1" x14ac:dyDescent="0.2">
      <c r="B1" s="202"/>
      <c r="C1" s="203"/>
      <c r="F1" s="203"/>
      <c r="I1" s="203"/>
      <c r="O1" s="204"/>
    </row>
    <row r="2" spans="1:21" s="205" customFormat="1" ht="52.5" customHeight="1" x14ac:dyDescent="0.2">
      <c r="B2" s="1044"/>
      <c r="C2" s="1044"/>
      <c r="D2" s="1044"/>
      <c r="E2" s="1044"/>
      <c r="F2" s="1044"/>
      <c r="G2" s="1044"/>
      <c r="H2" s="1044"/>
      <c r="I2" s="1044"/>
      <c r="O2" s="207"/>
    </row>
    <row r="3" spans="1:21" s="208" customFormat="1" ht="4.5" customHeight="1" x14ac:dyDescent="0.2">
      <c r="B3" s="1045"/>
      <c r="C3" s="1045"/>
      <c r="D3" s="1045"/>
      <c r="E3" s="1045"/>
      <c r="F3" s="1045"/>
      <c r="G3" s="1045"/>
      <c r="H3" s="1045"/>
      <c r="I3" s="1045"/>
      <c r="O3" s="207"/>
    </row>
    <row r="4" spans="1:21" s="208" customFormat="1" ht="17.25" customHeight="1" x14ac:dyDescent="0.2">
      <c r="A4" s="1045" t="s">
        <v>404</v>
      </c>
      <c r="B4" s="1045"/>
      <c r="C4" s="1045"/>
      <c r="D4" s="1045"/>
      <c r="E4" s="1045"/>
      <c r="F4" s="1045"/>
      <c r="G4" s="1045"/>
      <c r="H4" s="1045"/>
      <c r="I4" s="1045"/>
      <c r="J4" s="1045"/>
      <c r="K4" s="1045"/>
      <c r="L4" s="1045"/>
      <c r="M4" s="1045"/>
      <c r="N4" s="1045"/>
      <c r="O4" s="1045"/>
      <c r="P4" s="1045"/>
      <c r="Q4" s="1045"/>
      <c r="R4" s="1045"/>
      <c r="S4" s="1045"/>
      <c r="T4" s="1045"/>
      <c r="U4" s="1045"/>
    </row>
    <row r="5" spans="1:21" s="208" customFormat="1" ht="17.25" customHeight="1" x14ac:dyDescent="0.2">
      <c r="B5" s="1046" t="str">
        <f>porsaad!B6</f>
        <v>Situación a 30 de abril de 2023</v>
      </c>
      <c r="C5" s="1046"/>
      <c r="D5" s="1046"/>
      <c r="E5" s="1046"/>
      <c r="F5" s="1046"/>
      <c r="G5" s="1046"/>
      <c r="H5" s="1046"/>
      <c r="I5" s="1046"/>
      <c r="J5" s="1046"/>
      <c r="K5" s="1046"/>
      <c r="L5" s="1046"/>
      <c r="M5" s="1046"/>
      <c r="N5" s="1046"/>
      <c r="O5" s="1046"/>
      <c r="P5" s="1046"/>
      <c r="Q5" s="1046"/>
      <c r="R5" s="1046"/>
      <c r="S5" s="1046"/>
    </row>
    <row r="6" spans="1:21" s="208" customFormat="1" ht="6" customHeight="1" x14ac:dyDescent="0.2">
      <c r="O6" s="207"/>
    </row>
    <row r="7" spans="1:21" s="213" customFormat="1" ht="39.75" customHeight="1" x14ac:dyDescent="0.2">
      <c r="A7" s="209"/>
      <c r="B7" s="1047" t="s">
        <v>15</v>
      </c>
      <c r="C7" s="211"/>
      <c r="D7" s="1056" t="s">
        <v>115</v>
      </c>
      <c r="E7" s="1055"/>
      <c r="F7" s="211"/>
      <c r="G7" s="1056" t="s">
        <v>117</v>
      </c>
      <c r="H7" s="1055"/>
      <c r="I7" s="211"/>
      <c r="J7" s="1056" t="s">
        <v>16</v>
      </c>
      <c r="K7" s="1054"/>
      <c r="L7" s="1055"/>
      <c r="M7" s="430"/>
      <c r="N7" s="430"/>
      <c r="O7" s="431"/>
      <c r="P7" s="431"/>
      <c r="Q7" s="431"/>
      <c r="R7" s="431"/>
      <c r="S7" s="431"/>
      <c r="T7" s="431"/>
      <c r="U7" s="432"/>
    </row>
    <row r="8" spans="1:21" s="219" customFormat="1" ht="26.25" customHeight="1" x14ac:dyDescent="0.2">
      <c r="A8" s="214"/>
      <c r="B8" s="1049"/>
      <c r="C8" s="216"/>
      <c r="D8" s="217" t="s">
        <v>12</v>
      </c>
      <c r="E8" s="218" t="s">
        <v>13</v>
      </c>
      <c r="F8" s="216"/>
      <c r="G8" s="217" t="s">
        <v>12</v>
      </c>
      <c r="H8" s="218" t="s">
        <v>13</v>
      </c>
      <c r="I8" s="216"/>
      <c r="J8" s="217" t="s">
        <v>12</v>
      </c>
      <c r="K8" s="408" t="s">
        <v>119</v>
      </c>
      <c r="L8" s="218" t="s">
        <v>118</v>
      </c>
      <c r="M8" s="433"/>
      <c r="N8" s="434"/>
      <c r="O8" s="309"/>
      <c r="P8" s="309"/>
      <c r="Q8" s="309"/>
      <c r="R8" s="309"/>
      <c r="S8" s="435"/>
      <c r="T8" s="435"/>
      <c r="U8" s="435"/>
    </row>
    <row r="9" spans="1:21" s="223" customFormat="1" ht="4.5" customHeight="1" x14ac:dyDescent="0.2">
      <c r="A9" s="220"/>
      <c r="B9" s="221"/>
      <c r="C9" s="222"/>
      <c r="D9" s="221"/>
      <c r="E9" s="221"/>
      <c r="F9" s="222"/>
      <c r="G9" s="221"/>
      <c r="H9" s="221"/>
      <c r="I9" s="222"/>
      <c r="J9" s="221"/>
      <c r="K9" s="221"/>
      <c r="L9" s="221"/>
      <c r="M9" s="430"/>
      <c r="N9" s="434"/>
      <c r="O9" s="309"/>
      <c r="P9" s="309"/>
      <c r="Q9" s="309"/>
      <c r="R9" s="309"/>
      <c r="S9" s="231"/>
      <c r="T9" s="231"/>
      <c r="U9" s="231"/>
    </row>
    <row r="10" spans="1:21" s="232" customFormat="1" ht="18" customHeight="1" x14ac:dyDescent="0.15">
      <c r="A10" s="224"/>
      <c r="B10" s="225" t="s">
        <v>11</v>
      </c>
      <c r="C10" s="226"/>
      <c r="D10" s="404">
        <v>8500187</v>
      </c>
      <c r="E10" s="185">
        <v>17.904395579860061</v>
      </c>
      <c r="F10" s="226"/>
      <c r="G10" s="227">
        <v>1055830</v>
      </c>
      <c r="H10" s="228">
        <v>16.278233638280728</v>
      </c>
      <c r="I10" s="226"/>
      <c r="J10" s="229">
        <v>427328</v>
      </c>
      <c r="K10" s="576">
        <f t="shared" ref="K10:K27" si="0">J10*100/D10</f>
        <v>5.0272776351861435</v>
      </c>
      <c r="L10" s="230">
        <f>J10*100/G10</f>
        <v>40.473182235776591</v>
      </c>
      <c r="M10" s="304"/>
      <c r="N10" s="305">
        <f>_xlfn.RANK.EQ(L10,L$10:L$29,0)</f>
        <v>1</v>
      </c>
      <c r="O10" s="305">
        <v>1</v>
      </c>
      <c r="P10" s="305">
        <f>MATCH(O10,N$10:N$29,0)</f>
        <v>1</v>
      </c>
      <c r="Q10" s="306" t="str">
        <f>INDEX(B$10:B$29,P10,1)</f>
        <v>Andalucía</v>
      </c>
      <c r="R10" s="436">
        <f>INDEX(L$10:L$29,P10,1)</f>
        <v>40.473182235776591</v>
      </c>
      <c r="S10" s="231"/>
      <c r="T10" s="231"/>
      <c r="U10" s="231"/>
    </row>
    <row r="11" spans="1:21" s="232" customFormat="1" ht="18" customHeight="1" x14ac:dyDescent="0.15">
      <c r="A11" s="224"/>
      <c r="B11" s="233" t="s">
        <v>10</v>
      </c>
      <c r="C11" s="226"/>
      <c r="D11" s="405">
        <v>1326315</v>
      </c>
      <c r="E11" s="186">
        <v>2.793687765163531</v>
      </c>
      <c r="F11" s="226"/>
      <c r="G11" s="234">
        <v>194402</v>
      </c>
      <c r="H11" s="235">
        <v>2.9971881607352038</v>
      </c>
      <c r="I11" s="226"/>
      <c r="J11" s="236">
        <v>51720</v>
      </c>
      <c r="K11" s="577">
        <f t="shared" si="0"/>
        <v>3.8995261306703157</v>
      </c>
      <c r="L11" s="237">
        <f>J11*100/G11</f>
        <v>26.604664561064187</v>
      </c>
      <c r="M11" s="304"/>
      <c r="N11" s="305">
        <f t="shared" ref="N11:N26" si="1">_xlfn.RANK.EQ(L11,L$10:L$29,0)</f>
        <v>13</v>
      </c>
      <c r="O11" s="305">
        <v>2</v>
      </c>
      <c r="P11" s="305">
        <f t="shared" ref="P11:P27" si="2">MATCH(O11,N$10:N$29,0)</f>
        <v>11</v>
      </c>
      <c r="Q11" s="306" t="str">
        <f t="shared" ref="Q11:Q28" si="3">INDEX(B$10:B$29,P11,1)</f>
        <v>Extremadura</v>
      </c>
      <c r="R11" s="436">
        <f t="shared" ref="R11:R28" si="4">INDEX(L$10:L$29,P11,1)</f>
        <v>35.753240891652666</v>
      </c>
      <c r="S11" s="231"/>
      <c r="T11" s="231"/>
      <c r="U11" s="231"/>
    </row>
    <row r="12" spans="1:21" s="232" customFormat="1" ht="18" customHeight="1" x14ac:dyDescent="0.15">
      <c r="A12" s="224"/>
      <c r="B12" s="233" t="s">
        <v>40</v>
      </c>
      <c r="C12" s="226"/>
      <c r="D12" s="405">
        <v>1004686</v>
      </c>
      <c r="E12" s="186">
        <v>2.1162235110294971</v>
      </c>
      <c r="F12" s="226"/>
      <c r="G12" s="234">
        <v>193502</v>
      </c>
      <c r="H12" s="235">
        <v>2.9833124323750959</v>
      </c>
      <c r="I12" s="226"/>
      <c r="J12" s="236">
        <v>44486</v>
      </c>
      <c r="K12" s="577">
        <f t="shared" si="0"/>
        <v>4.4278510897932293</v>
      </c>
      <c r="L12" s="237">
        <f>J12*100/G12</f>
        <v>22.989943256400451</v>
      </c>
      <c r="M12" s="304"/>
      <c r="N12" s="305">
        <f t="shared" si="1"/>
        <v>17</v>
      </c>
      <c r="O12" s="305">
        <v>3</v>
      </c>
      <c r="P12" s="305">
        <f t="shared" si="2"/>
        <v>7</v>
      </c>
      <c r="Q12" s="306" t="str">
        <f t="shared" si="3"/>
        <v>Castilla y León</v>
      </c>
      <c r="R12" s="437">
        <f t="shared" si="4"/>
        <v>35.589810103428782</v>
      </c>
      <c r="S12" s="231"/>
      <c r="T12" s="231"/>
      <c r="U12" s="231"/>
    </row>
    <row r="13" spans="1:21" s="232" customFormat="1" ht="18" customHeight="1" x14ac:dyDescent="0.15">
      <c r="A13" s="224"/>
      <c r="B13" s="233" t="s">
        <v>41</v>
      </c>
      <c r="C13" s="226"/>
      <c r="D13" s="405">
        <v>1176659</v>
      </c>
      <c r="E13" s="186">
        <v>2.4784593796115968</v>
      </c>
      <c r="F13" s="226"/>
      <c r="G13" s="234">
        <v>122308</v>
      </c>
      <c r="H13" s="235">
        <v>1.8856806491867435</v>
      </c>
      <c r="I13" s="226"/>
      <c r="J13" s="236">
        <v>41078</v>
      </c>
      <c r="K13" s="577">
        <f t="shared" si="0"/>
        <v>3.4910709049945652</v>
      </c>
      <c r="L13" s="237">
        <f t="shared" ref="L13:L27" si="5">J13*100/G13</f>
        <v>33.585701671190762</v>
      </c>
      <c r="M13" s="304"/>
      <c r="N13" s="305">
        <f t="shared" si="1"/>
        <v>5</v>
      </c>
      <c r="O13" s="305">
        <v>4</v>
      </c>
      <c r="P13" s="305">
        <f t="shared" si="2"/>
        <v>9</v>
      </c>
      <c r="Q13" s="306" t="str">
        <f t="shared" si="3"/>
        <v>Cataluña</v>
      </c>
      <c r="R13" s="436">
        <f t="shared" si="4"/>
        <v>33.981329484307864</v>
      </c>
      <c r="S13" s="231"/>
      <c r="T13" s="231"/>
      <c r="U13" s="231"/>
    </row>
    <row r="14" spans="1:21" s="232" customFormat="1" ht="18" customHeight="1" x14ac:dyDescent="0.15">
      <c r="A14" s="224"/>
      <c r="B14" s="233" t="s">
        <v>9</v>
      </c>
      <c r="C14" s="226"/>
      <c r="D14" s="405">
        <v>2177701</v>
      </c>
      <c r="E14" s="186">
        <v>4.5870073397981521</v>
      </c>
      <c r="F14" s="226"/>
      <c r="G14" s="234">
        <v>246866</v>
      </c>
      <c r="H14" s="235">
        <v>3.8060506192737567</v>
      </c>
      <c r="I14" s="226"/>
      <c r="J14" s="236">
        <v>57756</v>
      </c>
      <c r="K14" s="577">
        <f t="shared" si="0"/>
        <v>2.652154726475306</v>
      </c>
      <c r="L14" s="237">
        <f t="shared" si="5"/>
        <v>23.39568834914488</v>
      </c>
      <c r="M14" s="304"/>
      <c r="N14" s="305">
        <f t="shared" si="1"/>
        <v>16</v>
      </c>
      <c r="O14" s="305">
        <v>5</v>
      </c>
      <c r="P14" s="305">
        <f t="shared" si="2"/>
        <v>4</v>
      </c>
      <c r="Q14" s="306" t="str">
        <f t="shared" si="3"/>
        <v>Balears, Illes</v>
      </c>
      <c r="R14" s="436">
        <f t="shared" si="4"/>
        <v>33.585701671190762</v>
      </c>
      <c r="S14" s="231"/>
      <c r="T14" s="231"/>
      <c r="U14" s="231"/>
    </row>
    <row r="15" spans="1:21" s="232" customFormat="1" ht="18" customHeight="1" x14ac:dyDescent="0.15">
      <c r="A15" s="224"/>
      <c r="B15" s="233" t="s">
        <v>8</v>
      </c>
      <c r="C15" s="226"/>
      <c r="D15" s="406">
        <v>585402</v>
      </c>
      <c r="E15" s="186">
        <v>1.2330633409878207</v>
      </c>
      <c r="F15" s="226"/>
      <c r="G15" s="238">
        <v>99678</v>
      </c>
      <c r="H15" s="235">
        <v>1.5367831683098099</v>
      </c>
      <c r="I15" s="226"/>
      <c r="J15" s="238">
        <v>23571</v>
      </c>
      <c r="K15" s="578">
        <f t="shared" si="0"/>
        <v>4.0264638658562832</v>
      </c>
      <c r="L15" s="237">
        <f t="shared" si="5"/>
        <v>23.647143803045807</v>
      </c>
      <c r="M15" s="304"/>
      <c r="N15" s="305">
        <f t="shared" si="1"/>
        <v>15</v>
      </c>
      <c r="O15" s="305">
        <v>6</v>
      </c>
      <c r="P15" s="305">
        <f t="shared" si="2"/>
        <v>16</v>
      </c>
      <c r="Q15" s="306" t="str">
        <f t="shared" si="3"/>
        <v>País Vasco</v>
      </c>
      <c r="R15" s="436">
        <f t="shared" si="4"/>
        <v>32.826425363024931</v>
      </c>
      <c r="S15" s="231"/>
      <c r="T15" s="231"/>
      <c r="U15" s="231"/>
    </row>
    <row r="16" spans="1:21" s="232" customFormat="1" ht="18" customHeight="1" x14ac:dyDescent="0.15">
      <c r="A16" s="224"/>
      <c r="B16" s="233" t="s">
        <v>7</v>
      </c>
      <c r="C16" s="226"/>
      <c r="D16" s="405">
        <v>2372640</v>
      </c>
      <c r="E16" s="186">
        <v>4.9976177145984177</v>
      </c>
      <c r="F16" s="226"/>
      <c r="G16" s="234">
        <v>420966</v>
      </c>
      <c r="H16" s="235">
        <v>6.4902331831568389</v>
      </c>
      <c r="I16" s="226"/>
      <c r="J16" s="236">
        <v>149821</v>
      </c>
      <c r="K16" s="577">
        <f t="shared" si="0"/>
        <v>6.3145272776316679</v>
      </c>
      <c r="L16" s="237">
        <f t="shared" si="5"/>
        <v>35.589810103428782</v>
      </c>
      <c r="M16" s="304"/>
      <c r="N16" s="305">
        <f t="shared" si="1"/>
        <v>3</v>
      </c>
      <c r="O16" s="305">
        <v>7</v>
      </c>
      <c r="P16" s="305">
        <f t="shared" si="2"/>
        <v>8</v>
      </c>
      <c r="Q16" s="306" t="str">
        <f t="shared" si="3"/>
        <v>Castilla - La Mancha</v>
      </c>
      <c r="R16" s="436">
        <f t="shared" si="4"/>
        <v>32.123751875420353</v>
      </c>
      <c r="S16" s="231"/>
      <c r="T16" s="231"/>
      <c r="U16" s="231"/>
    </row>
    <row r="17" spans="1:21" s="232" customFormat="1" ht="18" customHeight="1" x14ac:dyDescent="0.15">
      <c r="A17" s="224"/>
      <c r="B17" s="233" t="s">
        <v>43</v>
      </c>
      <c r="C17" s="226"/>
      <c r="D17" s="405">
        <v>2053328</v>
      </c>
      <c r="E17" s="186">
        <v>4.3250338806902606</v>
      </c>
      <c r="F17" s="226"/>
      <c r="G17" s="234">
        <v>289935</v>
      </c>
      <c r="H17" s="235">
        <v>4.4700658912087397</v>
      </c>
      <c r="I17" s="226"/>
      <c r="J17" s="236">
        <v>93138</v>
      </c>
      <c r="K17" s="577">
        <f t="shared" si="0"/>
        <v>4.5359533401385459</v>
      </c>
      <c r="L17" s="237">
        <f t="shared" si="5"/>
        <v>32.123751875420353</v>
      </c>
      <c r="M17" s="304"/>
      <c r="N17" s="305">
        <f t="shared" si="1"/>
        <v>7</v>
      </c>
      <c r="O17" s="305">
        <v>8</v>
      </c>
      <c r="P17" s="305">
        <f t="shared" si="2"/>
        <v>17</v>
      </c>
      <c r="Q17" s="306" t="str">
        <f t="shared" si="3"/>
        <v>Rioja, La</v>
      </c>
      <c r="R17" s="436">
        <f t="shared" si="4"/>
        <v>31.796326250249276</v>
      </c>
      <c r="S17" s="231"/>
      <c r="T17" s="231"/>
      <c r="U17" s="231"/>
    </row>
    <row r="18" spans="1:21" s="232" customFormat="1" ht="18" customHeight="1" x14ac:dyDescent="0.15">
      <c r="A18" s="224"/>
      <c r="B18" s="233" t="s">
        <v>44</v>
      </c>
      <c r="C18" s="226"/>
      <c r="D18" s="405">
        <v>7792611</v>
      </c>
      <c r="E18" s="186">
        <v>16.413990650319683</v>
      </c>
      <c r="F18" s="226"/>
      <c r="G18" s="234">
        <v>1069708</v>
      </c>
      <c r="H18" s="235">
        <v>16.492197369593594</v>
      </c>
      <c r="I18" s="226"/>
      <c r="J18" s="236">
        <v>363501</v>
      </c>
      <c r="K18" s="577">
        <f t="shared" si="0"/>
        <v>4.6646881257129351</v>
      </c>
      <c r="L18" s="237">
        <f t="shared" si="5"/>
        <v>33.981329484307864</v>
      </c>
      <c r="M18" s="304"/>
      <c r="N18" s="305">
        <f t="shared" si="1"/>
        <v>4</v>
      </c>
      <c r="O18" s="305">
        <v>9</v>
      </c>
      <c r="P18" s="305">
        <f t="shared" si="2"/>
        <v>20</v>
      </c>
      <c r="Q18" s="306" t="str">
        <f t="shared" si="3"/>
        <v>TOTAL</v>
      </c>
      <c r="R18" s="436">
        <f t="shared" si="4"/>
        <v>31.158842246227575</v>
      </c>
      <c r="S18" s="231"/>
      <c r="T18" s="231"/>
      <c r="U18" s="231"/>
    </row>
    <row r="19" spans="1:21" s="232" customFormat="1" ht="18" customHeight="1" x14ac:dyDescent="0.15">
      <c r="A19" s="224"/>
      <c r="B19" s="233" t="s">
        <v>6</v>
      </c>
      <c r="C19" s="226"/>
      <c r="D19" s="405">
        <v>5097967</v>
      </c>
      <c r="E19" s="186">
        <v>10.738118799159649</v>
      </c>
      <c r="F19" s="226"/>
      <c r="G19" s="234">
        <v>656267</v>
      </c>
      <c r="H19" s="235">
        <v>10.11798069300321</v>
      </c>
      <c r="I19" s="226"/>
      <c r="J19" s="236">
        <v>191925</v>
      </c>
      <c r="K19" s="577">
        <f t="shared" si="0"/>
        <v>3.7647360212414087</v>
      </c>
      <c r="L19" s="237">
        <f t="shared" si="5"/>
        <v>29.244956702074003</v>
      </c>
      <c r="M19" s="304"/>
      <c r="N19" s="305">
        <f t="shared" si="1"/>
        <v>10</v>
      </c>
      <c r="O19" s="305">
        <v>10</v>
      </c>
      <c r="P19" s="305">
        <f t="shared" si="2"/>
        <v>10</v>
      </c>
      <c r="Q19" s="306" t="str">
        <f t="shared" si="3"/>
        <v>Comunitat Valenciana</v>
      </c>
      <c r="R19" s="437">
        <f t="shared" si="4"/>
        <v>29.244956702074003</v>
      </c>
      <c r="S19" s="231"/>
      <c r="T19" s="231"/>
      <c r="U19" s="231"/>
    </row>
    <row r="20" spans="1:21" s="232" customFormat="1" ht="18" customHeight="1" x14ac:dyDescent="0.15">
      <c r="A20" s="224"/>
      <c r="B20" s="233" t="s">
        <v>5</v>
      </c>
      <c r="C20" s="226"/>
      <c r="D20" s="405">
        <v>1054776</v>
      </c>
      <c r="E20" s="186">
        <v>2.221730739822839</v>
      </c>
      <c r="F20" s="226"/>
      <c r="G20" s="234">
        <v>159524</v>
      </c>
      <c r="H20" s="235">
        <v>2.4594574343531583</v>
      </c>
      <c r="I20" s="226"/>
      <c r="J20" s="236">
        <v>57035</v>
      </c>
      <c r="K20" s="577">
        <f t="shared" si="0"/>
        <v>5.4073092296373826</v>
      </c>
      <c r="L20" s="237">
        <f t="shared" si="5"/>
        <v>35.753240891652666</v>
      </c>
      <c r="M20" s="304"/>
      <c r="N20" s="305">
        <f t="shared" si="1"/>
        <v>2</v>
      </c>
      <c r="O20" s="305">
        <v>11</v>
      </c>
      <c r="P20" s="305">
        <f t="shared" si="2"/>
        <v>14</v>
      </c>
      <c r="Q20" s="306" t="str">
        <f t="shared" si="3"/>
        <v>Murcia, Región de</v>
      </c>
      <c r="R20" s="436">
        <f t="shared" si="4"/>
        <v>28.766327579273469</v>
      </c>
      <c r="S20" s="231"/>
      <c r="T20" s="231"/>
      <c r="U20" s="231"/>
    </row>
    <row r="21" spans="1:21" s="232" customFormat="1" ht="18" customHeight="1" x14ac:dyDescent="0.15">
      <c r="A21" s="224"/>
      <c r="B21" s="233" t="s">
        <v>38</v>
      </c>
      <c r="C21" s="226"/>
      <c r="D21" s="405">
        <v>2690464</v>
      </c>
      <c r="E21" s="186">
        <v>5.6670672950339354</v>
      </c>
      <c r="F21" s="226"/>
      <c r="G21" s="234">
        <v>485558</v>
      </c>
      <c r="H21" s="235">
        <v>7.4860787900858226</v>
      </c>
      <c r="I21" s="226"/>
      <c r="J21" s="236">
        <v>80456</v>
      </c>
      <c r="K21" s="577">
        <f t="shared" si="0"/>
        <v>2.9904135494844013</v>
      </c>
      <c r="L21" s="237">
        <f t="shared" si="5"/>
        <v>16.569802165755686</v>
      </c>
      <c r="M21" s="304"/>
      <c r="N21" s="305">
        <f t="shared" si="1"/>
        <v>19</v>
      </c>
      <c r="O21" s="305">
        <v>12</v>
      </c>
      <c r="P21" s="305">
        <f t="shared" si="2"/>
        <v>13</v>
      </c>
      <c r="Q21" s="306" t="str">
        <f t="shared" si="3"/>
        <v>Madrid, Comunidad de</v>
      </c>
      <c r="R21" s="436">
        <f t="shared" si="4"/>
        <v>28.604850561924994</v>
      </c>
      <c r="S21" s="231"/>
      <c r="T21" s="231"/>
      <c r="U21" s="231"/>
    </row>
    <row r="22" spans="1:21" s="232" customFormat="1" ht="18" customHeight="1" x14ac:dyDescent="0.15">
      <c r="A22" s="224"/>
      <c r="B22" s="233" t="s">
        <v>45</v>
      </c>
      <c r="C22" s="226"/>
      <c r="D22" s="405">
        <v>6750336</v>
      </c>
      <c r="E22" s="186">
        <v>14.218591431102663</v>
      </c>
      <c r="F22" s="226"/>
      <c r="G22" s="234">
        <v>803577</v>
      </c>
      <c r="H22" s="235">
        <v>12.389129076033749</v>
      </c>
      <c r="I22" s="226"/>
      <c r="J22" s="236">
        <v>229862</v>
      </c>
      <c r="K22" s="577">
        <f t="shared" si="0"/>
        <v>3.4051934599996208</v>
      </c>
      <c r="L22" s="237">
        <f t="shared" si="5"/>
        <v>28.604850561924994</v>
      </c>
      <c r="M22" s="304"/>
      <c r="N22" s="305">
        <f t="shared" si="1"/>
        <v>12</v>
      </c>
      <c r="O22" s="305">
        <v>13</v>
      </c>
      <c r="P22" s="305">
        <f t="shared" si="2"/>
        <v>2</v>
      </c>
      <c r="Q22" s="306" t="str">
        <f t="shared" si="3"/>
        <v>Aragón</v>
      </c>
      <c r="R22" s="436">
        <f t="shared" si="4"/>
        <v>26.604664561064187</v>
      </c>
      <c r="S22" s="231"/>
      <c r="T22" s="231"/>
      <c r="U22" s="231"/>
    </row>
    <row r="23" spans="1:21" s="240" customFormat="1" ht="18" customHeight="1" x14ac:dyDescent="0.15">
      <c r="A23" s="239"/>
      <c r="B23" s="233" t="s">
        <v>46</v>
      </c>
      <c r="C23" s="226"/>
      <c r="D23" s="405">
        <v>1531878</v>
      </c>
      <c r="E23" s="186">
        <v>3.2266760357254345</v>
      </c>
      <c r="F23" s="226"/>
      <c r="G23" s="234">
        <v>201423</v>
      </c>
      <c r="H23" s="235">
        <v>3.1054342594200008</v>
      </c>
      <c r="I23" s="226"/>
      <c r="J23" s="236">
        <v>57942</v>
      </c>
      <c r="K23" s="577">
        <f t="shared" si="0"/>
        <v>3.7824160931875777</v>
      </c>
      <c r="L23" s="237">
        <f t="shared" si="5"/>
        <v>28.766327579273469</v>
      </c>
      <c r="M23" s="304"/>
      <c r="N23" s="305">
        <f t="shared" si="1"/>
        <v>11</v>
      </c>
      <c r="O23" s="305">
        <v>14</v>
      </c>
      <c r="P23" s="305">
        <f t="shared" si="2"/>
        <v>15</v>
      </c>
      <c r="Q23" s="306" t="str">
        <f t="shared" si="3"/>
        <v>Navarra, Comunidad Foral de</v>
      </c>
      <c r="R23" s="436">
        <f t="shared" si="4"/>
        <v>26.007773997069616</v>
      </c>
      <c r="S23" s="231"/>
      <c r="T23" s="231"/>
      <c r="U23" s="231"/>
    </row>
    <row r="24" spans="1:21" s="232" customFormat="1" ht="18" customHeight="1" x14ac:dyDescent="0.15">
      <c r="B24" s="233" t="s">
        <v>47</v>
      </c>
      <c r="C24" s="226"/>
      <c r="D24" s="406">
        <v>664117</v>
      </c>
      <c r="E24" s="186">
        <v>1.3988649284198011</v>
      </c>
      <c r="F24" s="226"/>
      <c r="G24" s="238">
        <v>82583</v>
      </c>
      <c r="H24" s="235">
        <v>1.2732214168475393</v>
      </c>
      <c r="I24" s="226"/>
      <c r="J24" s="241">
        <v>21478</v>
      </c>
      <c r="K24" s="579">
        <f t="shared" si="0"/>
        <v>3.234068695726807</v>
      </c>
      <c r="L24" s="237">
        <f t="shared" si="5"/>
        <v>26.007773997069616</v>
      </c>
      <c r="M24" s="304"/>
      <c r="N24" s="305">
        <f t="shared" si="1"/>
        <v>14</v>
      </c>
      <c r="O24" s="305">
        <v>15</v>
      </c>
      <c r="P24" s="305">
        <f t="shared" si="2"/>
        <v>6</v>
      </c>
      <c r="Q24" s="306" t="str">
        <f t="shared" si="3"/>
        <v>Cantabria</v>
      </c>
      <c r="R24" s="436">
        <f t="shared" si="4"/>
        <v>23.647143803045807</v>
      </c>
      <c r="S24" s="231"/>
      <c r="T24" s="231"/>
      <c r="U24" s="231"/>
    </row>
    <row r="25" spans="1:21" s="232" customFormat="1" ht="18" customHeight="1" x14ac:dyDescent="0.15">
      <c r="B25" s="233" t="s">
        <v>48</v>
      </c>
      <c r="C25" s="226"/>
      <c r="D25" s="406">
        <v>2208174</v>
      </c>
      <c r="E25" s="186">
        <v>4.6511942390399073</v>
      </c>
      <c r="F25" s="226"/>
      <c r="G25" s="238">
        <v>336616</v>
      </c>
      <c r="H25" s="235">
        <v>5.1897690862956214</v>
      </c>
      <c r="I25" s="226"/>
      <c r="J25" s="241">
        <v>110499</v>
      </c>
      <c r="K25" s="579">
        <f t="shared" si="0"/>
        <v>5.0040893516543532</v>
      </c>
      <c r="L25" s="237">
        <f t="shared" si="5"/>
        <v>32.826425363024931</v>
      </c>
      <c r="M25" s="304"/>
      <c r="N25" s="305">
        <f t="shared" si="1"/>
        <v>6</v>
      </c>
      <c r="O25" s="305">
        <v>16</v>
      </c>
      <c r="P25" s="305">
        <f t="shared" si="2"/>
        <v>5</v>
      </c>
      <c r="Q25" s="306" t="str">
        <f t="shared" si="3"/>
        <v>Canarias</v>
      </c>
      <c r="R25" s="437">
        <f t="shared" si="4"/>
        <v>23.39568834914488</v>
      </c>
      <c r="S25" s="231"/>
      <c r="T25" s="231"/>
      <c r="U25" s="231"/>
    </row>
    <row r="26" spans="1:21" s="232" customFormat="1" ht="18" customHeight="1" x14ac:dyDescent="0.15">
      <c r="B26" s="233" t="s">
        <v>49</v>
      </c>
      <c r="C26" s="226"/>
      <c r="D26" s="406">
        <v>319892</v>
      </c>
      <c r="E26" s="187">
        <v>0.67380551872948147</v>
      </c>
      <c r="F26" s="226"/>
      <c r="G26" s="238">
        <v>45131</v>
      </c>
      <c r="H26" s="242">
        <v>0.69580610735558523</v>
      </c>
      <c r="I26" s="226"/>
      <c r="J26" s="241">
        <v>14350</v>
      </c>
      <c r="K26" s="579">
        <f t="shared" si="0"/>
        <v>4.4858889875332926</v>
      </c>
      <c r="L26" s="243">
        <f t="shared" si="5"/>
        <v>31.796326250249276</v>
      </c>
      <c r="M26" s="304"/>
      <c r="N26" s="305">
        <f t="shared" si="1"/>
        <v>8</v>
      </c>
      <c r="O26" s="305">
        <v>17</v>
      </c>
      <c r="P26" s="305">
        <f t="shared" si="2"/>
        <v>3</v>
      </c>
      <c r="Q26" s="306" t="str">
        <f t="shared" si="3"/>
        <v>Asturias, Principado de</v>
      </c>
      <c r="R26" s="436">
        <f t="shared" si="4"/>
        <v>22.989943256400451</v>
      </c>
      <c r="S26" s="231"/>
      <c r="T26" s="231"/>
      <c r="U26" s="231"/>
    </row>
    <row r="27" spans="1:21" s="232" customFormat="1" ht="18" customHeight="1" x14ac:dyDescent="0.15">
      <c r="B27" s="244" t="s">
        <v>4</v>
      </c>
      <c r="C27" s="226"/>
      <c r="D27" s="407">
        <v>168287</v>
      </c>
      <c r="E27" s="188">
        <v>0.35447185090726951</v>
      </c>
      <c r="F27" s="226"/>
      <c r="G27" s="245">
        <v>22272</v>
      </c>
      <c r="H27" s="246">
        <v>0.34337802448480192</v>
      </c>
      <c r="I27" s="226"/>
      <c r="J27" s="247">
        <v>5062</v>
      </c>
      <c r="K27" s="580">
        <f t="shared" si="0"/>
        <v>3.0079566454925217</v>
      </c>
      <c r="L27" s="248">
        <f t="shared" si="5"/>
        <v>22.728089080459771</v>
      </c>
      <c r="M27" s="304"/>
      <c r="N27" s="305">
        <f>_xlfn.RANK.EQ(L27,L$10:L$29,0)</f>
        <v>18</v>
      </c>
      <c r="O27" s="305">
        <v>18</v>
      </c>
      <c r="P27" s="305">
        <f t="shared" si="2"/>
        <v>18</v>
      </c>
      <c r="Q27" s="306" t="str">
        <f t="shared" si="3"/>
        <v>Ceuta y Melilla</v>
      </c>
      <c r="R27" s="436">
        <f t="shared" si="4"/>
        <v>22.728089080459771</v>
      </c>
      <c r="S27" s="231"/>
      <c r="T27" s="231"/>
      <c r="U27" s="231"/>
    </row>
    <row r="28" spans="1:21" s="223" customFormat="1" ht="3.75" customHeight="1" x14ac:dyDescent="0.15">
      <c r="A28" s="220"/>
      <c r="B28" s="221"/>
      <c r="C28" s="222"/>
      <c r="D28" s="221"/>
      <c r="E28" s="249"/>
      <c r="F28" s="222"/>
      <c r="G28" s="221"/>
      <c r="H28" s="249"/>
      <c r="I28" s="222"/>
      <c r="J28" s="221"/>
      <c r="K28" s="221"/>
      <c r="L28" s="250"/>
      <c r="M28" s="304"/>
      <c r="N28" s="309"/>
      <c r="O28" s="309"/>
      <c r="P28" s="305">
        <f>MATCH(O29,N$10:N$29,0)</f>
        <v>12</v>
      </c>
      <c r="Q28" s="306" t="str">
        <f t="shared" si="3"/>
        <v>Galicia</v>
      </c>
      <c r="R28" s="436">
        <f t="shared" si="4"/>
        <v>16.569802165755686</v>
      </c>
      <c r="S28" s="231"/>
      <c r="T28" s="231"/>
      <c r="U28" s="231"/>
    </row>
    <row r="29" spans="1:21" s="251" customFormat="1" ht="18" customHeight="1" x14ac:dyDescent="0.15">
      <c r="B29" s="252" t="s">
        <v>3</v>
      </c>
      <c r="C29" s="211"/>
      <c r="D29" s="253">
        <f>SUM(D10:D27)</f>
        <v>47475420</v>
      </c>
      <c r="E29" s="254">
        <f>SUM(E10:E27)</f>
        <v>100</v>
      </c>
      <c r="F29" s="211"/>
      <c r="G29" s="253">
        <f>SUM(G10:G27)</f>
        <v>6486146</v>
      </c>
      <c r="H29" s="254">
        <f>SUM(H10:H27)</f>
        <v>99.999999999999986</v>
      </c>
      <c r="I29" s="211"/>
      <c r="J29" s="253">
        <f>SUM(J10:J27)</f>
        <v>2021008</v>
      </c>
      <c r="K29" s="409">
        <f>J29*100/D29</f>
        <v>4.2569565471985289</v>
      </c>
      <c r="L29" s="255">
        <f>J29*100/G29</f>
        <v>31.158842246227575</v>
      </c>
      <c r="M29" s="304"/>
      <c r="N29" s="305">
        <f>_xlfn.RANK.EQ(L29,L$10:L$29,0)</f>
        <v>9</v>
      </c>
      <c r="O29" s="305">
        <v>19</v>
      </c>
      <c r="P29" s="309"/>
      <c r="Q29" s="309"/>
      <c r="R29" s="438"/>
      <c r="S29" s="439"/>
      <c r="T29" s="439"/>
      <c r="U29" s="439"/>
    </row>
    <row r="30" spans="1:21" s="256" customFormat="1" ht="5.25" customHeight="1" x14ac:dyDescent="0.2">
      <c r="B30" s="257" t="s">
        <v>42</v>
      </c>
      <c r="C30" s="258"/>
      <c r="D30" s="258"/>
      <c r="E30" s="258"/>
      <c r="F30" s="258"/>
      <c r="G30" s="258"/>
      <c r="H30" s="258"/>
      <c r="I30" s="258"/>
      <c r="O30" s="259"/>
    </row>
    <row r="31" spans="1:21" s="251" customFormat="1" ht="5.25" customHeight="1" x14ac:dyDescent="0.2">
      <c r="B31" s="257" t="s">
        <v>50</v>
      </c>
      <c r="C31" s="260"/>
      <c r="D31" s="260"/>
      <c r="E31" s="260"/>
      <c r="F31" s="260"/>
      <c r="G31" s="260"/>
      <c r="H31" s="260"/>
      <c r="I31" s="260"/>
      <c r="O31" s="259"/>
    </row>
    <row r="32" spans="1:21" s="251" customFormat="1" ht="13.5" customHeight="1" x14ac:dyDescent="0.2">
      <c r="B32" s="1043" t="s">
        <v>488</v>
      </c>
      <c r="C32" s="1043"/>
      <c r="D32" s="1043"/>
      <c r="E32" s="1043"/>
      <c r="F32" s="1043"/>
      <c r="G32" s="1043"/>
      <c r="H32" s="1043"/>
      <c r="I32" s="1043"/>
      <c r="J32" s="1043"/>
      <c r="K32" s="1043"/>
      <c r="L32" s="1043"/>
      <c r="M32" s="1043"/>
      <c r="O32" s="259"/>
    </row>
    <row r="33" spans="2:19" ht="24.75" customHeight="1" x14ac:dyDescent="0.2">
      <c r="B33" s="1065" t="s">
        <v>251</v>
      </c>
      <c r="C33" s="1065"/>
      <c r="D33" s="1065"/>
      <c r="E33" s="1065"/>
      <c r="F33" s="1065"/>
      <c r="G33" s="1065"/>
      <c r="H33" s="1065"/>
      <c r="I33" s="1065"/>
      <c r="J33" s="1065"/>
      <c r="K33" s="1065"/>
      <c r="L33" s="1065"/>
      <c r="M33" s="1065"/>
      <c r="N33" s="1065"/>
      <c r="O33" s="1065"/>
      <c r="P33" s="1065"/>
      <c r="Q33" s="1065"/>
      <c r="R33" s="262"/>
      <c r="S33" s="262"/>
    </row>
    <row r="34" spans="2:19" ht="4.5" customHeight="1" x14ac:dyDescent="0.2">
      <c r="B34" s="1066"/>
      <c r="C34" s="1066"/>
      <c r="D34" s="1066"/>
      <c r="E34" s="1066"/>
      <c r="F34" s="1066"/>
      <c r="G34" s="1066"/>
      <c r="H34" s="1066"/>
      <c r="I34" s="1066"/>
      <c r="J34" s="1066"/>
      <c r="K34" s="1066"/>
      <c r="L34" s="1066"/>
      <c r="M34" s="1066"/>
      <c r="N34" s="1066"/>
      <c r="O34" s="1066"/>
      <c r="P34" s="1066"/>
      <c r="Q34" s="581"/>
      <c r="R34" s="262"/>
      <c r="S34" s="262"/>
    </row>
    <row r="37" spans="2:19" x14ac:dyDescent="0.2">
      <c r="L37" s="263"/>
      <c r="M37" s="263"/>
      <c r="N37" s="263"/>
    </row>
  </sheetData>
  <mergeCells count="11">
    <mergeCell ref="B32:M32"/>
    <mergeCell ref="B33:Q33"/>
    <mergeCell ref="B34:P34"/>
    <mergeCell ref="B2:I2"/>
    <mergeCell ref="B3:I3"/>
    <mergeCell ref="A4:U4"/>
    <mergeCell ref="B5:S5"/>
    <mergeCell ref="B7:B8"/>
    <mergeCell ref="D7:E7"/>
    <mergeCell ref="G7:H7"/>
    <mergeCell ref="J7:L7"/>
  </mergeCells>
  <printOptions horizontalCentered="1"/>
  <pageMargins left="0" right="0" top="0.43307086614173229" bottom="0.43307086614173229" header="0" footer="0"/>
  <pageSetup paperSize="9" scale="84" orientation="landscape" r:id="rId1"/>
  <headerFooter alignWithMargins="0"/>
  <rowBreaks count="1" manualBreakCount="1">
    <brk id="3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87">
    <tabColor theme="0"/>
    <pageSetUpPr fitToPage="1"/>
  </sheetPr>
  <dimension ref="A1:BA42"/>
  <sheetViews>
    <sheetView showGridLines="0" topLeftCell="A9" zoomScale="90" zoomScaleNormal="9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8.42578125" style="261" bestFit="1" customWidth="1"/>
    <col min="14" max="14" width="8.42578125" style="261" customWidth="1"/>
    <col min="15" max="15" width="8.42578125" style="261" bestFit="1" customWidth="1"/>
    <col min="16" max="16" width="0.42578125" style="261" customWidth="1"/>
    <col min="17" max="17" width="8.5703125" style="261" bestFit="1" customWidth="1"/>
    <col min="18" max="18" width="6.85546875" style="261" customWidth="1"/>
    <col min="19" max="19" width="8.42578125" style="261" customWidth="1"/>
    <col min="20" max="20" width="6.85546875" style="261" bestFit="1" customWidth="1"/>
    <col min="21" max="21" width="8.42578125" style="261" customWidth="1"/>
    <col min="22" max="22" width="6.85546875" style="261" bestFit="1" customWidth="1"/>
    <col min="23" max="23" width="0.42578125" style="261" customWidth="1"/>
    <col min="24" max="24" width="10.28515625" style="261" bestFit="1" customWidth="1"/>
    <col min="25" max="25" width="7" style="261" customWidth="1"/>
    <col min="26" max="26" width="8.42578125" style="261" customWidth="1"/>
    <col min="27" max="27" width="6.85546875" style="261" bestFit="1" customWidth="1"/>
    <col min="28" max="28" width="8.42578125" style="261" customWidth="1"/>
    <col min="29" max="29" width="6.855468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3" t="s">
        <v>143</v>
      </c>
      <c r="K1" s="713"/>
      <c r="L1" s="713" t="s">
        <v>143</v>
      </c>
      <c r="M1" s="713"/>
      <c r="N1" s="713" t="s">
        <v>143</v>
      </c>
      <c r="O1" s="713"/>
      <c r="P1" s="713"/>
      <c r="Q1" s="713" t="s">
        <v>19</v>
      </c>
      <c r="R1" s="713"/>
      <c r="S1" s="713" t="s">
        <v>19</v>
      </c>
      <c r="T1" s="713"/>
      <c r="U1" s="713" t="s">
        <v>19</v>
      </c>
      <c r="V1" s="713"/>
      <c r="W1" s="713"/>
      <c r="X1" s="713" t="s">
        <v>18</v>
      </c>
      <c r="Y1" s="713"/>
      <c r="Z1" s="713" t="s">
        <v>18</v>
      </c>
      <c r="AA1" s="713"/>
      <c r="AB1" s="713" t="s">
        <v>18</v>
      </c>
    </row>
    <row r="2" spans="1:53" s="205" customFormat="1" ht="52.5" customHeight="1" x14ac:dyDescent="0.2">
      <c r="B2" s="1044"/>
      <c r="C2" s="1044"/>
    </row>
    <row r="3" spans="1:53" s="208" customFormat="1" ht="4.5" customHeight="1" x14ac:dyDescent="0.2">
      <c r="B3" s="1045"/>
      <c r="C3" s="1045"/>
    </row>
    <row r="4" spans="1:53" s="208" customFormat="1" ht="17.25" customHeight="1" x14ac:dyDescent="0.2">
      <c r="A4" s="1045" t="s">
        <v>405</v>
      </c>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1045"/>
      <c r="AB4" s="1045"/>
      <c r="AC4" s="1045"/>
    </row>
    <row r="5" spans="1:53" s="208" customFormat="1" ht="17.25" customHeight="1" x14ac:dyDescent="0.2">
      <c r="B5" s="1046" t="str">
        <f>porsaad!B6</f>
        <v>Situación a 30 de abril de 2023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row>
    <row r="6" spans="1:53" s="208" customFormat="1" ht="6" customHeight="1" x14ac:dyDescent="0.2"/>
    <row r="7" spans="1:53" s="213" customFormat="1" ht="12.75" customHeight="1" x14ac:dyDescent="0.2">
      <c r="A7" s="209"/>
      <c r="B7" s="1047" t="s">
        <v>15</v>
      </c>
      <c r="C7" s="211"/>
      <c r="D7" s="1050" t="s">
        <v>16</v>
      </c>
      <c r="E7" s="1051"/>
      <c r="F7" s="1051"/>
      <c r="G7" s="1051"/>
      <c r="H7" s="1051"/>
      <c r="I7" s="568"/>
      <c r="J7" s="1054"/>
      <c r="K7" s="1054"/>
      <c r="L7" s="1054"/>
      <c r="M7" s="1054"/>
      <c r="N7" s="1054"/>
      <c r="O7" s="1054"/>
      <c r="P7" s="568"/>
      <c r="Q7" s="1054"/>
      <c r="R7" s="1054"/>
      <c r="S7" s="1054"/>
      <c r="T7" s="1054"/>
      <c r="U7" s="1054"/>
      <c r="V7" s="1054"/>
      <c r="W7" s="568"/>
      <c r="X7" s="1054"/>
      <c r="Y7" s="1054"/>
      <c r="Z7" s="1054"/>
      <c r="AA7" s="1054"/>
      <c r="AB7" s="1054"/>
      <c r="AC7" s="1055"/>
      <c r="AD7" s="430"/>
      <c r="AE7" s="430"/>
      <c r="AF7" s="431"/>
      <c r="AG7" s="431"/>
      <c r="AH7" s="431"/>
      <c r="AI7" s="431"/>
      <c r="AJ7" s="431"/>
      <c r="AK7" s="431"/>
      <c r="AL7" s="432"/>
    </row>
    <row r="8" spans="1:53" s="213" customFormat="1" ht="33.75" customHeight="1" x14ac:dyDescent="0.2">
      <c r="A8" s="209"/>
      <c r="B8" s="1048"/>
      <c r="C8" s="211"/>
      <c r="D8" s="1052"/>
      <c r="E8" s="1053"/>
      <c r="F8" s="1053"/>
      <c r="G8" s="1053"/>
      <c r="H8" s="1053"/>
      <c r="I8" s="501"/>
      <c r="J8" s="1056" t="s">
        <v>180</v>
      </c>
      <c r="K8" s="1054"/>
      <c r="L8" s="1054"/>
      <c r="M8" s="1054"/>
      <c r="N8" s="1054"/>
      <c r="O8" s="1055"/>
      <c r="P8" s="211"/>
      <c r="Q8" s="1056" t="s">
        <v>181</v>
      </c>
      <c r="R8" s="1054"/>
      <c r="S8" s="1054"/>
      <c r="T8" s="1054"/>
      <c r="U8" s="1054"/>
      <c r="V8" s="1055"/>
      <c r="W8" s="211"/>
      <c r="X8" s="1056" t="s">
        <v>182</v>
      </c>
      <c r="Y8" s="1054"/>
      <c r="Z8" s="1054"/>
      <c r="AA8" s="1054"/>
      <c r="AB8" s="1054"/>
      <c r="AC8" s="1055"/>
      <c r="AD8" s="430"/>
      <c r="AE8" s="430"/>
      <c r="AF8" s="431"/>
      <c r="AG8" s="431"/>
      <c r="AH8" s="431"/>
      <c r="AI8" s="431"/>
      <c r="AJ8" s="431"/>
      <c r="AK8" s="431"/>
      <c r="AL8" s="432"/>
    </row>
    <row r="9" spans="1:53" s="213" customFormat="1" ht="21.75" customHeight="1" x14ac:dyDescent="0.2">
      <c r="A9" s="209"/>
      <c r="B9" s="1048"/>
      <c r="C9" s="211"/>
      <c r="D9" s="1057" t="s">
        <v>12</v>
      </c>
      <c r="E9" s="1038" t="s">
        <v>27</v>
      </c>
      <c r="F9" s="1039"/>
      <c r="G9" s="1039" t="s">
        <v>26</v>
      </c>
      <c r="H9" s="1040"/>
      <c r="I9" s="211"/>
      <c r="J9" s="1041" t="s">
        <v>12</v>
      </c>
      <c r="K9" s="1036" t="s">
        <v>221</v>
      </c>
      <c r="L9" s="1038" t="s">
        <v>27</v>
      </c>
      <c r="M9" s="1039"/>
      <c r="N9" s="1039" t="s">
        <v>26</v>
      </c>
      <c r="O9" s="1040"/>
      <c r="P9" s="211"/>
      <c r="Q9" s="1041" t="s">
        <v>12</v>
      </c>
      <c r="R9" s="1036" t="s">
        <v>221</v>
      </c>
      <c r="S9" s="1038" t="s">
        <v>27</v>
      </c>
      <c r="T9" s="1039"/>
      <c r="U9" s="1039" t="s">
        <v>26</v>
      </c>
      <c r="V9" s="1040"/>
      <c r="W9" s="211"/>
      <c r="X9" s="1041" t="s">
        <v>12</v>
      </c>
      <c r="Y9" s="1036" t="s">
        <v>221</v>
      </c>
      <c r="Z9" s="1038" t="s">
        <v>27</v>
      </c>
      <c r="AA9" s="1039"/>
      <c r="AB9" s="1039" t="s">
        <v>26</v>
      </c>
      <c r="AC9" s="1040"/>
      <c r="AD9" s="430"/>
      <c r="AE9" s="430"/>
      <c r="AF9" s="431"/>
      <c r="AG9" s="431"/>
      <c r="AH9" s="431"/>
      <c r="AI9" s="431"/>
      <c r="AJ9" s="431"/>
      <c r="AK9" s="431"/>
      <c r="AL9" s="432"/>
    </row>
    <row r="10" spans="1:53" s="219" customFormat="1" ht="36.75" customHeight="1" x14ac:dyDescent="0.2">
      <c r="A10" s="214"/>
      <c r="B10" s="1049"/>
      <c r="C10" s="216"/>
      <c r="D10" s="1058"/>
      <c r="E10" s="408" t="s">
        <v>12</v>
      </c>
      <c r="F10" s="408" t="s">
        <v>221</v>
      </c>
      <c r="G10" s="408" t="s">
        <v>12</v>
      </c>
      <c r="H10" s="218" t="s">
        <v>221</v>
      </c>
      <c r="I10" s="216"/>
      <c r="J10" s="1042"/>
      <c r="K10" s="1037"/>
      <c r="L10" s="408" t="s">
        <v>12</v>
      </c>
      <c r="M10" s="408" t="s">
        <v>222</v>
      </c>
      <c r="N10" s="408" t="s">
        <v>12</v>
      </c>
      <c r="O10" s="218" t="s">
        <v>222</v>
      </c>
      <c r="P10" s="216"/>
      <c r="Q10" s="1042"/>
      <c r="R10" s="1037"/>
      <c r="S10" s="408" t="s">
        <v>12</v>
      </c>
      <c r="T10" s="408" t="s">
        <v>222</v>
      </c>
      <c r="U10" s="408" t="s">
        <v>12</v>
      </c>
      <c r="V10" s="218" t="s">
        <v>222</v>
      </c>
      <c r="W10" s="216"/>
      <c r="X10" s="1042"/>
      <c r="Y10" s="1037"/>
      <c r="Z10" s="408" t="s">
        <v>12</v>
      </c>
      <c r="AA10" s="408" t="s">
        <v>222</v>
      </c>
      <c r="AB10" s="408" t="s">
        <v>12</v>
      </c>
      <c r="AC10" s="218" t="s">
        <v>222</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5">
        <f>J12+Q12+X12</f>
        <v>427328</v>
      </c>
      <c r="E12" s="738">
        <f>L12+S12+Z12</f>
        <v>265560</v>
      </c>
      <c r="F12" s="747">
        <f>E12/$D12*100</f>
        <v>62.144301332933949</v>
      </c>
      <c r="G12" s="738">
        <f>N12+U12+AB12</f>
        <v>161768</v>
      </c>
      <c r="H12" s="230">
        <f>G12/$D12*100</f>
        <v>37.855698667066044</v>
      </c>
      <c r="I12" s="226"/>
      <c r="J12" s="227">
        <v>119184</v>
      </c>
      <c r="K12" s="750">
        <v>27.890519694473564</v>
      </c>
      <c r="L12" s="744">
        <v>50782</v>
      </c>
      <c r="M12" s="747">
        <v>42.608068197073436</v>
      </c>
      <c r="N12" s="744">
        <v>68402</v>
      </c>
      <c r="O12" s="228">
        <v>57.391931802926564</v>
      </c>
      <c r="P12" s="226"/>
      <c r="Q12" s="227">
        <v>108935</v>
      </c>
      <c r="R12" s="750">
        <v>25.492127826868355</v>
      </c>
      <c r="S12" s="744">
        <v>72223</v>
      </c>
      <c r="T12" s="747">
        <v>66.299169229356963</v>
      </c>
      <c r="U12" s="744">
        <v>36712</v>
      </c>
      <c r="V12" s="228">
        <v>33.700830770643044</v>
      </c>
      <c r="W12" s="226"/>
      <c r="X12" s="227">
        <v>199209</v>
      </c>
      <c r="Y12" s="750">
        <v>46.617352478658077</v>
      </c>
      <c r="Z12" s="744">
        <v>142555</v>
      </c>
      <c r="AA12" s="747">
        <v>71.560521863971999</v>
      </c>
      <c r="AB12" s="744">
        <v>56654</v>
      </c>
      <c r="AC12" s="228">
        <f t="shared" ref="AC12:AC29" si="0">AB12/$X12*100</f>
        <v>28.43947813602799</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6">
        <f t="shared" ref="D13:D29" si="1">J13+Q13+X13</f>
        <v>51720</v>
      </c>
      <c r="E13" s="739">
        <f t="shared" ref="E13:E29" si="2">L13+S13+Z13</f>
        <v>33183</v>
      </c>
      <c r="F13" s="577">
        <f t="shared" ref="F13:H29" si="3">E13/$D13*100</f>
        <v>64.158932714617166</v>
      </c>
      <c r="G13" s="739">
        <f t="shared" ref="G13:G29" si="4">N13+U13+AB13</f>
        <v>18537</v>
      </c>
      <c r="H13" s="237">
        <f t="shared" si="3"/>
        <v>35.841067285382834</v>
      </c>
      <c r="I13" s="226"/>
      <c r="J13" s="234">
        <v>10151</v>
      </c>
      <c r="K13" s="751">
        <v>19.626836813611757</v>
      </c>
      <c r="L13" s="745">
        <v>4375</v>
      </c>
      <c r="M13" s="748">
        <v>43.099202049059201</v>
      </c>
      <c r="N13" s="745">
        <v>5776</v>
      </c>
      <c r="O13" s="235">
        <v>56.900797950940799</v>
      </c>
      <c r="P13" s="226"/>
      <c r="Q13" s="234">
        <v>10044</v>
      </c>
      <c r="R13" s="751">
        <v>19.419953596287705</v>
      </c>
      <c r="S13" s="745">
        <v>6214</v>
      </c>
      <c r="T13" s="748">
        <v>61.867781760254879</v>
      </c>
      <c r="U13" s="745">
        <v>3830</v>
      </c>
      <c r="V13" s="235">
        <v>38.132218239745121</v>
      </c>
      <c r="W13" s="226"/>
      <c r="X13" s="234">
        <v>31525</v>
      </c>
      <c r="Y13" s="751">
        <v>60.953209590100542</v>
      </c>
      <c r="Z13" s="745">
        <v>22594</v>
      </c>
      <c r="AA13" s="748">
        <v>71.670103092783506</v>
      </c>
      <c r="AB13" s="745">
        <v>8931</v>
      </c>
      <c r="AC13" s="235">
        <f t="shared" si="0"/>
        <v>28.329896907216494</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6">
        <f t="shared" si="1"/>
        <v>44486</v>
      </c>
      <c r="E14" s="739">
        <f t="shared" si="2"/>
        <v>28848</v>
      </c>
      <c r="F14" s="577">
        <f t="shared" si="3"/>
        <v>64.847367711190046</v>
      </c>
      <c r="G14" s="739">
        <f t="shared" si="4"/>
        <v>15638</v>
      </c>
      <c r="H14" s="237">
        <f t="shared" si="3"/>
        <v>35.152632288809968</v>
      </c>
      <c r="I14" s="226"/>
      <c r="J14" s="234">
        <v>9950</v>
      </c>
      <c r="K14" s="751">
        <v>22.366587240929732</v>
      </c>
      <c r="L14" s="745">
        <v>4185</v>
      </c>
      <c r="M14" s="748">
        <v>42.060301507537687</v>
      </c>
      <c r="N14" s="745">
        <v>5765</v>
      </c>
      <c r="O14" s="235">
        <v>57.939698492462313</v>
      </c>
      <c r="P14" s="226"/>
      <c r="Q14" s="234">
        <v>9847</v>
      </c>
      <c r="R14" s="751">
        <v>22.135053724767342</v>
      </c>
      <c r="S14" s="745">
        <v>6075</v>
      </c>
      <c r="T14" s="748">
        <v>61.693916929013916</v>
      </c>
      <c r="U14" s="745">
        <v>3772</v>
      </c>
      <c r="V14" s="235">
        <v>38.306083070986084</v>
      </c>
      <c r="W14" s="226"/>
      <c r="X14" s="234">
        <v>24689</v>
      </c>
      <c r="Y14" s="751">
        <v>55.498359034302922</v>
      </c>
      <c r="Z14" s="745">
        <v>18588</v>
      </c>
      <c r="AA14" s="748">
        <v>75.288590060350771</v>
      </c>
      <c r="AB14" s="745">
        <v>6101</v>
      </c>
      <c r="AC14" s="235">
        <f t="shared" si="0"/>
        <v>24.711409939649236</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6">
        <f t="shared" si="1"/>
        <v>41078</v>
      </c>
      <c r="E15" s="739">
        <f t="shared" si="2"/>
        <v>25164</v>
      </c>
      <c r="F15" s="577">
        <f t="shared" si="3"/>
        <v>61.259068114319106</v>
      </c>
      <c r="G15" s="739">
        <f t="shared" si="4"/>
        <v>15914</v>
      </c>
      <c r="H15" s="237">
        <f t="shared" si="3"/>
        <v>38.740931885680901</v>
      </c>
      <c r="I15" s="226"/>
      <c r="J15" s="234">
        <v>11536</v>
      </c>
      <c r="K15" s="751">
        <v>28.083158868494085</v>
      </c>
      <c r="L15" s="745">
        <v>5017</v>
      </c>
      <c r="M15" s="748">
        <v>43.489944521497918</v>
      </c>
      <c r="N15" s="745">
        <v>6519</v>
      </c>
      <c r="O15" s="235">
        <v>56.510055478502089</v>
      </c>
      <c r="P15" s="226"/>
      <c r="Q15" s="234">
        <v>9671</v>
      </c>
      <c r="R15" s="751">
        <v>23.543015726179465</v>
      </c>
      <c r="S15" s="745">
        <v>5793</v>
      </c>
      <c r="T15" s="748">
        <v>59.900734153655257</v>
      </c>
      <c r="U15" s="745">
        <v>3878</v>
      </c>
      <c r="V15" s="235">
        <v>40.099265846344743</v>
      </c>
      <c r="W15" s="226"/>
      <c r="X15" s="234">
        <v>19871</v>
      </c>
      <c r="Y15" s="751">
        <v>48.373825405326457</v>
      </c>
      <c r="Z15" s="745">
        <v>14354</v>
      </c>
      <c r="AA15" s="748">
        <v>72.235921694932316</v>
      </c>
      <c r="AB15" s="745">
        <v>5517</v>
      </c>
      <c r="AC15" s="235">
        <f t="shared" si="0"/>
        <v>27.764078305067684</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6">
        <f t="shared" si="1"/>
        <v>57756</v>
      </c>
      <c r="E16" s="739">
        <f t="shared" si="2"/>
        <v>34098</v>
      </c>
      <c r="F16" s="577">
        <f t="shared" si="3"/>
        <v>59.038022023685855</v>
      </c>
      <c r="G16" s="739">
        <f t="shared" si="4"/>
        <v>23658</v>
      </c>
      <c r="H16" s="237">
        <f t="shared" si="3"/>
        <v>40.961977976314152</v>
      </c>
      <c r="I16" s="226"/>
      <c r="J16" s="234">
        <v>20543</v>
      </c>
      <c r="K16" s="751">
        <v>35.568598933444143</v>
      </c>
      <c r="L16" s="745">
        <v>8562</v>
      </c>
      <c r="M16" s="748">
        <v>41.678430608966558</v>
      </c>
      <c r="N16" s="745">
        <v>11981</v>
      </c>
      <c r="O16" s="235">
        <v>58.321569391033442</v>
      </c>
      <c r="P16" s="226"/>
      <c r="Q16" s="234">
        <v>13106</v>
      </c>
      <c r="R16" s="751">
        <v>22.692014682457234</v>
      </c>
      <c r="S16" s="745">
        <v>7902</v>
      </c>
      <c r="T16" s="748">
        <v>60.292995574546005</v>
      </c>
      <c r="U16" s="745">
        <v>5204</v>
      </c>
      <c r="V16" s="235">
        <v>39.707004425453988</v>
      </c>
      <c r="W16" s="226"/>
      <c r="X16" s="234">
        <v>24107</v>
      </c>
      <c r="Y16" s="751">
        <v>41.739386384098623</v>
      </c>
      <c r="Z16" s="745">
        <v>17634</v>
      </c>
      <c r="AA16" s="748">
        <v>73.148877919276558</v>
      </c>
      <c r="AB16" s="745">
        <v>6473</v>
      </c>
      <c r="AC16" s="235">
        <f t="shared" si="0"/>
        <v>26.851122080723442</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7">
        <f t="shared" si="1"/>
        <v>23571</v>
      </c>
      <c r="E17" s="740">
        <f t="shared" si="2"/>
        <v>14538</v>
      </c>
      <c r="F17" s="578">
        <f t="shared" si="3"/>
        <v>61.677485045182642</v>
      </c>
      <c r="G17" s="740">
        <f t="shared" si="4"/>
        <v>9033</v>
      </c>
      <c r="H17" s="237">
        <f t="shared" si="3"/>
        <v>38.322514954817358</v>
      </c>
      <c r="I17" s="226"/>
      <c r="J17" s="238">
        <v>6548</v>
      </c>
      <c r="K17" s="752">
        <v>27.779899028467188</v>
      </c>
      <c r="L17" s="740">
        <v>2801</v>
      </c>
      <c r="M17" s="578">
        <v>42.776420281001833</v>
      </c>
      <c r="N17" s="740">
        <v>3747</v>
      </c>
      <c r="O17" s="235">
        <v>57.223579718998167</v>
      </c>
      <c r="P17" s="226"/>
      <c r="Q17" s="238">
        <v>5026</v>
      </c>
      <c r="R17" s="752">
        <v>21.322811929913875</v>
      </c>
      <c r="S17" s="740">
        <v>2870</v>
      </c>
      <c r="T17" s="578">
        <v>57.103064066852369</v>
      </c>
      <c r="U17" s="740">
        <v>2156</v>
      </c>
      <c r="V17" s="235">
        <v>42.896935933147631</v>
      </c>
      <c r="W17" s="226"/>
      <c r="X17" s="238">
        <v>11997</v>
      </c>
      <c r="Y17" s="752">
        <v>50.89728904161894</v>
      </c>
      <c r="Z17" s="740">
        <v>8867</v>
      </c>
      <c r="AA17" s="578">
        <v>73.910144202717348</v>
      </c>
      <c r="AB17" s="740">
        <v>3130</v>
      </c>
      <c r="AC17" s="235">
        <f t="shared" si="0"/>
        <v>26.089855797282652</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6">
        <f t="shared" si="1"/>
        <v>149821</v>
      </c>
      <c r="E18" s="739">
        <f t="shared" si="2"/>
        <v>93410</v>
      </c>
      <c r="F18" s="577">
        <f t="shared" si="3"/>
        <v>62.347734963723376</v>
      </c>
      <c r="G18" s="739">
        <f t="shared" si="4"/>
        <v>56411</v>
      </c>
      <c r="H18" s="237">
        <f t="shared" si="3"/>
        <v>37.652265036276624</v>
      </c>
      <c r="I18" s="226"/>
      <c r="J18" s="234">
        <v>30571</v>
      </c>
      <c r="K18" s="751">
        <v>20.405016653206161</v>
      </c>
      <c r="L18" s="745">
        <v>12837</v>
      </c>
      <c r="M18" s="748">
        <v>41.990775571620162</v>
      </c>
      <c r="N18" s="745">
        <v>17734</v>
      </c>
      <c r="O18" s="235">
        <v>58.009224428379838</v>
      </c>
      <c r="P18" s="226"/>
      <c r="Q18" s="234">
        <v>27279</v>
      </c>
      <c r="R18" s="751">
        <v>18.207727888613746</v>
      </c>
      <c r="S18" s="745">
        <v>15815</v>
      </c>
      <c r="T18" s="748">
        <v>57.97499908354412</v>
      </c>
      <c r="U18" s="745">
        <v>11464</v>
      </c>
      <c r="V18" s="235">
        <v>42.02500091645588</v>
      </c>
      <c r="W18" s="226"/>
      <c r="X18" s="234">
        <v>91971</v>
      </c>
      <c r="Y18" s="751">
        <v>61.387255458180093</v>
      </c>
      <c r="Z18" s="745">
        <v>64758</v>
      </c>
      <c r="AA18" s="748">
        <v>70.411325309064807</v>
      </c>
      <c r="AB18" s="745">
        <v>27213</v>
      </c>
      <c r="AC18" s="235">
        <f t="shared" si="0"/>
        <v>29.588674690935186</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6">
        <f t="shared" si="1"/>
        <v>93138</v>
      </c>
      <c r="E19" s="739">
        <f t="shared" si="2"/>
        <v>58638</v>
      </c>
      <c r="F19" s="577">
        <f t="shared" si="3"/>
        <v>62.958191071313529</v>
      </c>
      <c r="G19" s="739">
        <f t="shared" si="4"/>
        <v>34500</v>
      </c>
      <c r="H19" s="237">
        <f t="shared" si="3"/>
        <v>37.041808928686464</v>
      </c>
      <c r="I19" s="226"/>
      <c r="J19" s="234">
        <v>21399</v>
      </c>
      <c r="K19" s="751">
        <v>22.975584616375698</v>
      </c>
      <c r="L19" s="745">
        <v>9163</v>
      </c>
      <c r="M19" s="748">
        <v>42.819757932613669</v>
      </c>
      <c r="N19" s="745">
        <v>12236</v>
      </c>
      <c r="O19" s="235">
        <v>57.180242067386324</v>
      </c>
      <c r="P19" s="226"/>
      <c r="Q19" s="234">
        <v>18527</v>
      </c>
      <c r="R19" s="751">
        <v>19.891988232515192</v>
      </c>
      <c r="S19" s="745">
        <v>11719</v>
      </c>
      <c r="T19" s="748">
        <v>63.253629837534412</v>
      </c>
      <c r="U19" s="745">
        <v>6808</v>
      </c>
      <c r="V19" s="235">
        <v>36.746370162465588</v>
      </c>
      <c r="W19" s="226"/>
      <c r="X19" s="234">
        <v>53212</v>
      </c>
      <c r="Y19" s="751">
        <v>57.132427151109113</v>
      </c>
      <c r="Z19" s="745">
        <v>37756</v>
      </c>
      <c r="AA19" s="748">
        <v>70.953920168383064</v>
      </c>
      <c r="AB19" s="745">
        <v>15456</v>
      </c>
      <c r="AC19" s="235">
        <f t="shared" si="0"/>
        <v>29.046079831616929</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6">
        <f t="shared" si="1"/>
        <v>363501</v>
      </c>
      <c r="E20" s="739">
        <f t="shared" si="2"/>
        <v>229249</v>
      </c>
      <c r="F20" s="577">
        <f t="shared" si="3"/>
        <v>63.066951672760183</v>
      </c>
      <c r="G20" s="739">
        <f t="shared" si="4"/>
        <v>134252</v>
      </c>
      <c r="H20" s="237">
        <f t="shared" si="3"/>
        <v>36.933048327239817</v>
      </c>
      <c r="I20" s="226"/>
      <c r="J20" s="234">
        <v>90249</v>
      </c>
      <c r="K20" s="751">
        <v>24.827717117697063</v>
      </c>
      <c r="L20" s="745">
        <v>39706</v>
      </c>
      <c r="M20" s="748">
        <v>43.996055357954106</v>
      </c>
      <c r="N20" s="745">
        <v>50543</v>
      </c>
      <c r="O20" s="235">
        <v>56.003944642045902</v>
      </c>
      <c r="P20" s="226"/>
      <c r="Q20" s="234">
        <v>82677</v>
      </c>
      <c r="R20" s="751">
        <v>22.744641692870172</v>
      </c>
      <c r="S20" s="745">
        <v>51757</v>
      </c>
      <c r="T20" s="748">
        <v>62.601449012421838</v>
      </c>
      <c r="U20" s="745">
        <v>30920</v>
      </c>
      <c r="V20" s="235">
        <v>37.398550987578169</v>
      </c>
      <c r="W20" s="226"/>
      <c r="X20" s="234">
        <v>190575</v>
      </c>
      <c r="Y20" s="751">
        <v>52.427641189432762</v>
      </c>
      <c r="Z20" s="745">
        <v>137786</v>
      </c>
      <c r="AA20" s="748">
        <v>72.300144300144296</v>
      </c>
      <c r="AB20" s="745">
        <v>52789</v>
      </c>
      <c r="AC20" s="235">
        <f t="shared" si="0"/>
        <v>27.699855699855704</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6">
        <f t="shared" si="1"/>
        <v>191925</v>
      </c>
      <c r="E21" s="739">
        <f t="shared" si="2"/>
        <v>118334</v>
      </c>
      <c r="F21" s="577">
        <f t="shared" si="3"/>
        <v>61.656376188615347</v>
      </c>
      <c r="G21" s="739">
        <f t="shared" si="4"/>
        <v>73591</v>
      </c>
      <c r="H21" s="237">
        <f t="shared" si="3"/>
        <v>38.343623811384653</v>
      </c>
      <c r="I21" s="226"/>
      <c r="J21" s="234">
        <v>52521</v>
      </c>
      <c r="K21" s="751">
        <v>27.365377100429853</v>
      </c>
      <c r="L21" s="745">
        <v>21476</v>
      </c>
      <c r="M21" s="748">
        <v>40.89031054244969</v>
      </c>
      <c r="N21" s="745">
        <v>31045</v>
      </c>
      <c r="O21" s="235">
        <v>59.109689457550317</v>
      </c>
      <c r="P21" s="226"/>
      <c r="Q21" s="234">
        <v>42091</v>
      </c>
      <c r="R21" s="751">
        <v>21.930962615605054</v>
      </c>
      <c r="S21" s="745">
        <v>26055</v>
      </c>
      <c r="T21" s="748">
        <v>61.901594165023397</v>
      </c>
      <c r="U21" s="745">
        <v>16036</v>
      </c>
      <c r="V21" s="235">
        <v>38.098405834976603</v>
      </c>
      <c r="W21" s="226"/>
      <c r="X21" s="234">
        <v>97313</v>
      </c>
      <c r="Y21" s="751">
        <v>50.703660283965093</v>
      </c>
      <c r="Z21" s="745">
        <v>70803</v>
      </c>
      <c r="AA21" s="748">
        <v>72.758007665985019</v>
      </c>
      <c r="AB21" s="745">
        <v>26510</v>
      </c>
      <c r="AC21" s="235">
        <f t="shared" si="0"/>
        <v>27.241992334014981</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6">
        <f t="shared" si="1"/>
        <v>57035</v>
      </c>
      <c r="E22" s="739">
        <f t="shared" si="2"/>
        <v>36278</v>
      </c>
      <c r="F22" s="577">
        <f t="shared" si="3"/>
        <v>63.606557377049178</v>
      </c>
      <c r="G22" s="739">
        <f t="shared" si="4"/>
        <v>20757</v>
      </c>
      <c r="H22" s="237">
        <f t="shared" si="3"/>
        <v>36.393442622950822</v>
      </c>
      <c r="I22" s="226"/>
      <c r="J22" s="234">
        <v>13054</v>
      </c>
      <c r="K22" s="751">
        <v>22.887700534759357</v>
      </c>
      <c r="L22" s="745">
        <v>5786</v>
      </c>
      <c r="M22" s="748">
        <v>44.3235789796231</v>
      </c>
      <c r="N22" s="745">
        <v>7268</v>
      </c>
      <c r="O22" s="235">
        <v>55.6764210203769</v>
      </c>
      <c r="P22" s="226"/>
      <c r="Q22" s="234">
        <v>12785</v>
      </c>
      <c r="R22" s="751">
        <v>22.41606031384238</v>
      </c>
      <c r="S22" s="745">
        <v>8192</v>
      </c>
      <c r="T22" s="748">
        <v>64.07508799374267</v>
      </c>
      <c r="U22" s="745">
        <v>4593</v>
      </c>
      <c r="V22" s="235">
        <v>35.92491200625733</v>
      </c>
      <c r="W22" s="226"/>
      <c r="X22" s="234">
        <v>31196</v>
      </c>
      <c r="Y22" s="751">
        <v>54.69623915139826</v>
      </c>
      <c r="Z22" s="745">
        <v>22300</v>
      </c>
      <c r="AA22" s="748">
        <v>71.483523528657528</v>
      </c>
      <c r="AB22" s="745">
        <v>8896</v>
      </c>
      <c r="AC22" s="235">
        <f t="shared" si="0"/>
        <v>28.516476471342479</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6">
        <f t="shared" si="1"/>
        <v>80456</v>
      </c>
      <c r="E23" s="739">
        <f t="shared" si="2"/>
        <v>50546</v>
      </c>
      <c r="F23" s="577">
        <f t="shared" si="3"/>
        <v>62.824400914785713</v>
      </c>
      <c r="G23" s="739">
        <f t="shared" si="4"/>
        <v>29910</v>
      </c>
      <c r="H23" s="237">
        <f t="shared" si="3"/>
        <v>37.17559908521428</v>
      </c>
      <c r="I23" s="226"/>
      <c r="J23" s="234">
        <v>22851</v>
      </c>
      <c r="K23" s="751">
        <v>28.401859401411951</v>
      </c>
      <c r="L23" s="745">
        <v>9141</v>
      </c>
      <c r="M23" s="748">
        <v>40.002625705658396</v>
      </c>
      <c r="N23" s="745">
        <v>13710</v>
      </c>
      <c r="O23" s="235">
        <v>59.997374294341597</v>
      </c>
      <c r="P23" s="226"/>
      <c r="Q23" s="234">
        <v>14670</v>
      </c>
      <c r="R23" s="751">
        <v>18.233568658645719</v>
      </c>
      <c r="S23" s="745">
        <v>8699</v>
      </c>
      <c r="T23" s="748">
        <v>59.297886843899114</v>
      </c>
      <c r="U23" s="745">
        <v>5971</v>
      </c>
      <c r="V23" s="235">
        <v>40.702113156100886</v>
      </c>
      <c r="W23" s="226"/>
      <c r="X23" s="234">
        <v>42935</v>
      </c>
      <c r="Y23" s="751">
        <v>53.36457193994233</v>
      </c>
      <c r="Z23" s="745">
        <v>32706</v>
      </c>
      <c r="AA23" s="748">
        <v>76.175614300687087</v>
      </c>
      <c r="AB23" s="745">
        <v>10229</v>
      </c>
      <c r="AC23" s="235">
        <f t="shared" si="0"/>
        <v>23.824385699312913</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6">
        <f t="shared" si="1"/>
        <v>229862</v>
      </c>
      <c r="E24" s="739">
        <f t="shared" si="2"/>
        <v>153346</v>
      </c>
      <c r="F24" s="577">
        <f t="shared" si="3"/>
        <v>66.712201233783759</v>
      </c>
      <c r="G24" s="739">
        <f t="shared" si="4"/>
        <v>76516</v>
      </c>
      <c r="H24" s="237">
        <f t="shared" si="3"/>
        <v>33.287798766216255</v>
      </c>
      <c r="I24" s="226"/>
      <c r="J24" s="234">
        <v>54560</v>
      </c>
      <c r="K24" s="751">
        <v>23.735980718866102</v>
      </c>
      <c r="L24" s="745">
        <v>26099</v>
      </c>
      <c r="M24" s="748">
        <v>47.835410557184751</v>
      </c>
      <c r="N24" s="745">
        <v>28461</v>
      </c>
      <c r="O24" s="235">
        <v>52.164589442815249</v>
      </c>
      <c r="P24" s="226"/>
      <c r="Q24" s="234">
        <v>44675</v>
      </c>
      <c r="R24" s="751">
        <v>19.435574388111128</v>
      </c>
      <c r="S24" s="745">
        <v>29645</v>
      </c>
      <c r="T24" s="748">
        <v>66.357022943480686</v>
      </c>
      <c r="U24" s="745">
        <v>15030</v>
      </c>
      <c r="V24" s="235">
        <v>33.642977056519307</v>
      </c>
      <c r="W24" s="226"/>
      <c r="X24" s="234">
        <v>130627</v>
      </c>
      <c r="Y24" s="751">
        <v>56.82844489302277</v>
      </c>
      <c r="Z24" s="745">
        <v>97602</v>
      </c>
      <c r="AA24" s="748">
        <v>74.718090440720516</v>
      </c>
      <c r="AB24" s="745">
        <v>33025</v>
      </c>
      <c r="AC24" s="235">
        <f t="shared" si="0"/>
        <v>25.281909559279477</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6">
        <f t="shared" si="1"/>
        <v>57942</v>
      </c>
      <c r="E25" s="739">
        <f t="shared" si="2"/>
        <v>33544</v>
      </c>
      <c r="F25" s="577">
        <f t="shared" si="3"/>
        <v>57.892375133754449</v>
      </c>
      <c r="G25" s="739">
        <f t="shared" si="4"/>
        <v>24398</v>
      </c>
      <c r="H25" s="237">
        <f t="shared" si="3"/>
        <v>42.107624866245558</v>
      </c>
      <c r="I25" s="226"/>
      <c r="J25" s="234">
        <v>20062</v>
      </c>
      <c r="K25" s="751">
        <v>34.624279451865661</v>
      </c>
      <c r="L25" s="745">
        <v>7712</v>
      </c>
      <c r="M25" s="748">
        <v>38.440833416409134</v>
      </c>
      <c r="N25" s="745">
        <v>12350</v>
      </c>
      <c r="O25" s="235">
        <v>61.559166583590866</v>
      </c>
      <c r="P25" s="226"/>
      <c r="Q25" s="234">
        <v>13169</v>
      </c>
      <c r="R25" s="751">
        <v>22.72790031410721</v>
      </c>
      <c r="S25" s="745">
        <v>8287</v>
      </c>
      <c r="T25" s="748">
        <v>62.928088693142989</v>
      </c>
      <c r="U25" s="745">
        <v>4882</v>
      </c>
      <c r="V25" s="235">
        <v>37.071911306857011</v>
      </c>
      <c r="W25" s="226"/>
      <c r="X25" s="234">
        <v>24711</v>
      </c>
      <c r="Y25" s="751">
        <v>42.64782023402713</v>
      </c>
      <c r="Z25" s="745">
        <v>17545</v>
      </c>
      <c r="AA25" s="748">
        <v>71.000768888349313</v>
      </c>
      <c r="AB25" s="745">
        <v>7166</v>
      </c>
      <c r="AC25" s="235">
        <f t="shared" si="0"/>
        <v>28.99923111165068</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8">
        <f t="shared" si="1"/>
        <v>21478</v>
      </c>
      <c r="E26" s="741">
        <f t="shared" si="2"/>
        <v>13501</v>
      </c>
      <c r="F26" s="579">
        <f t="shared" si="3"/>
        <v>62.859670360368746</v>
      </c>
      <c r="G26" s="741">
        <f t="shared" si="4"/>
        <v>7977</v>
      </c>
      <c r="H26" s="237">
        <f t="shared" si="3"/>
        <v>37.140329639631254</v>
      </c>
      <c r="I26" s="226"/>
      <c r="J26" s="238">
        <v>5140</v>
      </c>
      <c r="K26" s="752">
        <v>23.931464754632646</v>
      </c>
      <c r="L26" s="740">
        <v>2241</v>
      </c>
      <c r="M26" s="578">
        <v>43.599221789883266</v>
      </c>
      <c r="N26" s="740">
        <v>2899</v>
      </c>
      <c r="O26" s="235">
        <v>56.400778210116734</v>
      </c>
      <c r="P26" s="226"/>
      <c r="Q26" s="238">
        <v>4056</v>
      </c>
      <c r="R26" s="752">
        <v>18.884439891982492</v>
      </c>
      <c r="S26" s="740">
        <v>2282</v>
      </c>
      <c r="T26" s="578">
        <v>56.262327416173576</v>
      </c>
      <c r="U26" s="740">
        <v>1774</v>
      </c>
      <c r="V26" s="235">
        <v>43.737672583826431</v>
      </c>
      <c r="W26" s="226"/>
      <c r="X26" s="238">
        <v>12282</v>
      </c>
      <c r="Y26" s="752">
        <v>57.184095353384855</v>
      </c>
      <c r="Z26" s="740">
        <v>8978</v>
      </c>
      <c r="AA26" s="578">
        <v>73.098843836508706</v>
      </c>
      <c r="AB26" s="740">
        <v>3304</v>
      </c>
      <c r="AC26" s="235">
        <f t="shared" si="0"/>
        <v>26.901156163491287</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8">
        <f t="shared" si="1"/>
        <v>110499</v>
      </c>
      <c r="E27" s="741">
        <f t="shared" si="2"/>
        <v>67618</v>
      </c>
      <c r="F27" s="579">
        <f t="shared" si="3"/>
        <v>61.193313966642229</v>
      </c>
      <c r="G27" s="741">
        <f t="shared" si="4"/>
        <v>42881</v>
      </c>
      <c r="H27" s="237">
        <f t="shared" si="3"/>
        <v>38.806686033357771</v>
      </c>
      <c r="I27" s="226"/>
      <c r="J27" s="238">
        <v>29296</v>
      </c>
      <c r="K27" s="752">
        <v>26.512457126308835</v>
      </c>
      <c r="L27" s="740">
        <v>12065</v>
      </c>
      <c r="M27" s="578">
        <v>41.183096668487167</v>
      </c>
      <c r="N27" s="740">
        <v>17231</v>
      </c>
      <c r="O27" s="235">
        <v>58.81690333151284</v>
      </c>
      <c r="P27" s="226"/>
      <c r="Q27" s="238">
        <v>22116</v>
      </c>
      <c r="R27" s="752">
        <v>20.01466076616078</v>
      </c>
      <c r="S27" s="740">
        <v>12711</v>
      </c>
      <c r="T27" s="578">
        <v>57.47422680412371</v>
      </c>
      <c r="U27" s="740">
        <v>9405</v>
      </c>
      <c r="V27" s="235">
        <v>42.52577319587629</v>
      </c>
      <c r="W27" s="226"/>
      <c r="X27" s="238">
        <v>59087</v>
      </c>
      <c r="Y27" s="752">
        <v>53.472882107530381</v>
      </c>
      <c r="Z27" s="740">
        <v>42842</v>
      </c>
      <c r="AA27" s="578">
        <v>72.506642747135572</v>
      </c>
      <c r="AB27" s="740">
        <v>16245</v>
      </c>
      <c r="AC27" s="235">
        <f t="shared" si="0"/>
        <v>27.493357252864421</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8">
        <f t="shared" si="1"/>
        <v>14350</v>
      </c>
      <c r="E28" s="741">
        <f t="shared" si="2"/>
        <v>8907</v>
      </c>
      <c r="F28" s="579">
        <f t="shared" si="3"/>
        <v>62.069686411149824</v>
      </c>
      <c r="G28" s="741">
        <f t="shared" si="4"/>
        <v>5443</v>
      </c>
      <c r="H28" s="243">
        <f t="shared" si="3"/>
        <v>37.930313588850176</v>
      </c>
      <c r="I28" s="226"/>
      <c r="J28" s="238">
        <v>3383</v>
      </c>
      <c r="K28" s="752">
        <v>23.574912891986063</v>
      </c>
      <c r="L28" s="740">
        <v>1377</v>
      </c>
      <c r="M28" s="578">
        <v>40.7035175879397</v>
      </c>
      <c r="N28" s="740">
        <v>2006</v>
      </c>
      <c r="O28" s="242">
        <v>59.2964824120603</v>
      </c>
      <c r="P28" s="226"/>
      <c r="Q28" s="238">
        <v>2644</v>
      </c>
      <c r="R28" s="752">
        <v>18.425087108013937</v>
      </c>
      <c r="S28" s="740">
        <v>1600</v>
      </c>
      <c r="T28" s="578">
        <v>60.514372163388806</v>
      </c>
      <c r="U28" s="740">
        <v>1044</v>
      </c>
      <c r="V28" s="242">
        <v>39.485627836611201</v>
      </c>
      <c r="W28" s="226"/>
      <c r="X28" s="238">
        <v>8323</v>
      </c>
      <c r="Y28" s="752">
        <v>57.999999999999993</v>
      </c>
      <c r="Z28" s="740">
        <v>5930</v>
      </c>
      <c r="AA28" s="578">
        <v>71.248347951459806</v>
      </c>
      <c r="AB28" s="740">
        <v>2393</v>
      </c>
      <c r="AC28" s="242">
        <f t="shared" si="0"/>
        <v>28.751652048540187</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59">
        <f t="shared" si="1"/>
        <v>5062</v>
      </c>
      <c r="E29" s="742">
        <f t="shared" si="2"/>
        <v>2838</v>
      </c>
      <c r="F29" s="580">
        <f t="shared" si="3"/>
        <v>56.064796523113394</v>
      </c>
      <c r="G29" s="742">
        <f t="shared" si="4"/>
        <v>2224</v>
      </c>
      <c r="H29" s="248">
        <f t="shared" si="3"/>
        <v>43.935203476886606</v>
      </c>
      <c r="I29" s="226"/>
      <c r="J29" s="245">
        <v>2628</v>
      </c>
      <c r="K29" s="753">
        <v>51.916238640853422</v>
      </c>
      <c r="L29" s="746">
        <v>1038</v>
      </c>
      <c r="M29" s="749">
        <v>39.497716894977167</v>
      </c>
      <c r="N29" s="746">
        <v>1590</v>
      </c>
      <c r="O29" s="246">
        <v>60.502283105022833</v>
      </c>
      <c r="P29" s="226"/>
      <c r="Q29" s="245">
        <v>960</v>
      </c>
      <c r="R29" s="753">
        <v>18.964836033188462</v>
      </c>
      <c r="S29" s="746">
        <v>659</v>
      </c>
      <c r="T29" s="749">
        <v>68.645833333333329</v>
      </c>
      <c r="U29" s="746">
        <v>301</v>
      </c>
      <c r="V29" s="246">
        <v>31.354166666666668</v>
      </c>
      <c r="W29" s="226"/>
      <c r="X29" s="245">
        <v>1474</v>
      </c>
      <c r="Y29" s="753">
        <v>29.118925325958116</v>
      </c>
      <c r="Z29" s="746">
        <v>1141</v>
      </c>
      <c r="AA29" s="749">
        <v>77.408412483039342</v>
      </c>
      <c r="AB29" s="746">
        <v>333</v>
      </c>
      <c r="AC29" s="246">
        <f t="shared" si="0"/>
        <v>22.591587516960651</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0">
        <f>J31+Q31+X31</f>
        <v>2021008</v>
      </c>
      <c r="E31" s="743">
        <f>L31+S31+Z31</f>
        <v>1267600</v>
      </c>
      <c r="F31" s="409">
        <f>E31/$D31*100</f>
        <v>62.721176759320095</v>
      </c>
      <c r="G31" s="743">
        <f>N31+U31+AB31</f>
        <v>753408</v>
      </c>
      <c r="H31" s="255">
        <f>G31/$D31*100</f>
        <v>37.278823240679898</v>
      </c>
      <c r="I31" s="211"/>
      <c r="J31" s="253">
        <f>SUM(J12:J29)</f>
        <v>523626</v>
      </c>
      <c r="K31" s="754">
        <f>J31/$D31*100</f>
        <v>25.909150285402138</v>
      </c>
      <c r="L31" s="743">
        <f>SUM(L12:L29)</f>
        <v>224363</v>
      </c>
      <c r="M31" s="409">
        <f t="shared" ref="M13:O31" si="5">L31/$J31*100</f>
        <v>42.847948726762993</v>
      </c>
      <c r="N31" s="743">
        <f>SUM(N12:N29)</f>
        <v>299263</v>
      </c>
      <c r="O31" s="254">
        <f t="shared" si="5"/>
        <v>57.152051273237007</v>
      </c>
      <c r="P31" s="211"/>
      <c r="Q31" s="253">
        <f>SUM(Q12:Q29)</f>
        <v>442278</v>
      </c>
      <c r="R31" s="754">
        <f>Q31/$D31*100</f>
        <v>21.884030147332421</v>
      </c>
      <c r="S31" s="743">
        <f>SUM(S12:S29)</f>
        <v>278498</v>
      </c>
      <c r="T31" s="409">
        <f>S31/$Q31*100</f>
        <v>62.968992353225794</v>
      </c>
      <c r="U31" s="743">
        <f>SUM(U12:U29)</f>
        <v>163780</v>
      </c>
      <c r="V31" s="254">
        <f>U31/$Q31*100</f>
        <v>37.031007646774199</v>
      </c>
      <c r="W31" s="211"/>
      <c r="X31" s="253">
        <f>SUM(X12:X29)</f>
        <v>1055104</v>
      </c>
      <c r="Y31" s="754">
        <f>X31/$D31*100</f>
        <v>52.206819567265441</v>
      </c>
      <c r="Z31" s="743">
        <f>SUM(Z12:Z29)</f>
        <v>764739</v>
      </c>
      <c r="AA31" s="409">
        <f>Z31/$X31*100</f>
        <v>72.479964060414886</v>
      </c>
      <c r="AB31" s="743">
        <f>SUM(AB12:AB29)</f>
        <v>290365</v>
      </c>
      <c r="AC31" s="254">
        <f>AB31/$X31*100</f>
        <v>27.520035939585103</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29" s="297" customFormat="1" ht="8.25" customHeight="1" x14ac:dyDescent="0.2">
      <c r="B33" s="257" t="s">
        <v>50</v>
      </c>
      <c r="C33" s="996"/>
      <c r="I33" s="996"/>
    </row>
    <row r="34" spans="2:29" s="297" customFormat="1" ht="13.5" customHeight="1" x14ac:dyDescent="0.2">
      <c r="B34" s="1069"/>
      <c r="C34" s="1069"/>
      <c r="D34" s="1069"/>
      <c r="E34" s="1069"/>
      <c r="F34" s="1069"/>
      <c r="G34" s="1069"/>
      <c r="H34" s="1069"/>
    </row>
    <row r="35" spans="2:29" s="297" customFormat="1" ht="29.25" customHeight="1" x14ac:dyDescent="0.2">
      <c r="B35" s="1067"/>
      <c r="C35" s="1067"/>
      <c r="D35" s="1067"/>
      <c r="E35" s="994"/>
      <c r="F35" s="994"/>
      <c r="G35" s="994"/>
      <c r="H35" s="614"/>
      <c r="I35" s="614"/>
      <c r="J35" s="614"/>
      <c r="K35" s="614"/>
      <c r="L35" s="614"/>
      <c r="M35" s="614"/>
      <c r="N35" s="614"/>
    </row>
    <row r="36" spans="2:29" s="297" customFormat="1" ht="4.5" customHeight="1" x14ac:dyDescent="0.2">
      <c r="B36" s="1068"/>
      <c r="C36" s="1068"/>
      <c r="D36" s="1068"/>
      <c r="E36" s="993"/>
      <c r="F36" s="993"/>
      <c r="G36" s="993"/>
      <c r="H36" s="614"/>
      <c r="I36" s="614"/>
      <c r="J36" s="614"/>
      <c r="K36" s="614"/>
      <c r="L36" s="614"/>
      <c r="M36" s="614"/>
      <c r="N36" s="614"/>
    </row>
    <row r="37" spans="2:29" s="297" customFormat="1" x14ac:dyDescent="0.2">
      <c r="B37" s="297" t="s">
        <v>42</v>
      </c>
      <c r="L37" s="852" t="e">
        <f>GETPIVOTDATA("Cuenta número de expedientes",#REF!,"CCAA",$B37,"Sexo",L$9,"TramoEdad",L$1)</f>
        <v>#REF!</v>
      </c>
      <c r="M37" s="853" t="e">
        <f t="shared" ref="M37:M38" si="6">L37/$J37*100</f>
        <v>#REF!</v>
      </c>
      <c r="N37" s="852" t="e">
        <f>GETPIVOTDATA("Cuenta número de expedientes",#REF!,"CCAA",$B37,"Sexo",N$9,"TramoEdad",N$1)</f>
        <v>#REF!</v>
      </c>
      <c r="O37" s="854" t="e">
        <f t="shared" ref="O37:O38" si="7">N37/$J37*100</f>
        <v>#REF!</v>
      </c>
      <c r="P37" s="855"/>
      <c r="Q37" s="852" t="e">
        <f>GETPIVOTDATA("Cuenta número de expedientes",#REF!,"CCAA",$B37,"TramoEdad",Q$1)</f>
        <v>#REF!</v>
      </c>
      <c r="R37" s="853" t="e">
        <f t="shared" ref="R37:R38" si="8">Q37/$D37*100</f>
        <v>#REF!</v>
      </c>
      <c r="S37" s="852" t="e">
        <f>GETPIVOTDATA("Cuenta número de expedientes",#REF!,"CCAA",$B37,"Sexo",S$9,"TramoEdad",S$1)</f>
        <v>#REF!</v>
      </c>
      <c r="T37" s="853" t="e">
        <f t="shared" ref="T37:T38" si="9">S37/$Q37*100</f>
        <v>#REF!</v>
      </c>
      <c r="U37" s="852" t="e">
        <f>GETPIVOTDATA("Cuenta número de expedientes",#REF!,"CCAA",$B37,"Sexo",U$9,"TramoEdad",U$1)</f>
        <v>#REF!</v>
      </c>
      <c r="V37" s="854" t="e">
        <f t="shared" ref="V37:V38" si="10">U37/$Q37*100</f>
        <v>#REF!</v>
      </c>
      <c r="W37" s="855"/>
      <c r="X37" s="852" t="e">
        <f>GETPIVOTDATA("Cuenta número de expedientes",#REF!,"CCAA",$B37,"TramoEdad",X$1)</f>
        <v>#REF!</v>
      </c>
      <c r="Y37" s="853" t="e">
        <f t="shared" ref="Y37:Y38" si="11">X37/$D37*100</f>
        <v>#REF!</v>
      </c>
      <c r="Z37" s="852" t="e">
        <f>GETPIVOTDATA("Cuenta número de expedientes",#REF!,"CCAA",$B37,"Sexo",Z$9,"TramoEdad",Z$1)</f>
        <v>#REF!</v>
      </c>
      <c r="AA37" s="853" t="e">
        <f t="shared" ref="AA37:AA38" si="12">Z37/$X37*100</f>
        <v>#REF!</v>
      </c>
      <c r="AB37" s="852" t="e">
        <f>GETPIVOTDATA("Cuenta número de expedientes",#REF!,"CCAA",$B37,"Sexo",AB$9,"TramoEdad",AB$1)</f>
        <v>#REF!</v>
      </c>
      <c r="AC37" s="854" t="e">
        <f t="shared" ref="AC37:AC38" si="13">AB37/$X37*100</f>
        <v>#REF!</v>
      </c>
    </row>
    <row r="38" spans="2:29" s="297" customFormat="1" x14ac:dyDescent="0.2">
      <c r="B38" s="297" t="s">
        <v>50</v>
      </c>
      <c r="L38" s="852" t="e">
        <f>GETPIVOTDATA("Cuenta número de expedientes",#REF!,"CCAA",$B38,"Sexo",L$9,"TramoEdad",L$1)</f>
        <v>#REF!</v>
      </c>
      <c r="M38" s="853" t="e">
        <f t="shared" si="6"/>
        <v>#REF!</v>
      </c>
      <c r="N38" s="852" t="e">
        <f>GETPIVOTDATA("Cuenta número de expedientes",#REF!,"CCAA",$B38,"Sexo",N$9,"TramoEdad",N$1)</f>
        <v>#REF!</v>
      </c>
      <c r="O38" s="854" t="e">
        <f t="shared" si="7"/>
        <v>#REF!</v>
      </c>
      <c r="P38" s="855"/>
      <c r="Q38" s="852" t="e">
        <f>GETPIVOTDATA("Cuenta número de expedientes",#REF!,"CCAA",$B38,"TramoEdad",Q$1)</f>
        <v>#REF!</v>
      </c>
      <c r="R38" s="853" t="e">
        <f t="shared" si="8"/>
        <v>#REF!</v>
      </c>
      <c r="S38" s="852" t="e">
        <f>GETPIVOTDATA("Cuenta número de expedientes",#REF!,"CCAA",$B38,"Sexo",S$9,"TramoEdad",S$1)</f>
        <v>#REF!</v>
      </c>
      <c r="T38" s="853" t="e">
        <f t="shared" si="9"/>
        <v>#REF!</v>
      </c>
      <c r="U38" s="852" t="e">
        <f>GETPIVOTDATA("Cuenta número de expedientes",#REF!,"CCAA",$B38,"Sexo",U$9,"TramoEdad",U$1)</f>
        <v>#REF!</v>
      </c>
      <c r="V38" s="854" t="e">
        <f t="shared" si="10"/>
        <v>#REF!</v>
      </c>
      <c r="W38" s="855"/>
      <c r="X38" s="852" t="e">
        <f>GETPIVOTDATA("Cuenta número de expedientes",#REF!,"CCAA",$B38,"TramoEdad",X$1)</f>
        <v>#REF!</v>
      </c>
      <c r="Y38" s="853" t="e">
        <f t="shared" si="11"/>
        <v>#REF!</v>
      </c>
      <c r="Z38" s="852" t="e">
        <f>GETPIVOTDATA("Cuenta número de expedientes",#REF!,"CCAA",$B38,"Sexo",Z$9,"TramoEdad",Z$1)</f>
        <v>#REF!</v>
      </c>
      <c r="AA38" s="853" t="e">
        <f t="shared" si="12"/>
        <v>#REF!</v>
      </c>
      <c r="AB38" s="852" t="e">
        <f>GETPIVOTDATA("Cuenta número de expedientes",#REF!,"CCAA",$B38,"Sexo",AB$9,"TramoEdad",AB$1)</f>
        <v>#REF!</v>
      </c>
      <c r="AC38" s="854" t="e">
        <f t="shared" si="13"/>
        <v>#REF!</v>
      </c>
    </row>
    <row r="39" spans="2:29" s="297" customFormat="1" x14ac:dyDescent="0.2"/>
    <row r="40" spans="2:29" s="297" customFormat="1" x14ac:dyDescent="0.2"/>
    <row r="41" spans="2:29" s="1011" customFormat="1" x14ac:dyDescent="0.2"/>
    <row r="42" spans="2:29" s="439"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R9:R10"/>
    <mergeCell ref="S9:T9"/>
    <mergeCell ref="N9:O9"/>
    <mergeCell ref="Q9:Q10"/>
    <mergeCell ref="B35:D35"/>
    <mergeCell ref="B36:D36"/>
    <mergeCell ref="E9:F9"/>
    <mergeCell ref="G9:H9"/>
    <mergeCell ref="L9:M9"/>
    <mergeCell ref="B34:H34"/>
    <mergeCell ref="D9:D10"/>
    <mergeCell ref="J9:J10"/>
    <mergeCell ref="K9:K10"/>
    <mergeCell ref="U9:V9"/>
    <mergeCell ref="X9:X10"/>
    <mergeCell ref="Y9:Y10"/>
    <mergeCell ref="Z9:AA9"/>
    <mergeCell ref="AB9:AC9"/>
  </mergeCells>
  <printOptions horizontalCentered="1"/>
  <pageMargins left="0" right="0" top="0.43307086614173229" bottom="0.43307086614173229" header="0" footer="0"/>
  <pageSetup paperSize="9" scale="67" orientation="landscape" r:id="rId1"/>
  <headerFooter alignWithMargins="0"/>
  <rowBreaks count="2" manualBreakCount="2">
    <brk id="34" max="25" man="1"/>
    <brk id="3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88">
    <tabColor theme="0"/>
    <pageSetUpPr fitToPage="1"/>
  </sheetPr>
  <dimension ref="A1:AL36"/>
  <sheetViews>
    <sheetView showGridLines="0" topLeftCell="A10" zoomScaleNormal="100" workbookViewId="0">
      <selection activeCell="B34" sqref="B34:N34"/>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6.140625" style="261" customWidth="1"/>
    <col min="5" max="5" width="8.7109375" style="261" customWidth="1"/>
    <col min="6" max="6" width="0.42578125" style="261" customWidth="1"/>
    <col min="7" max="7" width="16.140625" style="261" customWidth="1"/>
    <col min="8" max="8" width="8.7109375" style="261" customWidth="1"/>
    <col min="9" max="9" width="0.42578125" style="261" customWidth="1"/>
    <col min="10" max="10" width="16.140625" style="261" customWidth="1"/>
    <col min="11" max="11" width="8.7109375" style="261" customWidth="1"/>
    <col min="12" max="12" width="0.42578125" style="261" customWidth="1"/>
    <col min="13" max="13" width="16.140625" style="261" customWidth="1"/>
    <col min="14" max="14" width="8.7109375" style="261" customWidth="1"/>
    <col min="15" max="15" width="11.42578125" style="261"/>
    <col min="16" max="18" width="2.42578125" style="261" bestFit="1" customWidth="1"/>
    <col min="19" max="19" width="13" style="261" bestFit="1" customWidth="1"/>
    <col min="20" max="20" width="3.42578125" style="261" bestFit="1" customWidth="1"/>
    <col min="21" max="21" width="3.85546875" style="261" customWidth="1"/>
    <col min="22" max="24" width="2.42578125" style="261" bestFit="1" customWidth="1"/>
    <col min="25" max="25" width="8.42578125" style="261" bestFit="1" customWidth="1"/>
    <col min="26" max="26" width="3.42578125" style="261" bestFit="1" customWidth="1"/>
    <col min="27" max="27" width="3.5703125" style="261" customWidth="1"/>
    <col min="28" max="30" width="2.42578125" style="261" bestFit="1" customWidth="1"/>
    <col min="31" max="31" width="8.42578125" style="261" bestFit="1" customWidth="1"/>
    <col min="32" max="32" width="4.140625" style="261" bestFit="1" customWidth="1"/>
    <col min="33" max="33" width="3.28515625" style="261" customWidth="1"/>
    <col min="34" max="34" width="4.28515625" style="261" bestFit="1" customWidth="1"/>
    <col min="35" max="35" width="2.42578125" style="261" bestFit="1" customWidth="1"/>
    <col min="36" max="36" width="4.28515625" style="261" bestFit="1" customWidth="1"/>
    <col min="37" max="37" width="8.42578125" style="261" bestFit="1" customWidth="1"/>
    <col min="38" max="38" width="4.28515625" style="261" bestFit="1" customWidth="1"/>
    <col min="39" max="16384" width="11.42578125" style="261"/>
  </cols>
  <sheetData>
    <row r="1" spans="1:38" s="201" customFormat="1" ht="15" customHeight="1" x14ac:dyDescent="0.2">
      <c r="B1" s="202"/>
      <c r="C1" s="203"/>
      <c r="F1" s="203"/>
      <c r="G1" s="713" t="s">
        <v>143</v>
      </c>
      <c r="H1" s="713"/>
      <c r="I1" s="713"/>
      <c r="J1" s="713" t="s">
        <v>19</v>
      </c>
      <c r="K1" s="713"/>
      <c r="L1" s="713"/>
      <c r="M1" s="713" t="s">
        <v>18</v>
      </c>
      <c r="N1" s="713"/>
    </row>
    <row r="2" spans="1:38" s="205" customFormat="1" ht="52.5" customHeight="1" x14ac:dyDescent="0.2">
      <c r="B2" s="1044"/>
      <c r="C2" s="1044"/>
    </row>
    <row r="3" spans="1:38" s="208" customFormat="1" ht="4.5" customHeight="1" x14ac:dyDescent="0.2">
      <c r="B3" s="1045"/>
      <c r="C3" s="1045"/>
    </row>
    <row r="4" spans="1:38" s="208" customFormat="1" ht="17.25" customHeight="1" x14ac:dyDescent="0.2">
      <c r="A4" s="1045" t="s">
        <v>406</v>
      </c>
      <c r="B4" s="1045"/>
      <c r="C4" s="1045"/>
      <c r="D4" s="1045"/>
      <c r="E4" s="1045"/>
      <c r="F4" s="1045"/>
      <c r="G4" s="1045"/>
      <c r="H4" s="1045"/>
      <c r="I4" s="1045"/>
      <c r="J4" s="1045"/>
      <c r="K4" s="1045"/>
      <c r="L4" s="1045"/>
      <c r="M4" s="1045"/>
      <c r="N4" s="1045"/>
    </row>
    <row r="5" spans="1:38" s="208" customFormat="1" ht="17.25" customHeight="1" x14ac:dyDescent="0.2">
      <c r="B5" s="1046" t="str">
        <f>porsaad!B6</f>
        <v>Situación a 30 de abril de 2023</v>
      </c>
      <c r="C5" s="1046"/>
      <c r="D5" s="1046"/>
      <c r="E5" s="1046"/>
      <c r="F5" s="1046"/>
      <c r="G5" s="1046"/>
      <c r="H5" s="1046"/>
      <c r="I5" s="1046"/>
      <c r="J5" s="1046"/>
      <c r="K5" s="1046"/>
      <c r="L5" s="1046"/>
      <c r="M5" s="1046"/>
      <c r="N5" s="1046"/>
    </row>
    <row r="6" spans="1:38" s="208" customFormat="1" ht="6" customHeight="1" x14ac:dyDescent="0.2"/>
    <row r="7" spans="1:38" s="213" customFormat="1" ht="12.75" customHeight="1" x14ac:dyDescent="0.2">
      <c r="A7" s="209"/>
      <c r="B7" s="1047" t="s">
        <v>15</v>
      </c>
      <c r="C7" s="211"/>
      <c r="D7" s="1050" t="s">
        <v>32</v>
      </c>
      <c r="E7" s="1051"/>
      <c r="F7" s="568"/>
      <c r="G7" s="1054"/>
      <c r="H7" s="1054"/>
      <c r="I7" s="568"/>
      <c r="J7" s="1054"/>
      <c r="K7" s="1054"/>
      <c r="L7" s="568"/>
      <c r="M7" s="1054"/>
      <c r="N7" s="1054"/>
      <c r="O7" s="430"/>
      <c r="P7" s="430"/>
      <c r="Q7" s="431"/>
      <c r="R7" s="431"/>
      <c r="S7" s="431"/>
      <c r="T7" s="431"/>
      <c r="U7" s="431"/>
      <c r="V7" s="431"/>
      <c r="W7" s="432"/>
    </row>
    <row r="8" spans="1:38" s="213" customFormat="1" ht="33.75" customHeight="1" x14ac:dyDescent="0.2">
      <c r="A8" s="209"/>
      <c r="B8" s="1048"/>
      <c r="C8" s="211"/>
      <c r="D8" s="1052"/>
      <c r="E8" s="1053"/>
      <c r="F8" s="501"/>
      <c r="G8" s="1056" t="s">
        <v>229</v>
      </c>
      <c r="H8" s="1055"/>
      <c r="I8" s="211"/>
      <c r="J8" s="1056" t="s">
        <v>181</v>
      </c>
      <c r="K8" s="1055"/>
      <c r="L8" s="211"/>
      <c r="M8" s="1056" t="s">
        <v>182</v>
      </c>
      <c r="N8" s="1055"/>
      <c r="O8" s="430"/>
      <c r="P8" s="430"/>
      <c r="Q8" s="431"/>
      <c r="R8" s="431"/>
      <c r="S8" s="431"/>
      <c r="T8" s="431"/>
      <c r="U8" s="431"/>
      <c r="V8" s="431"/>
      <c r="W8" s="432"/>
    </row>
    <row r="9" spans="1:38" s="213" customFormat="1" ht="6" customHeight="1" x14ac:dyDescent="0.2">
      <c r="A9" s="209"/>
      <c r="B9" s="1048"/>
      <c r="C9" s="211"/>
      <c r="D9" s="1041" t="s">
        <v>12</v>
      </c>
      <c r="E9" s="1072" t="s">
        <v>228</v>
      </c>
      <c r="F9" s="211"/>
      <c r="G9" s="1041" t="s">
        <v>12</v>
      </c>
      <c r="H9" s="1070" t="s">
        <v>228</v>
      </c>
      <c r="I9" s="211"/>
      <c r="J9" s="1041" t="s">
        <v>12</v>
      </c>
      <c r="K9" s="1070" t="s">
        <v>228</v>
      </c>
      <c r="L9" s="211"/>
      <c r="M9" s="1041" t="s">
        <v>12</v>
      </c>
      <c r="N9" s="1070" t="s">
        <v>228</v>
      </c>
      <c r="O9" s="430"/>
      <c r="P9" s="430"/>
      <c r="Q9" s="431"/>
      <c r="R9" s="431"/>
      <c r="S9" s="431"/>
      <c r="T9" s="431"/>
      <c r="U9" s="431"/>
      <c r="V9" s="431"/>
      <c r="W9" s="432"/>
    </row>
    <row r="10" spans="1:38" s="219" customFormat="1" ht="27.75" customHeight="1" x14ac:dyDescent="0.2">
      <c r="A10" s="214"/>
      <c r="B10" s="1049"/>
      <c r="C10" s="216"/>
      <c r="D10" s="1042"/>
      <c r="E10" s="1073"/>
      <c r="F10" s="216"/>
      <c r="G10" s="1042"/>
      <c r="H10" s="1071"/>
      <c r="I10" s="216"/>
      <c r="J10" s="1042"/>
      <c r="K10" s="1071"/>
      <c r="L10" s="216"/>
      <c r="M10" s="1042"/>
      <c r="N10" s="1071"/>
      <c r="O10" s="433"/>
      <c r="P10" s="434"/>
      <c r="Q10" s="309"/>
      <c r="R10" s="309"/>
      <c r="S10" s="309"/>
      <c r="T10" s="309"/>
      <c r="U10" s="435"/>
      <c r="V10" s="435"/>
      <c r="W10" s="435"/>
    </row>
    <row r="11" spans="1:38" s="223" customFormat="1" ht="4.5" customHeight="1" x14ac:dyDescent="0.2">
      <c r="A11" s="220"/>
      <c r="B11" s="221"/>
      <c r="C11" s="222"/>
      <c r="D11" s="221"/>
      <c r="E11" s="221"/>
      <c r="F11" s="222"/>
      <c r="G11" s="221"/>
      <c r="H11" s="221"/>
      <c r="I11" s="222"/>
      <c r="J11" s="221"/>
      <c r="K11" s="221"/>
      <c r="L11" s="222"/>
      <c r="M11" s="221"/>
      <c r="N11" s="221"/>
      <c r="O11" s="430"/>
      <c r="P11" s="434"/>
      <c r="Q11" s="309"/>
      <c r="R11" s="309"/>
      <c r="S11" s="309"/>
      <c r="T11" s="309"/>
      <c r="U11" s="231"/>
      <c r="V11" s="231"/>
      <c r="W11" s="231"/>
    </row>
    <row r="12" spans="1:38" s="232" customFormat="1" ht="18" customHeight="1" x14ac:dyDescent="0.15">
      <c r="A12" s="224"/>
      <c r="B12" s="225" t="s">
        <v>11</v>
      </c>
      <c r="C12" s="226"/>
      <c r="D12" s="229">
        <f t="shared" ref="D12:D29" si="0">G12+J12+M12</f>
        <v>427328</v>
      </c>
      <c r="E12" s="761">
        <f>D12/'20pobl'!D12*100</f>
        <v>5.0272776351861435</v>
      </c>
      <c r="F12" s="226"/>
      <c r="G12" s="227">
        <v>119184</v>
      </c>
      <c r="H12" s="767">
        <v>1.709172504613736</v>
      </c>
      <c r="I12" s="226"/>
      <c r="J12" s="227">
        <v>108935</v>
      </c>
      <c r="K12" s="767">
        <v>9.8419292295405132</v>
      </c>
      <c r="L12" s="226"/>
      <c r="M12" s="227">
        <v>199209</v>
      </c>
      <c r="N12" s="767">
        <f>M12/'20pobl'!X12*100</f>
        <v>47.414683606970975</v>
      </c>
      <c r="O12" s="575"/>
      <c r="P12" s="305"/>
      <c r="Q12" s="305"/>
      <c r="R12" s="305"/>
      <c r="S12" s="306"/>
      <c r="T12" s="436"/>
      <c r="U12" s="231"/>
      <c r="V12" s="305"/>
      <c r="W12" s="305"/>
      <c r="X12" s="305"/>
      <c r="Y12" s="306"/>
      <c r="Z12" s="436"/>
      <c r="AB12" s="305"/>
      <c r="AC12" s="305"/>
      <c r="AD12" s="305"/>
      <c r="AE12" s="306"/>
      <c r="AF12" s="436"/>
      <c r="AH12" s="305"/>
      <c r="AI12" s="305"/>
      <c r="AJ12" s="305"/>
      <c r="AK12" s="306"/>
      <c r="AL12" s="436"/>
    </row>
    <row r="13" spans="1:38" s="232" customFormat="1" ht="18" customHeight="1" x14ac:dyDescent="0.15">
      <c r="A13" s="224"/>
      <c r="B13" s="233" t="s">
        <v>10</v>
      </c>
      <c r="C13" s="226"/>
      <c r="D13" s="236">
        <f t="shared" si="0"/>
        <v>51720</v>
      </c>
      <c r="E13" s="762">
        <f>D13/'20pobl'!D13*100</f>
        <v>3.8995261306703157</v>
      </c>
      <c r="F13" s="226"/>
      <c r="G13" s="234">
        <v>10151</v>
      </c>
      <c r="H13" s="768">
        <v>0.98230952572187802</v>
      </c>
      <c r="I13" s="226"/>
      <c r="J13" s="234">
        <v>10044</v>
      </c>
      <c r="K13" s="768">
        <v>5.1255096677400092</v>
      </c>
      <c r="L13" s="226"/>
      <c r="M13" s="234">
        <v>31525</v>
      </c>
      <c r="N13" s="768">
        <f>M13/'20pobl'!X13*100</f>
        <v>32.509048910521486</v>
      </c>
      <c r="O13" s="575"/>
      <c r="P13" s="305"/>
      <c r="Q13" s="305"/>
      <c r="R13" s="305"/>
      <c r="S13" s="306"/>
      <c r="T13" s="436"/>
      <c r="U13" s="231"/>
      <c r="V13" s="305"/>
      <c r="W13" s="305"/>
      <c r="X13" s="305"/>
      <c r="Y13" s="306"/>
      <c r="Z13" s="436"/>
      <c r="AB13" s="305"/>
      <c r="AC13" s="305"/>
      <c r="AD13" s="305"/>
      <c r="AE13" s="306"/>
      <c r="AF13" s="436"/>
      <c r="AH13" s="305"/>
      <c r="AI13" s="305"/>
      <c r="AJ13" s="305"/>
      <c r="AK13" s="306"/>
      <c r="AL13" s="436"/>
    </row>
    <row r="14" spans="1:38" s="232" customFormat="1" ht="18" customHeight="1" x14ac:dyDescent="0.15">
      <c r="A14" s="224"/>
      <c r="B14" s="233" t="s">
        <v>40</v>
      </c>
      <c r="C14" s="226"/>
      <c r="D14" s="236">
        <f t="shared" si="0"/>
        <v>44486</v>
      </c>
      <c r="E14" s="762">
        <f>D14/'20pobl'!D14*100</f>
        <v>4.4278510897932293</v>
      </c>
      <c r="F14" s="226"/>
      <c r="G14" s="234">
        <v>9950</v>
      </c>
      <c r="H14" s="768">
        <v>1.3596053728324884</v>
      </c>
      <c r="I14" s="226"/>
      <c r="J14" s="234">
        <v>9847</v>
      </c>
      <c r="K14" s="768">
        <v>5.2478149648262633</v>
      </c>
      <c r="L14" s="226"/>
      <c r="M14" s="234">
        <v>24689</v>
      </c>
      <c r="N14" s="768">
        <f>M14/'20pobl'!X14*100</f>
        <v>28.972258730754785</v>
      </c>
      <c r="O14" s="575"/>
      <c r="P14" s="305"/>
      <c r="Q14" s="305"/>
      <c r="R14" s="305"/>
      <c r="S14" s="306"/>
      <c r="T14" s="437"/>
      <c r="U14" s="231"/>
      <c r="V14" s="305"/>
      <c r="W14" s="305"/>
      <c r="X14" s="305"/>
      <c r="Y14" s="306"/>
      <c r="Z14" s="436"/>
      <c r="AB14" s="305"/>
      <c r="AC14" s="305"/>
      <c r="AD14" s="305"/>
      <c r="AE14" s="306"/>
      <c r="AF14" s="436"/>
      <c r="AH14" s="305"/>
      <c r="AI14" s="305"/>
      <c r="AJ14" s="305"/>
      <c r="AK14" s="306"/>
      <c r="AL14" s="436"/>
    </row>
    <row r="15" spans="1:38" s="232" customFormat="1" ht="18" customHeight="1" x14ac:dyDescent="0.15">
      <c r="A15" s="224"/>
      <c r="B15" s="233" t="s">
        <v>41</v>
      </c>
      <c r="C15" s="226"/>
      <c r="D15" s="236">
        <f t="shared" si="0"/>
        <v>41078</v>
      </c>
      <c r="E15" s="762">
        <f>D15/'20pobl'!D15*100</f>
        <v>3.4910709049945652</v>
      </c>
      <c r="F15" s="226"/>
      <c r="G15" s="234">
        <v>11536</v>
      </c>
      <c r="H15" s="768">
        <v>1.1719123016251953</v>
      </c>
      <c r="I15" s="226"/>
      <c r="J15" s="234">
        <v>9671</v>
      </c>
      <c r="K15" s="768">
        <v>6.8580383925342341</v>
      </c>
      <c r="L15" s="226"/>
      <c r="M15" s="234">
        <v>19871</v>
      </c>
      <c r="N15" s="768">
        <f>M15/'20pobl'!X15*100</f>
        <v>38.759069985175934</v>
      </c>
      <c r="O15" s="575"/>
      <c r="P15" s="305"/>
      <c r="Q15" s="305"/>
      <c r="R15" s="305"/>
      <c r="S15" s="306"/>
      <c r="T15" s="436"/>
      <c r="U15" s="231"/>
      <c r="V15" s="305"/>
      <c r="W15" s="305"/>
      <c r="X15" s="305"/>
      <c r="Y15" s="306"/>
      <c r="Z15" s="436"/>
      <c r="AB15" s="305"/>
      <c r="AC15" s="305"/>
      <c r="AD15" s="305"/>
      <c r="AE15" s="306"/>
      <c r="AF15" s="436"/>
      <c r="AH15" s="305"/>
      <c r="AI15" s="305"/>
      <c r="AJ15" s="305"/>
      <c r="AK15" s="306"/>
      <c r="AL15" s="436"/>
    </row>
    <row r="16" spans="1:38" s="232" customFormat="1" ht="18" customHeight="1" x14ac:dyDescent="0.15">
      <c r="A16" s="224"/>
      <c r="B16" s="233" t="s">
        <v>9</v>
      </c>
      <c r="C16" s="226"/>
      <c r="D16" s="236">
        <f t="shared" si="0"/>
        <v>57756</v>
      </c>
      <c r="E16" s="762">
        <f>D16/'20pobl'!D16*100</f>
        <v>2.652154726475306</v>
      </c>
      <c r="F16" s="226"/>
      <c r="G16" s="234">
        <v>20543</v>
      </c>
      <c r="H16" s="768">
        <v>1.1382210219887259</v>
      </c>
      <c r="I16" s="226"/>
      <c r="J16" s="234">
        <v>13106</v>
      </c>
      <c r="K16" s="768">
        <v>4.7242788860131641</v>
      </c>
      <c r="L16" s="226"/>
      <c r="M16" s="234">
        <v>24107</v>
      </c>
      <c r="N16" s="768">
        <f>M16/'20pobl'!X16*100</f>
        <v>25.256419658665884</v>
      </c>
      <c r="O16" s="575"/>
      <c r="P16" s="305"/>
      <c r="Q16" s="305"/>
      <c r="R16" s="305"/>
      <c r="S16" s="306"/>
      <c r="T16" s="436"/>
      <c r="U16" s="231"/>
      <c r="V16" s="305"/>
      <c r="W16" s="305"/>
      <c r="X16" s="305"/>
      <c r="Y16" s="306"/>
      <c r="Z16" s="436"/>
      <c r="AB16" s="305"/>
      <c r="AC16" s="305"/>
      <c r="AD16" s="305"/>
      <c r="AE16" s="306"/>
      <c r="AF16" s="436"/>
      <c r="AH16" s="305"/>
      <c r="AI16" s="305"/>
      <c r="AJ16" s="305"/>
      <c r="AK16" s="306"/>
      <c r="AL16" s="436"/>
    </row>
    <row r="17" spans="1:38" s="232" customFormat="1" ht="18" customHeight="1" x14ac:dyDescent="0.15">
      <c r="A17" s="224"/>
      <c r="B17" s="233" t="s">
        <v>8</v>
      </c>
      <c r="C17" s="226"/>
      <c r="D17" s="238">
        <f t="shared" si="0"/>
        <v>23571</v>
      </c>
      <c r="E17" s="763">
        <f>D17/'20pobl'!D17*100</f>
        <v>4.0264638658562832</v>
      </c>
      <c r="F17" s="226"/>
      <c r="G17" s="238">
        <v>6548</v>
      </c>
      <c r="H17" s="769">
        <v>1.4540222100338192</v>
      </c>
      <c r="I17" s="226"/>
      <c r="J17" s="238">
        <v>5026</v>
      </c>
      <c r="K17" s="769">
        <v>5.3447047438774096</v>
      </c>
      <c r="L17" s="226"/>
      <c r="M17" s="238">
        <v>11997</v>
      </c>
      <c r="N17" s="769">
        <f>M17/'20pobl'!X17*100</f>
        <v>29.241006142146826</v>
      </c>
      <c r="O17" s="575"/>
      <c r="P17" s="305"/>
      <c r="Q17" s="305"/>
      <c r="R17" s="305"/>
      <c r="S17" s="306"/>
      <c r="T17" s="436"/>
      <c r="U17" s="231"/>
      <c r="V17" s="305"/>
      <c r="W17" s="305"/>
      <c r="X17" s="305"/>
      <c r="Y17" s="306"/>
      <c r="Z17" s="436"/>
      <c r="AB17" s="305"/>
      <c r="AC17" s="305"/>
      <c r="AD17" s="305"/>
      <c r="AE17" s="306"/>
      <c r="AF17" s="436"/>
      <c r="AH17" s="305"/>
      <c r="AI17" s="305"/>
      <c r="AJ17" s="305"/>
      <c r="AK17" s="306"/>
      <c r="AL17" s="436"/>
    </row>
    <row r="18" spans="1:38" s="232" customFormat="1" ht="18" customHeight="1" x14ac:dyDescent="0.15">
      <c r="A18" s="224"/>
      <c r="B18" s="233" t="s">
        <v>7</v>
      </c>
      <c r="C18" s="226"/>
      <c r="D18" s="236">
        <f t="shared" si="0"/>
        <v>149821</v>
      </c>
      <c r="E18" s="762">
        <f>D18/'20pobl'!D18*100</f>
        <v>6.3145272776316679</v>
      </c>
      <c r="F18" s="226"/>
      <c r="G18" s="234">
        <v>30571</v>
      </c>
      <c r="H18" s="768">
        <v>1.7463764017825365</v>
      </c>
      <c r="I18" s="226"/>
      <c r="J18" s="234">
        <v>27279</v>
      </c>
      <c r="K18" s="768">
        <v>6.7648196643256764</v>
      </c>
      <c r="L18" s="226"/>
      <c r="M18" s="234">
        <v>91971</v>
      </c>
      <c r="N18" s="768">
        <f>M18/'20pobl'!X18*100</f>
        <v>42.024098367397293</v>
      </c>
      <c r="O18" s="575"/>
      <c r="P18" s="305"/>
      <c r="Q18" s="305"/>
      <c r="R18" s="305"/>
      <c r="S18" s="306"/>
      <c r="T18" s="436"/>
      <c r="U18" s="231"/>
      <c r="V18" s="305"/>
      <c r="W18" s="305"/>
      <c r="X18" s="305"/>
      <c r="Y18" s="306"/>
      <c r="Z18" s="436"/>
      <c r="AB18" s="305"/>
      <c r="AC18" s="305"/>
      <c r="AD18" s="305"/>
      <c r="AE18" s="306"/>
      <c r="AF18" s="436"/>
      <c r="AH18" s="305"/>
      <c r="AI18" s="305"/>
      <c r="AJ18" s="305"/>
      <c r="AK18" s="306"/>
      <c r="AL18" s="436"/>
    </row>
    <row r="19" spans="1:38" s="232" customFormat="1" ht="18" customHeight="1" x14ac:dyDescent="0.15">
      <c r="A19" s="224"/>
      <c r="B19" s="233" t="s">
        <v>43</v>
      </c>
      <c r="C19" s="226"/>
      <c r="D19" s="236">
        <f t="shared" si="0"/>
        <v>93138</v>
      </c>
      <c r="E19" s="762">
        <f>D19/'20pobl'!D19*100</f>
        <v>4.5359533401385459</v>
      </c>
      <c r="F19" s="226"/>
      <c r="G19" s="234">
        <v>21399</v>
      </c>
      <c r="H19" s="768">
        <v>1.2907907427882745</v>
      </c>
      <c r="I19" s="226"/>
      <c r="J19" s="234">
        <v>18527</v>
      </c>
      <c r="K19" s="768">
        <v>7.0364870356514846</v>
      </c>
      <c r="L19" s="226"/>
      <c r="M19" s="234">
        <v>53212</v>
      </c>
      <c r="N19" s="768">
        <f>M19/'20pobl'!X19*100</f>
        <v>40.248699019726494</v>
      </c>
      <c r="O19" s="575"/>
      <c r="P19" s="305"/>
      <c r="Q19" s="305"/>
      <c r="R19" s="305"/>
      <c r="S19" s="306"/>
      <c r="T19" s="436"/>
      <c r="U19" s="231"/>
      <c r="V19" s="305"/>
      <c r="W19" s="305"/>
      <c r="X19" s="305"/>
      <c r="Y19" s="306"/>
      <c r="Z19" s="436"/>
      <c r="AB19" s="305"/>
      <c r="AC19" s="305"/>
      <c r="AD19" s="305"/>
      <c r="AE19" s="306"/>
      <c r="AF19" s="436"/>
      <c r="AH19" s="305"/>
      <c r="AI19" s="305"/>
      <c r="AJ19" s="305"/>
      <c r="AK19" s="306"/>
      <c r="AL19" s="436"/>
    </row>
    <row r="20" spans="1:38" s="232" customFormat="1" ht="18" customHeight="1" x14ac:dyDescent="0.15">
      <c r="A20" s="224"/>
      <c r="B20" s="233" t="s">
        <v>44</v>
      </c>
      <c r="C20" s="226"/>
      <c r="D20" s="236">
        <f t="shared" si="0"/>
        <v>363501</v>
      </c>
      <c r="E20" s="762">
        <f>D20/'20pobl'!D20*100</f>
        <v>4.6646881257129351</v>
      </c>
      <c r="F20" s="226"/>
      <c r="G20" s="234">
        <v>90249</v>
      </c>
      <c r="H20" s="768">
        <v>1.4346151596231713</v>
      </c>
      <c r="I20" s="226"/>
      <c r="J20" s="234">
        <v>82677</v>
      </c>
      <c r="K20" s="768">
        <v>7.8850916956518846</v>
      </c>
      <c r="L20" s="226"/>
      <c r="M20" s="234">
        <v>190575</v>
      </c>
      <c r="N20" s="768">
        <f>M20/'20pobl'!X20*100</f>
        <v>42.044291286468173</v>
      </c>
      <c r="O20" s="575"/>
      <c r="P20" s="305"/>
      <c r="Q20" s="305"/>
      <c r="R20" s="305"/>
      <c r="S20" s="306"/>
      <c r="T20" s="436"/>
      <c r="U20" s="231"/>
      <c r="V20" s="305"/>
      <c r="W20" s="305"/>
      <c r="X20" s="305"/>
      <c r="Y20" s="306"/>
      <c r="Z20" s="436"/>
      <c r="AB20" s="305"/>
      <c r="AC20" s="305"/>
      <c r="AD20" s="305"/>
      <c r="AE20" s="306"/>
      <c r="AF20" s="436"/>
      <c r="AH20" s="305"/>
      <c r="AI20" s="305"/>
      <c r="AJ20" s="305"/>
      <c r="AK20" s="306"/>
      <c r="AL20" s="436"/>
    </row>
    <row r="21" spans="1:38" s="232" customFormat="1" ht="18" customHeight="1" x14ac:dyDescent="0.15">
      <c r="A21" s="224"/>
      <c r="B21" s="233" t="s">
        <v>6</v>
      </c>
      <c r="C21" s="226"/>
      <c r="D21" s="236">
        <f t="shared" si="0"/>
        <v>191925</v>
      </c>
      <c r="E21" s="762">
        <f>D21/'20pobl'!D21*100</f>
        <v>3.7647360212414083</v>
      </c>
      <c r="F21" s="226"/>
      <c r="G21" s="234">
        <v>52521</v>
      </c>
      <c r="H21" s="768">
        <v>1.2873595562076658</v>
      </c>
      <c r="I21" s="226"/>
      <c r="J21" s="234">
        <v>42091</v>
      </c>
      <c r="K21" s="768">
        <v>5.7678419958533915</v>
      </c>
      <c r="L21" s="226"/>
      <c r="M21" s="234">
        <v>97313</v>
      </c>
      <c r="N21" s="768">
        <f>M21/'20pobl'!X21*100</f>
        <v>33.734417682377249</v>
      </c>
      <c r="O21" s="575"/>
      <c r="P21" s="305"/>
      <c r="Q21" s="305"/>
      <c r="R21" s="305"/>
      <c r="S21" s="306"/>
      <c r="T21" s="437"/>
      <c r="U21" s="231"/>
      <c r="V21" s="305"/>
      <c r="W21" s="305"/>
      <c r="X21" s="305"/>
      <c r="Y21" s="306"/>
      <c r="Z21" s="436"/>
      <c r="AB21" s="305"/>
      <c r="AC21" s="305"/>
      <c r="AD21" s="305"/>
      <c r="AE21" s="306"/>
      <c r="AF21" s="436"/>
      <c r="AH21" s="305"/>
      <c r="AI21" s="305"/>
      <c r="AJ21" s="305"/>
      <c r="AK21" s="306"/>
      <c r="AL21" s="436"/>
    </row>
    <row r="22" spans="1:38" s="232" customFormat="1" ht="18" customHeight="1" x14ac:dyDescent="0.15">
      <c r="A22" s="224"/>
      <c r="B22" s="233" t="s">
        <v>5</v>
      </c>
      <c r="C22" s="226"/>
      <c r="D22" s="236">
        <f t="shared" si="0"/>
        <v>57035</v>
      </c>
      <c r="E22" s="762">
        <f>D22/'20pobl'!D22*100</f>
        <v>5.4073092296373826</v>
      </c>
      <c r="F22" s="226"/>
      <c r="G22" s="234">
        <v>13054</v>
      </c>
      <c r="H22" s="768">
        <v>1.5764691390526935</v>
      </c>
      <c r="I22" s="226"/>
      <c r="J22" s="234">
        <v>12785</v>
      </c>
      <c r="K22" s="768">
        <v>8.376959920325513</v>
      </c>
      <c r="L22" s="226"/>
      <c r="M22" s="234">
        <v>31196</v>
      </c>
      <c r="N22" s="768">
        <f>M22/'20pobl'!X22*100</f>
        <v>42.098728779250223</v>
      </c>
      <c r="O22" s="575"/>
      <c r="P22" s="305"/>
      <c r="Q22" s="305"/>
      <c r="R22" s="305"/>
      <c r="S22" s="306"/>
      <c r="T22" s="436"/>
      <c r="U22" s="231"/>
      <c r="V22" s="305"/>
      <c r="W22" s="305"/>
      <c r="X22" s="305"/>
      <c r="Y22" s="306"/>
      <c r="Z22" s="436"/>
      <c r="AB22" s="305"/>
      <c r="AC22" s="305"/>
      <c r="AD22" s="305"/>
      <c r="AE22" s="306"/>
      <c r="AF22" s="436"/>
      <c r="AH22" s="305"/>
      <c r="AI22" s="305"/>
      <c r="AJ22" s="305"/>
      <c r="AK22" s="306"/>
      <c r="AL22" s="436"/>
    </row>
    <row r="23" spans="1:38" s="232" customFormat="1" ht="18" customHeight="1" x14ac:dyDescent="0.15">
      <c r="A23" s="224"/>
      <c r="B23" s="233" t="s">
        <v>38</v>
      </c>
      <c r="C23" s="226"/>
      <c r="D23" s="236">
        <f t="shared" si="0"/>
        <v>80456</v>
      </c>
      <c r="E23" s="762">
        <f>D23/'20pobl'!D23*100</f>
        <v>2.9904135494844013</v>
      </c>
      <c r="F23" s="226"/>
      <c r="G23" s="234">
        <v>22851</v>
      </c>
      <c r="H23" s="768">
        <v>1.1495426680497465</v>
      </c>
      <c r="I23" s="226"/>
      <c r="J23" s="234">
        <v>14670</v>
      </c>
      <c r="K23" s="768">
        <v>3.1559993029694788</v>
      </c>
      <c r="L23" s="226"/>
      <c r="M23" s="234">
        <v>42935</v>
      </c>
      <c r="N23" s="768">
        <f>M23/'20pobl'!X23*100</f>
        <v>18.055012384304522</v>
      </c>
      <c r="O23" s="575"/>
      <c r="P23" s="305"/>
      <c r="Q23" s="305"/>
      <c r="R23" s="305"/>
      <c r="S23" s="306"/>
      <c r="T23" s="436"/>
      <c r="U23" s="231"/>
      <c r="V23" s="305"/>
      <c r="W23" s="305"/>
      <c r="X23" s="305"/>
      <c r="Y23" s="306"/>
      <c r="Z23" s="436"/>
      <c r="AB23" s="305"/>
      <c r="AC23" s="305"/>
      <c r="AD23" s="305"/>
      <c r="AE23" s="306"/>
      <c r="AF23" s="436"/>
      <c r="AH23" s="305"/>
      <c r="AI23" s="305"/>
      <c r="AJ23" s="305"/>
      <c r="AK23" s="306"/>
      <c r="AL23" s="436"/>
    </row>
    <row r="24" spans="1:38" s="232" customFormat="1" ht="18" customHeight="1" x14ac:dyDescent="0.15">
      <c r="A24" s="224"/>
      <c r="B24" s="233" t="s">
        <v>45</v>
      </c>
      <c r="C24" s="226"/>
      <c r="D24" s="236">
        <f t="shared" si="0"/>
        <v>229862</v>
      </c>
      <c r="E24" s="762">
        <f>D24/'20pobl'!D24*100</f>
        <v>3.4051934599996203</v>
      </c>
      <c r="F24" s="226"/>
      <c r="G24" s="234">
        <v>54560</v>
      </c>
      <c r="H24" s="768">
        <v>0.9894764751786671</v>
      </c>
      <c r="I24" s="226"/>
      <c r="J24" s="234">
        <v>44675</v>
      </c>
      <c r="K24" s="768">
        <v>5.1585674943853306</v>
      </c>
      <c r="L24" s="226"/>
      <c r="M24" s="234">
        <v>130627</v>
      </c>
      <c r="N24" s="768">
        <f>M24/'20pobl'!X24*100</f>
        <v>35.278469457752912</v>
      </c>
      <c r="O24" s="575"/>
      <c r="P24" s="305"/>
      <c r="Q24" s="305"/>
      <c r="R24" s="305"/>
      <c r="S24" s="306"/>
      <c r="T24" s="436"/>
      <c r="U24" s="231"/>
      <c r="V24" s="305"/>
      <c r="W24" s="305"/>
      <c r="X24" s="305"/>
      <c r="Y24" s="306"/>
      <c r="Z24" s="436"/>
      <c r="AB24" s="305"/>
      <c r="AC24" s="305"/>
      <c r="AD24" s="305"/>
      <c r="AE24" s="306"/>
      <c r="AF24" s="436"/>
      <c r="AH24" s="305"/>
      <c r="AI24" s="305"/>
      <c r="AJ24" s="305"/>
      <c r="AK24" s="306"/>
      <c r="AL24" s="436"/>
    </row>
    <row r="25" spans="1:38" s="240" customFormat="1" ht="18" customHeight="1" x14ac:dyDescent="0.15">
      <c r="A25" s="239"/>
      <c r="B25" s="233" t="s">
        <v>46</v>
      </c>
      <c r="C25" s="226"/>
      <c r="D25" s="236">
        <f t="shared" si="0"/>
        <v>57942</v>
      </c>
      <c r="E25" s="762">
        <f>D25/'20pobl'!D25*100</f>
        <v>3.7824160931875772</v>
      </c>
      <c r="F25" s="226"/>
      <c r="G25" s="234">
        <v>20062</v>
      </c>
      <c r="H25" s="768">
        <v>1.5611977535312158</v>
      </c>
      <c r="I25" s="226"/>
      <c r="J25" s="234">
        <v>13169</v>
      </c>
      <c r="K25" s="768">
        <v>7.5167670310225754</v>
      </c>
      <c r="L25" s="226"/>
      <c r="M25" s="234">
        <v>24711</v>
      </c>
      <c r="N25" s="768">
        <f>M25/'20pobl'!X25*100</f>
        <v>34.491374015967843</v>
      </c>
      <c r="O25" s="575"/>
      <c r="P25" s="305"/>
      <c r="Q25" s="305"/>
      <c r="R25" s="305"/>
      <c r="S25" s="306"/>
      <c r="T25" s="436"/>
      <c r="U25" s="231"/>
      <c r="V25" s="305"/>
      <c r="W25" s="305"/>
      <c r="X25" s="305"/>
      <c r="Y25" s="306"/>
      <c r="Z25" s="436"/>
      <c r="AB25" s="305"/>
      <c r="AC25" s="305"/>
      <c r="AD25" s="305"/>
      <c r="AE25" s="306"/>
      <c r="AF25" s="436"/>
      <c r="AH25" s="305"/>
      <c r="AI25" s="305"/>
      <c r="AJ25" s="305"/>
      <c r="AK25" s="306"/>
      <c r="AL25" s="436"/>
    </row>
    <row r="26" spans="1:38" s="232" customFormat="1" ht="18" customHeight="1" x14ac:dyDescent="0.15">
      <c r="B26" s="233" t="s">
        <v>47</v>
      </c>
      <c r="C26" s="226"/>
      <c r="D26" s="241">
        <f t="shared" si="0"/>
        <v>21478</v>
      </c>
      <c r="E26" s="764">
        <f>D26/'20pobl'!D26*100</f>
        <v>3.234068695726807</v>
      </c>
      <c r="F26" s="226"/>
      <c r="G26" s="238">
        <v>5140</v>
      </c>
      <c r="H26" s="769">
        <v>0.970725267752091</v>
      </c>
      <c r="I26" s="226"/>
      <c r="J26" s="238">
        <v>4056</v>
      </c>
      <c r="K26" s="769">
        <v>4.3548283192681829</v>
      </c>
      <c r="L26" s="226"/>
      <c r="M26" s="238">
        <v>12282</v>
      </c>
      <c r="N26" s="769">
        <f>M26/'20pobl'!X26*100</f>
        <v>29.610878055836832</v>
      </c>
      <c r="O26" s="575"/>
      <c r="P26" s="305"/>
      <c r="Q26" s="305"/>
      <c r="R26" s="305"/>
      <c r="S26" s="306"/>
      <c r="T26" s="436"/>
      <c r="U26" s="231"/>
      <c r="V26" s="305"/>
      <c r="W26" s="305"/>
      <c r="X26" s="305"/>
      <c r="Y26" s="306"/>
      <c r="Z26" s="436"/>
      <c r="AB26" s="305"/>
      <c r="AC26" s="305"/>
      <c r="AD26" s="305"/>
      <c r="AE26" s="306"/>
      <c r="AF26" s="436"/>
      <c r="AH26" s="305"/>
      <c r="AI26" s="305"/>
      <c r="AJ26" s="305"/>
      <c r="AK26" s="306"/>
      <c r="AL26" s="436"/>
    </row>
    <row r="27" spans="1:38" s="232" customFormat="1" ht="18" customHeight="1" x14ac:dyDescent="0.15">
      <c r="B27" s="233" t="s">
        <v>48</v>
      </c>
      <c r="C27" s="226"/>
      <c r="D27" s="241">
        <f t="shared" si="0"/>
        <v>110499</v>
      </c>
      <c r="E27" s="764">
        <f>D27/'20pobl'!D27*100</f>
        <v>5.0040893516543532</v>
      </c>
      <c r="F27" s="226"/>
      <c r="G27" s="238">
        <v>29296</v>
      </c>
      <c r="H27" s="769">
        <v>1.7277079031903269</v>
      </c>
      <c r="I27" s="226"/>
      <c r="J27" s="238">
        <v>22116</v>
      </c>
      <c r="K27" s="769">
        <v>6.261430876815492</v>
      </c>
      <c r="L27" s="226"/>
      <c r="M27" s="238">
        <v>59087</v>
      </c>
      <c r="N27" s="769">
        <f>M27/'20pobl'!X27*100</f>
        <v>37.090021154123797</v>
      </c>
      <c r="O27" s="575"/>
      <c r="P27" s="305"/>
      <c r="Q27" s="305"/>
      <c r="R27" s="305"/>
      <c r="S27" s="306"/>
      <c r="T27" s="437"/>
      <c r="U27" s="231"/>
      <c r="V27" s="305"/>
      <c r="W27" s="305"/>
      <c r="X27" s="305"/>
      <c r="Y27" s="306"/>
      <c r="Z27" s="436"/>
      <c r="AB27" s="305"/>
      <c r="AC27" s="305"/>
      <c r="AD27" s="305"/>
      <c r="AE27" s="306"/>
      <c r="AF27" s="436"/>
      <c r="AH27" s="305"/>
      <c r="AI27" s="305"/>
      <c r="AJ27" s="305"/>
      <c r="AK27" s="306"/>
      <c r="AL27" s="436"/>
    </row>
    <row r="28" spans="1:38" s="232" customFormat="1" ht="18" customHeight="1" x14ac:dyDescent="0.15">
      <c r="B28" s="233" t="s">
        <v>49</v>
      </c>
      <c r="C28" s="226"/>
      <c r="D28" s="241">
        <f t="shared" si="0"/>
        <v>14350</v>
      </c>
      <c r="E28" s="764">
        <f>D28/'20pobl'!D28*100</f>
        <v>4.4858889875332926</v>
      </c>
      <c r="F28" s="226"/>
      <c r="G28" s="238">
        <v>3383</v>
      </c>
      <c r="H28" s="769">
        <v>1.3475886408992954</v>
      </c>
      <c r="I28" s="226"/>
      <c r="J28" s="238">
        <v>2644</v>
      </c>
      <c r="K28" s="769">
        <v>5.6604581460072785</v>
      </c>
      <c r="L28" s="226"/>
      <c r="M28" s="238">
        <v>8323</v>
      </c>
      <c r="N28" s="769">
        <f>M28/'20pobl'!X28*100</f>
        <v>37.590894720202343</v>
      </c>
      <c r="O28" s="575"/>
      <c r="P28" s="305"/>
      <c r="Q28" s="305"/>
      <c r="R28" s="305"/>
      <c r="S28" s="306"/>
      <c r="T28" s="436"/>
      <c r="U28" s="231"/>
      <c r="V28" s="305"/>
      <c r="W28" s="305"/>
      <c r="X28" s="305"/>
      <c r="Y28" s="306"/>
      <c r="Z28" s="436"/>
      <c r="AB28" s="305"/>
      <c r="AC28" s="305"/>
      <c r="AD28" s="305"/>
      <c r="AE28" s="306"/>
      <c r="AF28" s="436"/>
      <c r="AH28" s="305"/>
      <c r="AI28" s="305"/>
      <c r="AJ28" s="305"/>
      <c r="AK28" s="306"/>
      <c r="AL28" s="436"/>
    </row>
    <row r="29" spans="1:38" s="232" customFormat="1" ht="18" customHeight="1" x14ac:dyDescent="0.15">
      <c r="B29" s="244" t="s">
        <v>4</v>
      </c>
      <c r="C29" s="226"/>
      <c r="D29" s="247">
        <f t="shared" si="0"/>
        <v>5062</v>
      </c>
      <c r="E29" s="765">
        <f>D29/'20pobl'!D29*100</f>
        <v>3.0079566454925217</v>
      </c>
      <c r="F29" s="226"/>
      <c r="G29" s="245">
        <v>2628</v>
      </c>
      <c r="H29" s="770">
        <v>1.7711162480371478</v>
      </c>
      <c r="I29" s="226"/>
      <c r="J29" s="245">
        <v>960</v>
      </c>
      <c r="K29" s="770">
        <v>6.3800093041802359</v>
      </c>
      <c r="L29" s="226"/>
      <c r="M29" s="245">
        <v>1474</v>
      </c>
      <c r="N29" s="770">
        <f>M29/'20pobl'!X29*100</f>
        <v>30.33545997118749</v>
      </c>
      <c r="O29" s="575"/>
      <c r="P29" s="305"/>
      <c r="Q29" s="305"/>
      <c r="R29" s="305"/>
      <c r="S29" s="306"/>
      <c r="T29" s="436"/>
      <c r="U29" s="231"/>
      <c r="V29" s="305"/>
      <c r="W29" s="305"/>
      <c r="X29" s="305"/>
      <c r="Y29" s="306"/>
      <c r="Z29" s="436"/>
      <c r="AB29" s="305"/>
      <c r="AC29" s="305"/>
      <c r="AD29" s="305"/>
      <c r="AE29" s="306"/>
      <c r="AF29" s="436"/>
      <c r="AH29" s="305"/>
      <c r="AI29" s="305"/>
      <c r="AJ29" s="305"/>
      <c r="AK29" s="306"/>
      <c r="AL29" s="436"/>
    </row>
    <row r="30" spans="1:38" s="223" customFormat="1" ht="3.75" customHeight="1" x14ac:dyDescent="0.15">
      <c r="A30" s="220"/>
      <c r="B30" s="221"/>
      <c r="C30" s="222"/>
      <c r="D30" s="221"/>
      <c r="E30" s="221"/>
      <c r="F30" s="222"/>
      <c r="G30" s="221"/>
      <c r="H30" s="221"/>
      <c r="I30" s="222"/>
      <c r="J30" s="221"/>
      <c r="K30" s="221"/>
      <c r="L30" s="222"/>
      <c r="M30" s="221"/>
      <c r="N30" s="221"/>
      <c r="O30" s="575"/>
      <c r="P30" s="309"/>
      <c r="Q30" s="309"/>
      <c r="R30" s="305"/>
      <c r="S30" s="306"/>
      <c r="T30" s="436"/>
      <c r="U30" s="231"/>
      <c r="V30" s="309"/>
      <c r="W30" s="309"/>
      <c r="X30" s="305"/>
      <c r="Y30" s="306"/>
      <c r="Z30" s="436"/>
      <c r="AB30" s="309"/>
      <c r="AC30" s="309"/>
      <c r="AD30" s="305"/>
      <c r="AE30" s="306"/>
      <c r="AF30" s="436"/>
      <c r="AH30" s="309"/>
      <c r="AI30" s="309"/>
      <c r="AJ30" s="305"/>
      <c r="AK30" s="306"/>
      <c r="AL30" s="436"/>
    </row>
    <row r="31" spans="1:38" s="251" customFormat="1" ht="18" customHeight="1" x14ac:dyDescent="0.15">
      <c r="B31" s="252" t="s">
        <v>3</v>
      </c>
      <c r="C31" s="211"/>
      <c r="D31" s="253">
        <f>G31+J31+M31</f>
        <v>2021008</v>
      </c>
      <c r="E31" s="766">
        <f>D31/'20pobl'!D31*100</f>
        <v>4.2569565471985298</v>
      </c>
      <c r="F31" s="211"/>
      <c r="G31" s="253">
        <f>SUM(G12:G29)</f>
        <v>523626</v>
      </c>
      <c r="H31" s="254">
        <f>G31/'20pobl'!J31*100</f>
        <v>1.3780933514508344</v>
      </c>
      <c r="I31" s="211"/>
      <c r="J31" s="253">
        <f>SUM(J12:J29)</f>
        <v>442278</v>
      </c>
      <c r="K31" s="254">
        <f>J31/'20pobl'!Q31*100</f>
        <v>6.6864645045669926</v>
      </c>
      <c r="L31" s="211"/>
      <c r="M31" s="253">
        <f>SUM(M12:M29)</f>
        <v>1055104</v>
      </c>
      <c r="N31" s="254">
        <f>M31/'20pobl'!X31*100</f>
        <v>36.834011582543866</v>
      </c>
      <c r="O31" s="575"/>
      <c r="P31" s="305"/>
      <c r="Q31" s="305"/>
      <c r="R31" s="309"/>
      <c r="S31" s="309"/>
      <c r="T31" s="438"/>
      <c r="U31" s="439"/>
      <c r="V31" s="305"/>
      <c r="W31" s="305"/>
      <c r="X31" s="309"/>
      <c r="Y31" s="309"/>
      <c r="Z31" s="438"/>
      <c r="AB31" s="305"/>
      <c r="AC31" s="305"/>
      <c r="AD31" s="309"/>
      <c r="AE31" s="309"/>
      <c r="AF31" s="438"/>
      <c r="AH31" s="305"/>
      <c r="AI31" s="305"/>
      <c r="AJ31" s="309"/>
      <c r="AK31" s="309"/>
      <c r="AL31" s="438"/>
    </row>
    <row r="32" spans="1:38" s="256" customFormat="1" ht="5.25" customHeight="1" x14ac:dyDescent="0.2">
      <c r="B32" s="257" t="s">
        <v>42</v>
      </c>
      <c r="C32" s="258"/>
      <c r="F32" s="258"/>
    </row>
    <row r="33" spans="2:14" s="251" customFormat="1" ht="5.25" customHeight="1" x14ac:dyDescent="0.2">
      <c r="B33" s="257" t="s">
        <v>50</v>
      </c>
      <c r="C33" s="260"/>
      <c r="F33" s="260"/>
    </row>
    <row r="34" spans="2:14" s="251" customFormat="1" ht="13.5" customHeight="1" x14ac:dyDescent="0.2">
      <c r="B34" s="1043" t="str">
        <f>'20pobl'!B34:H34</f>
        <v>(1) Cifras definitivas INE de la Estadística del Padrón continuo referidas al 01/01/2022. Datos definitivos (publicado 24/1/2023)</v>
      </c>
      <c r="C34" s="1074"/>
      <c r="D34" s="1074"/>
      <c r="E34" s="1074"/>
      <c r="F34" s="1074"/>
      <c r="G34" s="1074"/>
      <c r="H34" s="1074"/>
      <c r="I34" s="1074"/>
      <c r="J34" s="1074"/>
      <c r="K34" s="1074"/>
      <c r="L34" s="1074"/>
      <c r="M34" s="1074"/>
      <c r="N34" s="1074"/>
    </row>
    <row r="35" spans="2:14" ht="29.25" customHeight="1" x14ac:dyDescent="0.2">
      <c r="B35" s="1065"/>
      <c r="C35" s="1065"/>
      <c r="D35" s="1065"/>
      <c r="E35" s="736"/>
      <c r="F35" s="262"/>
      <c r="G35" s="262"/>
      <c r="H35" s="262"/>
    </row>
    <row r="36" spans="2:14" ht="4.5" customHeight="1" x14ac:dyDescent="0.2">
      <c r="B36" s="1066"/>
      <c r="C36" s="1066"/>
      <c r="D36" s="1066"/>
      <c r="E36" s="737"/>
      <c r="F36" s="262"/>
      <c r="G36" s="262"/>
      <c r="H36" s="262"/>
    </row>
  </sheetData>
  <mergeCells count="23">
    <mergeCell ref="B35:D35"/>
    <mergeCell ref="B36:D36"/>
    <mergeCell ref="E9:E10"/>
    <mergeCell ref="B34:N34"/>
    <mergeCell ref="K9:K10"/>
    <mergeCell ref="M9:M10"/>
    <mergeCell ref="N9:N10"/>
    <mergeCell ref="B2:C2"/>
    <mergeCell ref="B3:C3"/>
    <mergeCell ref="A4:N4"/>
    <mergeCell ref="B5:N5"/>
    <mergeCell ref="B7:B10"/>
    <mergeCell ref="D7:E8"/>
    <mergeCell ref="G7:H7"/>
    <mergeCell ref="J7:K7"/>
    <mergeCell ref="M7:N7"/>
    <mergeCell ref="G8:H8"/>
    <mergeCell ref="J8:K8"/>
    <mergeCell ref="M8:N8"/>
    <mergeCell ref="D9:D10"/>
    <mergeCell ref="G9:G10"/>
    <mergeCell ref="H9:H10"/>
    <mergeCell ref="J9:J10"/>
  </mergeCells>
  <printOptions horizontalCentered="1"/>
  <pageMargins left="0" right="0" top="0.43307086614173229" bottom="0.43307086614173229" header="0" footer="0"/>
  <pageSetup paperSize="9" scale="96" orientation="landscape" r:id="rId1"/>
  <headerFooter alignWithMargins="0"/>
  <rowBreaks count="2" manualBreakCount="2">
    <brk id="34" max="25" man="1"/>
    <brk id="35"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15">
    <tabColor theme="0"/>
  </sheetPr>
  <dimension ref="A1:AX38"/>
  <sheetViews>
    <sheetView showGridLines="0" topLeftCell="A4" zoomScaleNormal="100" workbookViewId="0">
      <selection activeCell="M11" sqref="M11:M28"/>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61" bestFit="1" customWidth="1"/>
    <col min="27" max="27" width="11.42578125" style="261"/>
    <col min="28" max="30" width="2.42578125" style="261" bestFit="1" customWidth="1"/>
    <col min="31" max="31" width="13" style="261" bestFit="1" customWidth="1"/>
    <col min="32" max="32" width="3.42578125" style="261" bestFit="1" customWidth="1"/>
    <col min="33" max="33" width="3.85546875" style="261" customWidth="1"/>
    <col min="34" max="36" width="2.42578125" style="261" bestFit="1" customWidth="1"/>
    <col min="37" max="37" width="8.42578125" style="261" bestFit="1" customWidth="1"/>
    <col min="38" max="38" width="3.42578125" style="261" bestFit="1" customWidth="1"/>
    <col min="39" max="39" width="3.5703125" style="261" customWidth="1"/>
    <col min="40" max="42" width="2.42578125" style="261" bestFit="1" customWidth="1"/>
    <col min="43" max="43" width="8.42578125" style="261" bestFit="1" customWidth="1"/>
    <col min="44" max="44" width="4.140625" style="261" bestFit="1" customWidth="1"/>
    <col min="45" max="45" width="3.28515625" style="261" customWidth="1"/>
    <col min="46" max="46" width="4.28515625" style="261" bestFit="1" customWidth="1"/>
    <col min="47" max="47" width="2.42578125" style="261" bestFit="1" customWidth="1"/>
    <col min="48" max="48" width="4.28515625" style="261" bestFit="1" customWidth="1"/>
    <col min="49" max="49" width="8.42578125" style="261" bestFit="1" customWidth="1"/>
    <col min="50" max="50" width="4.28515625" style="261" bestFit="1" customWidth="1"/>
    <col min="51" max="16384" width="11.42578125" style="261"/>
  </cols>
  <sheetData>
    <row r="1" spans="1:50" s="201" customFormat="1" ht="15" customHeight="1" x14ac:dyDescent="0.2">
      <c r="B1" s="202"/>
      <c r="C1" s="203"/>
      <c r="F1" s="203"/>
      <c r="I1" s="203"/>
      <c r="O1" s="204"/>
      <c r="R1" s="203"/>
      <c r="S1" s="713" t="s">
        <v>143</v>
      </c>
      <c r="T1" s="713"/>
      <c r="U1" s="713"/>
      <c r="V1" s="713" t="s">
        <v>19</v>
      </c>
      <c r="W1" s="713"/>
      <c r="X1" s="713"/>
      <c r="Y1" s="713" t="s">
        <v>18</v>
      </c>
    </row>
    <row r="2" spans="1:50" s="205" customFormat="1" ht="52.5" customHeight="1" x14ac:dyDescent="0.2">
      <c r="B2" s="1044"/>
      <c r="C2" s="1044"/>
      <c r="D2" s="1044"/>
      <c r="E2" s="1044"/>
      <c r="F2" s="1044"/>
      <c r="G2" s="1044"/>
      <c r="H2" s="1044"/>
      <c r="I2" s="1044"/>
      <c r="O2" s="207"/>
    </row>
    <row r="3" spans="1:50" s="208" customFormat="1" ht="4.5" customHeight="1" x14ac:dyDescent="0.2">
      <c r="B3" s="1045"/>
      <c r="C3" s="1045"/>
      <c r="D3" s="1045"/>
      <c r="E3" s="1045"/>
      <c r="F3" s="1045"/>
      <c r="G3" s="1045"/>
      <c r="H3" s="1045"/>
      <c r="I3" s="1045"/>
      <c r="O3" s="207"/>
    </row>
    <row r="4" spans="1:50" s="208" customFormat="1" ht="17.25" customHeight="1" x14ac:dyDescent="0.2">
      <c r="A4" s="1045" t="s">
        <v>201</v>
      </c>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row>
    <row r="5" spans="1:50" s="208" customFormat="1" ht="17.25" customHeight="1" x14ac:dyDescent="0.2">
      <c r="B5" s="1046" t="str">
        <f>porsaad!B6</f>
        <v>Situación a 30 de abril de 2023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row>
    <row r="6" spans="1:50" s="208" customFormat="1" ht="6" customHeight="1" x14ac:dyDescent="0.2">
      <c r="O6" s="207"/>
    </row>
    <row r="7" spans="1:50" s="213" customFormat="1" ht="12.75" customHeight="1" x14ac:dyDescent="0.2">
      <c r="A7" s="209"/>
      <c r="B7" s="1047" t="s">
        <v>15</v>
      </c>
      <c r="C7" s="211"/>
      <c r="D7" s="1056" t="s">
        <v>115</v>
      </c>
      <c r="E7" s="1054"/>
      <c r="F7" s="568"/>
      <c r="G7" s="1054"/>
      <c r="H7" s="1054"/>
      <c r="I7" s="568"/>
      <c r="J7" s="1054"/>
      <c r="K7" s="1054"/>
      <c r="L7" s="568"/>
      <c r="M7" s="1054"/>
      <c r="N7" s="1055"/>
      <c r="O7" s="211"/>
      <c r="P7" s="1056" t="s">
        <v>16</v>
      </c>
      <c r="Q7" s="1054"/>
      <c r="R7" s="568"/>
      <c r="S7" s="1054"/>
      <c r="T7" s="1054"/>
      <c r="U7" s="568"/>
      <c r="V7" s="1054"/>
      <c r="W7" s="1054"/>
      <c r="X7" s="568"/>
      <c r="Y7" s="1054"/>
      <c r="Z7" s="1055"/>
      <c r="AA7" s="430"/>
      <c r="AB7" s="430"/>
      <c r="AC7" s="431"/>
      <c r="AD7" s="431"/>
      <c r="AE7" s="431"/>
      <c r="AF7" s="431"/>
      <c r="AG7" s="431"/>
      <c r="AH7" s="431"/>
      <c r="AI7" s="432"/>
    </row>
    <row r="8" spans="1:50" s="213" customFormat="1" ht="33.75" customHeight="1" x14ac:dyDescent="0.2">
      <c r="A8" s="209"/>
      <c r="B8" s="1048"/>
      <c r="C8" s="211"/>
      <c r="D8" s="1075"/>
      <c r="E8" s="1076"/>
      <c r="F8" s="211"/>
      <c r="G8" s="1056" t="s">
        <v>177</v>
      </c>
      <c r="H8" s="1055"/>
      <c r="I8" s="211"/>
      <c r="J8" s="1056" t="s">
        <v>183</v>
      </c>
      <c r="K8" s="1055"/>
      <c r="L8" s="211"/>
      <c r="M8" s="1056" t="s">
        <v>178</v>
      </c>
      <c r="N8" s="1055"/>
      <c r="O8" s="211"/>
      <c r="P8" s="1075"/>
      <c r="Q8" s="1077"/>
      <c r="R8" s="501"/>
      <c r="S8" s="1056" t="s">
        <v>180</v>
      </c>
      <c r="T8" s="1055"/>
      <c r="U8" s="211"/>
      <c r="V8" s="1056" t="s">
        <v>181</v>
      </c>
      <c r="W8" s="1055"/>
      <c r="X8" s="211"/>
      <c r="Y8" s="1056" t="s">
        <v>182</v>
      </c>
      <c r="Z8" s="1055"/>
      <c r="AA8" s="430"/>
      <c r="AB8" s="430"/>
      <c r="AC8" s="431"/>
      <c r="AD8" s="431"/>
      <c r="AE8" s="431"/>
      <c r="AF8" s="431"/>
      <c r="AG8" s="431"/>
      <c r="AH8" s="431"/>
      <c r="AI8" s="432"/>
    </row>
    <row r="9" spans="1:50" s="219" customFormat="1" ht="36.75" customHeight="1" x14ac:dyDescent="0.2">
      <c r="A9" s="214"/>
      <c r="B9" s="1049"/>
      <c r="C9" s="216"/>
      <c r="D9" s="217" t="s">
        <v>12</v>
      </c>
      <c r="E9" s="218" t="s">
        <v>13</v>
      </c>
      <c r="F9" s="216"/>
      <c r="G9" s="217" t="s">
        <v>12</v>
      </c>
      <c r="H9" s="271" t="s">
        <v>13</v>
      </c>
      <c r="I9" s="216"/>
      <c r="J9" s="217" t="s">
        <v>12</v>
      </c>
      <c r="K9" s="271" t="s">
        <v>13</v>
      </c>
      <c r="L9" s="216"/>
      <c r="M9" s="217" t="s">
        <v>12</v>
      </c>
      <c r="N9" s="271" t="s">
        <v>13</v>
      </c>
      <c r="O9" s="216"/>
      <c r="P9" s="217" t="s">
        <v>12</v>
      </c>
      <c r="Q9" s="218" t="s">
        <v>119</v>
      </c>
      <c r="R9" s="216"/>
      <c r="S9" s="217" t="s">
        <v>12</v>
      </c>
      <c r="T9" s="271" t="s">
        <v>119</v>
      </c>
      <c r="U9" s="216"/>
      <c r="V9" s="217" t="s">
        <v>12</v>
      </c>
      <c r="W9" s="271" t="s">
        <v>119</v>
      </c>
      <c r="X9" s="216"/>
      <c r="Y9" s="217" t="s">
        <v>12</v>
      </c>
      <c r="Z9" s="271" t="s">
        <v>119</v>
      </c>
      <c r="AA9" s="433"/>
      <c r="AB9" s="434"/>
      <c r="AC9" s="309"/>
      <c r="AD9" s="309"/>
      <c r="AE9" s="309"/>
      <c r="AF9" s="309"/>
      <c r="AG9" s="435"/>
      <c r="AH9" s="435"/>
      <c r="AI9" s="435"/>
    </row>
    <row r="10" spans="1:50" s="223" customFormat="1" ht="4.5" customHeight="1" x14ac:dyDescent="0.2">
      <c r="A10" s="220"/>
      <c r="B10" s="221"/>
      <c r="C10" s="222"/>
      <c r="D10" s="221"/>
      <c r="E10" s="221"/>
      <c r="F10" s="222"/>
      <c r="G10" s="221"/>
      <c r="H10" s="221"/>
      <c r="I10" s="222"/>
      <c r="J10" s="221"/>
      <c r="K10" s="221"/>
      <c r="L10" s="222"/>
      <c r="M10" s="221"/>
      <c r="N10" s="221"/>
      <c r="O10" s="222"/>
      <c r="P10" s="221"/>
      <c r="Q10" s="221"/>
      <c r="R10" s="222"/>
      <c r="S10" s="221"/>
      <c r="T10" s="221"/>
      <c r="U10" s="222"/>
      <c r="V10" s="221"/>
      <c r="W10" s="221"/>
      <c r="X10" s="222"/>
      <c r="Y10" s="221"/>
      <c r="Z10" s="221"/>
      <c r="AA10" s="430"/>
      <c r="AB10" s="434"/>
      <c r="AC10" s="309"/>
      <c r="AD10" s="309"/>
      <c r="AE10" s="309"/>
      <c r="AF10" s="309"/>
      <c r="AG10" s="231"/>
      <c r="AH10" s="231"/>
      <c r="AI10" s="231"/>
    </row>
    <row r="11" spans="1:50" s="232" customFormat="1" ht="18" customHeight="1" x14ac:dyDescent="0.15">
      <c r="A11" s="224"/>
      <c r="B11" s="225" t="s">
        <v>11</v>
      </c>
      <c r="C11" s="226"/>
      <c r="D11" s="404">
        <v>8384408</v>
      </c>
      <c r="E11" s="185">
        <f t="shared" ref="E11:E28" si="0">D11*100/$D$30</f>
        <v>17.944934163017855</v>
      </c>
      <c r="F11" s="226"/>
      <c r="G11" s="227">
        <v>6973463</v>
      </c>
      <c r="H11" s="569">
        <f>G11*100/$G$30</f>
        <v>18.441080349722064</v>
      </c>
      <c r="I11" s="226"/>
      <c r="J11" s="227">
        <v>999769</v>
      </c>
      <c r="K11" s="569">
        <f>J11*100/$J$30</f>
        <v>16.561910466829101</v>
      </c>
      <c r="L11" s="226"/>
      <c r="M11" s="227">
        <v>411176</v>
      </c>
      <c r="N11" s="569">
        <f t="shared" ref="N11:N28" si="1">M11*100/$M$30</f>
        <v>14.318732272482714</v>
      </c>
      <c r="O11" s="226"/>
      <c r="P11" s="229" t="e">
        <f>S11+V11+Y11</f>
        <v>#REF!</v>
      </c>
      <c r="Q11" s="230" t="e">
        <f>P11*100/D11</f>
        <v>#REF!</v>
      </c>
      <c r="R11" s="226"/>
      <c r="S11" s="227" t="e">
        <f>GETPIVOTDATA("Cuenta número de expedientes",#REF!,"CCAA",$B11,"TramoEdad",S$1)</f>
        <v>#REF!</v>
      </c>
      <c r="T11" s="228" t="e">
        <f>S11*100/G11</f>
        <v>#REF!</v>
      </c>
      <c r="U11" s="226"/>
      <c r="V11" s="227" t="e">
        <f>GETPIVOTDATA("Cuenta número de expedientes",#REF!,"CCAA",$B11,"TramoEdad",V$1)</f>
        <v>#REF!</v>
      </c>
      <c r="W11" s="228" t="e">
        <f>V11*100/J11</f>
        <v>#REF!</v>
      </c>
      <c r="X11" s="226"/>
      <c r="Y11" s="227" t="e">
        <f>GETPIVOTDATA("Cuenta número de expedientes",#REF!,"CCAA",$B11,"TramoEdad",Y$1)</f>
        <v>#REF!</v>
      </c>
      <c r="Z11" s="228" t="e">
        <f>Y11*100/M11</f>
        <v>#REF!</v>
      </c>
      <c r="AA11" s="575"/>
      <c r="AB11" s="305"/>
      <c r="AC11" s="305"/>
      <c r="AD11" s="305"/>
      <c r="AE11" s="306"/>
      <c r="AF11" s="436"/>
      <c r="AG11" s="231"/>
      <c r="AH11" s="305"/>
      <c r="AI11" s="305"/>
      <c r="AJ11" s="305"/>
      <c r="AK11" s="306"/>
      <c r="AL11" s="436"/>
      <c r="AN11" s="305"/>
      <c r="AO11" s="305"/>
      <c r="AP11" s="305"/>
      <c r="AQ11" s="306"/>
      <c r="AR11" s="436"/>
      <c r="AT11" s="305"/>
      <c r="AU11" s="305"/>
      <c r="AV11" s="305"/>
      <c r="AW11" s="306"/>
      <c r="AX11" s="436"/>
    </row>
    <row r="12" spans="1:50" s="232" customFormat="1" ht="18" customHeight="1" x14ac:dyDescent="0.15">
      <c r="A12" s="224"/>
      <c r="B12" s="233" t="s">
        <v>10</v>
      </c>
      <c r="C12" s="226"/>
      <c r="D12" s="405">
        <v>1308728</v>
      </c>
      <c r="E12" s="186">
        <f t="shared" si="0"/>
        <v>2.801037091384154</v>
      </c>
      <c r="F12" s="226"/>
      <c r="G12" s="234">
        <v>1025808</v>
      </c>
      <c r="H12" s="570">
        <f t="shared" ref="H12:H28" si="2">G12*100/$G$30</f>
        <v>2.7127135759360437</v>
      </c>
      <c r="I12" s="226"/>
      <c r="J12" s="234">
        <v>180311</v>
      </c>
      <c r="K12" s="570">
        <f t="shared" ref="K12:K28" si="3">J12*100/$J$30</f>
        <v>2.9869846316343294</v>
      </c>
      <c r="L12" s="226"/>
      <c r="M12" s="234">
        <v>102609</v>
      </c>
      <c r="N12" s="570">
        <f t="shared" si="1"/>
        <v>3.5732406554545468</v>
      </c>
      <c r="O12" s="226"/>
      <c r="P12" s="236" t="e">
        <f t="shared" ref="P12:P28" si="4">S12+V12+Y12</f>
        <v>#REF!</v>
      </c>
      <c r="Q12" s="237" t="e">
        <f t="shared" ref="Q12:Q28" si="5">P12*100/D12</f>
        <v>#REF!</v>
      </c>
      <c r="R12" s="226"/>
      <c r="S12" s="234" t="e">
        <f>GETPIVOTDATA("Cuenta número de expedientes",#REF!,"CCAA",$B12,"TramoEdad",S$1)</f>
        <v>#REF!</v>
      </c>
      <c r="T12" s="235" t="e">
        <f t="shared" ref="T12:T28" si="6">S12*100/G12</f>
        <v>#REF!</v>
      </c>
      <c r="U12" s="226"/>
      <c r="V12" s="234" t="e">
        <f>GETPIVOTDATA("Cuenta número de expedientes",#REF!,"CCAA",$B12,"TramoEdad",V$1)</f>
        <v>#REF!</v>
      </c>
      <c r="W12" s="235" t="e">
        <f t="shared" ref="W12:W28" si="7">V12*100/J12</f>
        <v>#REF!</v>
      </c>
      <c r="X12" s="226"/>
      <c r="Y12" s="234" t="e">
        <f>GETPIVOTDATA("Cuenta número de expedientes",#REF!,"CCAA",$B12,"TramoEdad",Y$1)</f>
        <v>#REF!</v>
      </c>
      <c r="Z12" s="235" t="e">
        <f t="shared" ref="Z12:Z28" si="8">Y12*100/M12</f>
        <v>#REF!</v>
      </c>
      <c r="AA12" s="575"/>
      <c r="AB12" s="305"/>
      <c r="AC12" s="305"/>
      <c r="AD12" s="305"/>
      <c r="AE12" s="306"/>
      <c r="AF12" s="436"/>
      <c r="AG12" s="231"/>
      <c r="AH12" s="305"/>
      <c r="AI12" s="305"/>
      <c r="AJ12" s="305"/>
      <c r="AK12" s="306"/>
      <c r="AL12" s="436"/>
      <c r="AN12" s="305"/>
      <c r="AO12" s="305"/>
      <c r="AP12" s="305"/>
      <c r="AQ12" s="306"/>
      <c r="AR12" s="436"/>
      <c r="AT12" s="305"/>
      <c r="AU12" s="305"/>
      <c r="AV12" s="305"/>
      <c r="AW12" s="306"/>
      <c r="AX12" s="436"/>
    </row>
    <row r="13" spans="1:50" s="232" customFormat="1" ht="18" customHeight="1" x14ac:dyDescent="0.15">
      <c r="A13" s="224"/>
      <c r="B13" s="233" t="s">
        <v>40</v>
      </c>
      <c r="C13" s="226"/>
      <c r="D13" s="405">
        <v>1028244</v>
      </c>
      <c r="E13" s="186">
        <f t="shared" si="0"/>
        <v>2.2007243544825266</v>
      </c>
      <c r="F13" s="226"/>
      <c r="G13" s="234">
        <v>768630</v>
      </c>
      <c r="H13" s="570">
        <f t="shared" si="2"/>
        <v>2.0326153002040548</v>
      </c>
      <c r="I13" s="226"/>
      <c r="J13" s="234">
        <v>168505</v>
      </c>
      <c r="K13" s="570">
        <f t="shared" si="3"/>
        <v>2.7914095388165041</v>
      </c>
      <c r="L13" s="226"/>
      <c r="M13" s="234">
        <v>91109</v>
      </c>
      <c r="N13" s="570">
        <f t="shared" si="1"/>
        <v>3.1727663545869107</v>
      </c>
      <c r="O13" s="226"/>
      <c r="P13" s="236" t="e">
        <f t="shared" si="4"/>
        <v>#REF!</v>
      </c>
      <c r="Q13" s="237" t="e">
        <f t="shared" si="5"/>
        <v>#REF!</v>
      </c>
      <c r="R13" s="226"/>
      <c r="S13" s="234" t="e">
        <f>GETPIVOTDATA("Cuenta número de expedientes",#REF!,"CCAA",$B13,"TramoEdad",S$1)</f>
        <v>#REF!</v>
      </c>
      <c r="T13" s="235" t="e">
        <f t="shared" si="6"/>
        <v>#REF!</v>
      </c>
      <c r="U13" s="226"/>
      <c r="V13" s="234" t="e">
        <f>GETPIVOTDATA("Cuenta número de expedientes",#REF!,"CCAA",$B13,"TramoEdad",V$1)</f>
        <v>#REF!</v>
      </c>
      <c r="W13" s="235" t="e">
        <f t="shared" si="7"/>
        <v>#REF!</v>
      </c>
      <c r="X13" s="226"/>
      <c r="Y13" s="234" t="e">
        <f>GETPIVOTDATA("Cuenta número de expedientes",#REF!,"CCAA",$B13,"TramoEdad",Y$1)</f>
        <v>#REF!</v>
      </c>
      <c r="Z13" s="235" t="e">
        <f t="shared" si="8"/>
        <v>#REF!</v>
      </c>
      <c r="AA13" s="575"/>
      <c r="AB13" s="305"/>
      <c r="AC13" s="305"/>
      <c r="AD13" s="305"/>
      <c r="AE13" s="306"/>
      <c r="AF13" s="437"/>
      <c r="AG13" s="231"/>
      <c r="AH13" s="305"/>
      <c r="AI13" s="305"/>
      <c r="AJ13" s="305"/>
      <c r="AK13" s="306"/>
      <c r="AL13" s="436"/>
      <c r="AN13" s="305"/>
      <c r="AO13" s="305"/>
      <c r="AP13" s="305"/>
      <c r="AQ13" s="306"/>
      <c r="AR13" s="436"/>
      <c r="AT13" s="305"/>
      <c r="AU13" s="305"/>
      <c r="AV13" s="305"/>
      <c r="AW13" s="306"/>
      <c r="AX13" s="436"/>
    </row>
    <row r="14" spans="1:50" s="232" customFormat="1" ht="18" customHeight="1" x14ac:dyDescent="0.15">
      <c r="A14" s="224"/>
      <c r="B14" s="233" t="s">
        <v>41</v>
      </c>
      <c r="C14" s="226"/>
      <c r="D14" s="405">
        <v>1128908</v>
      </c>
      <c r="E14" s="186">
        <f t="shared" si="0"/>
        <v>2.4161729410238815</v>
      </c>
      <c r="F14" s="226"/>
      <c r="G14" s="234">
        <v>954069</v>
      </c>
      <c r="H14" s="570">
        <f t="shared" si="2"/>
        <v>2.5230022856906213</v>
      </c>
      <c r="I14" s="226"/>
      <c r="J14" s="234">
        <v>125636</v>
      </c>
      <c r="K14" s="570">
        <f t="shared" si="3"/>
        <v>2.0812529528426476</v>
      </c>
      <c r="L14" s="226"/>
      <c r="M14" s="234">
        <v>49203</v>
      </c>
      <c r="N14" s="570">
        <f t="shared" si="1"/>
        <v>1.7134380022252442</v>
      </c>
      <c r="O14" s="226"/>
      <c r="P14" s="236" t="e">
        <f t="shared" si="4"/>
        <v>#REF!</v>
      </c>
      <c r="Q14" s="237" t="e">
        <f t="shared" si="5"/>
        <v>#REF!</v>
      </c>
      <c r="R14" s="226"/>
      <c r="S14" s="234" t="e">
        <f>GETPIVOTDATA("Cuenta número de expedientes",#REF!,"CCAA",$B14,"TramoEdad",S$1)</f>
        <v>#REF!</v>
      </c>
      <c r="T14" s="235" t="e">
        <f t="shared" si="6"/>
        <v>#REF!</v>
      </c>
      <c r="U14" s="226"/>
      <c r="V14" s="234" t="e">
        <f>GETPIVOTDATA("Cuenta número de expedientes",#REF!,"CCAA",$B14,"TramoEdad",V$1)</f>
        <v>#REF!</v>
      </c>
      <c r="W14" s="235" t="e">
        <f t="shared" si="7"/>
        <v>#REF!</v>
      </c>
      <c r="X14" s="226"/>
      <c r="Y14" s="234" t="e">
        <f>GETPIVOTDATA("Cuenta número de expedientes",#REF!,"CCAA",$B14,"TramoEdad",Y$1)</f>
        <v>#REF!</v>
      </c>
      <c r="Z14" s="235" t="e">
        <f t="shared" si="8"/>
        <v>#REF!</v>
      </c>
      <c r="AA14" s="575"/>
      <c r="AB14" s="305"/>
      <c r="AC14" s="305"/>
      <c r="AD14" s="305"/>
      <c r="AE14" s="306"/>
      <c r="AF14" s="436"/>
      <c r="AG14" s="231"/>
      <c r="AH14" s="305"/>
      <c r="AI14" s="305"/>
      <c r="AJ14" s="305"/>
      <c r="AK14" s="306"/>
      <c r="AL14" s="436"/>
      <c r="AN14" s="305"/>
      <c r="AO14" s="305"/>
      <c r="AP14" s="305"/>
      <c r="AQ14" s="306"/>
      <c r="AR14" s="436"/>
      <c r="AT14" s="305"/>
      <c r="AU14" s="305"/>
      <c r="AV14" s="305"/>
      <c r="AW14" s="306"/>
      <c r="AX14" s="436"/>
    </row>
    <row r="15" spans="1:50" s="232" customFormat="1" ht="18" customHeight="1" x14ac:dyDescent="0.15">
      <c r="A15" s="224"/>
      <c r="B15" s="233" t="s">
        <v>9</v>
      </c>
      <c r="C15" s="226"/>
      <c r="D15" s="405">
        <v>2127685</v>
      </c>
      <c r="E15" s="186">
        <f t="shared" si="0"/>
        <v>4.5538298284912475</v>
      </c>
      <c r="F15" s="226"/>
      <c r="G15" s="234">
        <v>1796155</v>
      </c>
      <c r="H15" s="570">
        <f t="shared" si="2"/>
        <v>4.7498694229187182</v>
      </c>
      <c r="I15" s="226"/>
      <c r="J15" s="234">
        <v>243113</v>
      </c>
      <c r="K15" s="570">
        <f t="shared" si="3"/>
        <v>4.0273460562612193</v>
      </c>
      <c r="L15" s="226"/>
      <c r="M15" s="234">
        <v>88417</v>
      </c>
      <c r="N15" s="570">
        <f t="shared" si="1"/>
        <v>3.0790205443316343</v>
      </c>
      <c r="O15" s="226"/>
      <c r="P15" s="236" t="e">
        <f t="shared" si="4"/>
        <v>#REF!</v>
      </c>
      <c r="Q15" s="237" t="e">
        <f t="shared" si="5"/>
        <v>#REF!</v>
      </c>
      <c r="R15" s="226"/>
      <c r="S15" s="234" t="e">
        <f>GETPIVOTDATA("Cuenta número de expedientes",#REF!,"CCAA",$B15,"TramoEdad",S$1)</f>
        <v>#REF!</v>
      </c>
      <c r="T15" s="235" t="e">
        <f t="shared" si="6"/>
        <v>#REF!</v>
      </c>
      <c r="U15" s="226"/>
      <c r="V15" s="234" t="e">
        <f>GETPIVOTDATA("Cuenta número de expedientes",#REF!,"CCAA",$B15,"TramoEdad",V$1)</f>
        <v>#REF!</v>
      </c>
      <c r="W15" s="235" t="e">
        <f t="shared" si="7"/>
        <v>#REF!</v>
      </c>
      <c r="X15" s="226"/>
      <c r="Y15" s="234" t="e">
        <f>GETPIVOTDATA("Cuenta número de expedientes",#REF!,"CCAA",$B15,"TramoEdad",Y$1)</f>
        <v>#REF!</v>
      </c>
      <c r="Z15" s="235" t="e">
        <f t="shared" si="8"/>
        <v>#REF!</v>
      </c>
      <c r="AA15" s="575"/>
      <c r="AB15" s="305"/>
      <c r="AC15" s="305"/>
      <c r="AD15" s="305"/>
      <c r="AE15" s="306"/>
      <c r="AF15" s="436"/>
      <c r="AG15" s="231"/>
      <c r="AH15" s="305"/>
      <c r="AI15" s="305"/>
      <c r="AJ15" s="305"/>
      <c r="AK15" s="306"/>
      <c r="AL15" s="436"/>
      <c r="AN15" s="305"/>
      <c r="AO15" s="305"/>
      <c r="AP15" s="305"/>
      <c r="AQ15" s="306"/>
      <c r="AR15" s="436"/>
      <c r="AT15" s="305"/>
      <c r="AU15" s="305"/>
      <c r="AV15" s="305"/>
      <c r="AW15" s="306"/>
      <c r="AX15" s="436"/>
    </row>
    <row r="16" spans="1:50" s="232" customFormat="1" ht="18" customHeight="1" x14ac:dyDescent="0.15">
      <c r="A16" s="224"/>
      <c r="B16" s="233" t="s">
        <v>8</v>
      </c>
      <c r="C16" s="226"/>
      <c r="D16" s="406">
        <v>580229</v>
      </c>
      <c r="E16" s="186">
        <f t="shared" si="0"/>
        <v>1.2418492998520214</v>
      </c>
      <c r="F16" s="226"/>
      <c r="G16" s="238">
        <v>455643</v>
      </c>
      <c r="H16" s="570">
        <f t="shared" si="2"/>
        <v>1.2049320651430158</v>
      </c>
      <c r="I16" s="226"/>
      <c r="J16" s="238">
        <v>82278</v>
      </c>
      <c r="K16" s="570">
        <f t="shared" si="3"/>
        <v>1.3629957214014083</v>
      </c>
      <c r="L16" s="226"/>
      <c r="M16" s="238">
        <v>42308</v>
      </c>
      <c r="N16" s="570">
        <f t="shared" si="1"/>
        <v>1.4733275409659092</v>
      </c>
      <c r="O16" s="226"/>
      <c r="P16" s="238" t="e">
        <f t="shared" si="4"/>
        <v>#REF!</v>
      </c>
      <c r="Q16" s="237" t="e">
        <f t="shared" si="5"/>
        <v>#REF!</v>
      </c>
      <c r="R16" s="226"/>
      <c r="S16" s="238" t="e">
        <f>GETPIVOTDATA("Cuenta número de expedientes",#REF!,"CCAA",$B16,"TramoEdad",S$1)</f>
        <v>#REF!</v>
      </c>
      <c r="T16" s="235" t="e">
        <f t="shared" si="6"/>
        <v>#REF!</v>
      </c>
      <c r="U16" s="226"/>
      <c r="V16" s="238" t="e">
        <f>GETPIVOTDATA("Cuenta número de expedientes",#REF!,"CCAA",$B16,"TramoEdad",V$1)</f>
        <v>#REF!</v>
      </c>
      <c r="W16" s="235" t="e">
        <f t="shared" si="7"/>
        <v>#REF!</v>
      </c>
      <c r="X16" s="226"/>
      <c r="Y16" s="238" t="e">
        <f>GETPIVOTDATA("Cuenta número de expedientes",#REF!,"CCAA",$B16,"TramoEdad",Y$1)</f>
        <v>#REF!</v>
      </c>
      <c r="Z16" s="235" t="e">
        <f t="shared" si="8"/>
        <v>#REF!</v>
      </c>
      <c r="AA16" s="575"/>
      <c r="AB16" s="305"/>
      <c r="AC16" s="305"/>
      <c r="AD16" s="305"/>
      <c r="AE16" s="306"/>
      <c r="AF16" s="436"/>
      <c r="AG16" s="231"/>
      <c r="AH16" s="305"/>
      <c r="AI16" s="305"/>
      <c r="AJ16" s="305"/>
      <c r="AK16" s="306"/>
      <c r="AL16" s="436"/>
      <c r="AN16" s="305"/>
      <c r="AO16" s="305"/>
      <c r="AP16" s="305"/>
      <c r="AQ16" s="306"/>
      <c r="AR16" s="436"/>
      <c r="AT16" s="305"/>
      <c r="AU16" s="305"/>
      <c r="AV16" s="305"/>
      <c r="AW16" s="306"/>
      <c r="AX16" s="436"/>
    </row>
    <row r="17" spans="1:50" s="232" customFormat="1" ht="18" customHeight="1" x14ac:dyDescent="0.15">
      <c r="A17" s="224"/>
      <c r="B17" s="233" t="s">
        <v>7</v>
      </c>
      <c r="C17" s="226"/>
      <c r="D17" s="405">
        <v>2409164</v>
      </c>
      <c r="E17" s="186">
        <f t="shared" si="0"/>
        <v>5.1562721384637706</v>
      </c>
      <c r="F17" s="226"/>
      <c r="G17" s="234">
        <v>1805325</v>
      </c>
      <c r="H17" s="570">
        <f t="shared" si="2"/>
        <v>4.7741191689641118</v>
      </c>
      <c r="I17" s="226"/>
      <c r="J17" s="234">
        <v>372394</v>
      </c>
      <c r="K17" s="570">
        <f t="shared" si="3"/>
        <v>6.1689811210233119</v>
      </c>
      <c r="L17" s="226"/>
      <c r="M17" s="234">
        <v>231445</v>
      </c>
      <c r="N17" s="570">
        <f t="shared" si="1"/>
        <v>8.0598064838530501</v>
      </c>
      <c r="O17" s="226"/>
      <c r="P17" s="236" t="e">
        <f t="shared" si="4"/>
        <v>#REF!</v>
      </c>
      <c r="Q17" s="237" t="e">
        <f>P17*100/D17</f>
        <v>#REF!</v>
      </c>
      <c r="R17" s="226"/>
      <c r="S17" s="234" t="e">
        <f>GETPIVOTDATA("Cuenta número de expedientes",#REF!,"CCAA",$B17,"TramoEdad",S$1)</f>
        <v>#REF!</v>
      </c>
      <c r="T17" s="235" t="e">
        <f>S17*100/G17</f>
        <v>#REF!</v>
      </c>
      <c r="U17" s="226"/>
      <c r="V17" s="234" t="e">
        <f>GETPIVOTDATA("Cuenta número de expedientes",#REF!,"CCAA",$B17,"TramoEdad",V$1)</f>
        <v>#REF!</v>
      </c>
      <c r="W17" s="235" t="e">
        <f>V17*100/J17</f>
        <v>#REF!</v>
      </c>
      <c r="X17" s="226"/>
      <c r="Y17" s="234" t="e">
        <f>GETPIVOTDATA("Cuenta número de expedientes",#REF!,"CCAA",$B17,"TramoEdad",Y$1)</f>
        <v>#REF!</v>
      </c>
      <c r="Z17" s="235" t="e">
        <f>Y17*100/M17</f>
        <v>#REF!</v>
      </c>
      <c r="AA17" s="575"/>
      <c r="AB17" s="305"/>
      <c r="AC17" s="305"/>
      <c r="AD17" s="305"/>
      <c r="AE17" s="306"/>
      <c r="AF17" s="436"/>
      <c r="AG17" s="231"/>
      <c r="AH17" s="305"/>
      <c r="AI17" s="305"/>
      <c r="AJ17" s="305"/>
      <c r="AK17" s="306"/>
      <c r="AL17" s="436"/>
      <c r="AN17" s="305"/>
      <c r="AO17" s="305"/>
      <c r="AP17" s="305"/>
      <c r="AQ17" s="306"/>
      <c r="AR17" s="436"/>
      <c r="AT17" s="305"/>
      <c r="AU17" s="305"/>
      <c r="AV17" s="305"/>
      <c r="AW17" s="306"/>
      <c r="AX17" s="436"/>
    </row>
    <row r="18" spans="1:50" s="232" customFormat="1" ht="18" customHeight="1" x14ac:dyDescent="0.15">
      <c r="A18" s="224"/>
      <c r="B18" s="233" t="s">
        <v>43</v>
      </c>
      <c r="C18" s="226"/>
      <c r="D18" s="405">
        <v>2026807</v>
      </c>
      <c r="E18" s="186">
        <f t="shared" si="0"/>
        <v>4.3379232232190672</v>
      </c>
      <c r="F18" s="226"/>
      <c r="G18" s="234">
        <v>1644219</v>
      </c>
      <c r="H18" s="570">
        <f t="shared" si="2"/>
        <v>4.3480799556174112</v>
      </c>
      <c r="I18" s="226"/>
      <c r="J18" s="234">
        <v>241609</v>
      </c>
      <c r="K18" s="570">
        <f t="shared" si="3"/>
        <v>4.0024311875844436</v>
      </c>
      <c r="L18" s="226"/>
      <c r="M18" s="234">
        <v>140979</v>
      </c>
      <c r="N18" s="570">
        <f t="shared" si="1"/>
        <v>4.9094318662624774</v>
      </c>
      <c r="O18" s="226"/>
      <c r="P18" s="236" t="e">
        <f t="shared" si="4"/>
        <v>#REF!</v>
      </c>
      <c r="Q18" s="237" t="e">
        <f t="shared" si="5"/>
        <v>#REF!</v>
      </c>
      <c r="R18" s="226"/>
      <c r="S18" s="234" t="e">
        <f>GETPIVOTDATA("Cuenta número de expedientes",#REF!,"CCAA",$B18,"TramoEdad",S$1)</f>
        <v>#REF!</v>
      </c>
      <c r="T18" s="235" t="e">
        <f t="shared" si="6"/>
        <v>#REF!</v>
      </c>
      <c r="U18" s="226"/>
      <c r="V18" s="234" t="e">
        <f>GETPIVOTDATA("Cuenta número de expedientes",#REF!,"CCAA",$B18,"TramoEdad",V$1)</f>
        <v>#REF!</v>
      </c>
      <c r="W18" s="235" t="e">
        <f t="shared" si="7"/>
        <v>#REF!</v>
      </c>
      <c r="X18" s="226"/>
      <c r="Y18" s="234" t="e">
        <f>GETPIVOTDATA("Cuenta número de expedientes",#REF!,"CCAA",$B18,"TramoEdad",Y$1)</f>
        <v>#REF!</v>
      </c>
      <c r="Z18" s="235" t="e">
        <f t="shared" si="8"/>
        <v>#REF!</v>
      </c>
      <c r="AA18" s="575"/>
      <c r="AB18" s="305"/>
      <c r="AC18" s="305"/>
      <c r="AD18" s="305"/>
      <c r="AE18" s="306"/>
      <c r="AF18" s="436"/>
      <c r="AG18" s="231"/>
      <c r="AH18" s="305"/>
      <c r="AI18" s="305"/>
      <c r="AJ18" s="305"/>
      <c r="AK18" s="306"/>
      <c r="AL18" s="436"/>
      <c r="AN18" s="305"/>
      <c r="AO18" s="305"/>
      <c r="AP18" s="305"/>
      <c r="AQ18" s="306"/>
      <c r="AR18" s="436"/>
      <c r="AT18" s="305"/>
      <c r="AU18" s="305"/>
      <c r="AV18" s="305"/>
      <c r="AW18" s="306"/>
      <c r="AX18" s="436"/>
    </row>
    <row r="19" spans="1:50" s="232" customFormat="1" ht="18" customHeight="1" x14ac:dyDescent="0.15">
      <c r="A19" s="224"/>
      <c r="B19" s="233" t="s">
        <v>44</v>
      </c>
      <c r="C19" s="226"/>
      <c r="D19" s="405">
        <v>7600065</v>
      </c>
      <c r="E19" s="186">
        <f t="shared" si="0"/>
        <v>16.266224885484615</v>
      </c>
      <c r="F19" s="226"/>
      <c r="G19" s="234">
        <v>6178644</v>
      </c>
      <c r="H19" s="570">
        <f t="shared" si="2"/>
        <v>16.339209149934277</v>
      </c>
      <c r="I19" s="226"/>
      <c r="J19" s="234">
        <v>960955</v>
      </c>
      <c r="K19" s="570">
        <f t="shared" si="3"/>
        <v>15.918927945007054</v>
      </c>
      <c r="L19" s="226"/>
      <c r="M19" s="234">
        <v>460466</v>
      </c>
      <c r="N19" s="570">
        <f t="shared" si="1"/>
        <v>16.035199949853652</v>
      </c>
      <c r="O19" s="226"/>
      <c r="P19" s="236" t="e">
        <f t="shared" si="4"/>
        <v>#REF!</v>
      </c>
      <c r="Q19" s="237" t="e">
        <f t="shared" si="5"/>
        <v>#REF!</v>
      </c>
      <c r="R19" s="226"/>
      <c r="S19" s="234" t="e">
        <f>GETPIVOTDATA("Cuenta número de expedientes",#REF!,"CCAA",$B19,"TramoEdad",S$1)</f>
        <v>#REF!</v>
      </c>
      <c r="T19" s="235" t="e">
        <f t="shared" si="6"/>
        <v>#REF!</v>
      </c>
      <c r="U19" s="226"/>
      <c r="V19" s="234" t="e">
        <f>GETPIVOTDATA("Cuenta número de expedientes",#REF!,"CCAA",$B19,"TramoEdad",V$1)</f>
        <v>#REF!</v>
      </c>
      <c r="W19" s="235" t="e">
        <f t="shared" si="7"/>
        <v>#REF!</v>
      </c>
      <c r="X19" s="226"/>
      <c r="Y19" s="234" t="e">
        <f>GETPIVOTDATA("Cuenta número de expedientes",#REF!,"CCAA",$B19,"TramoEdad",Y$1)</f>
        <v>#REF!</v>
      </c>
      <c r="Z19" s="235" t="e">
        <f t="shared" si="8"/>
        <v>#REF!</v>
      </c>
      <c r="AA19" s="575"/>
      <c r="AB19" s="305"/>
      <c r="AC19" s="305"/>
      <c r="AD19" s="305"/>
      <c r="AE19" s="306"/>
      <c r="AF19" s="436"/>
      <c r="AG19" s="231"/>
      <c r="AH19" s="305"/>
      <c r="AI19" s="305"/>
      <c r="AJ19" s="305"/>
      <c r="AK19" s="306"/>
      <c r="AL19" s="436"/>
      <c r="AN19" s="305"/>
      <c r="AO19" s="305"/>
      <c r="AP19" s="305"/>
      <c r="AQ19" s="306"/>
      <c r="AR19" s="436"/>
      <c r="AT19" s="305"/>
      <c r="AU19" s="305"/>
      <c r="AV19" s="305"/>
      <c r="AW19" s="306"/>
      <c r="AX19" s="436"/>
    </row>
    <row r="20" spans="1:50" s="232" customFormat="1" ht="18" customHeight="1" x14ac:dyDescent="0.15">
      <c r="A20" s="224"/>
      <c r="B20" s="233" t="s">
        <v>6</v>
      </c>
      <c r="C20" s="226"/>
      <c r="D20" s="405">
        <v>4963703</v>
      </c>
      <c r="E20" s="186">
        <f t="shared" si="0"/>
        <v>10.623686674094845</v>
      </c>
      <c r="F20" s="226"/>
      <c r="G20" s="234">
        <v>4017065</v>
      </c>
      <c r="H20" s="570">
        <f t="shared" si="2"/>
        <v>10.622988669339216</v>
      </c>
      <c r="I20" s="226"/>
      <c r="J20" s="234">
        <v>669229</v>
      </c>
      <c r="K20" s="570">
        <f t="shared" si="3"/>
        <v>11.086271708570251</v>
      </c>
      <c r="L20" s="226"/>
      <c r="M20" s="234">
        <v>277409</v>
      </c>
      <c r="N20" s="570">
        <f t="shared" si="1"/>
        <v>9.660450028642618</v>
      </c>
      <c r="O20" s="226"/>
      <c r="P20" s="236" t="e">
        <f t="shared" si="4"/>
        <v>#REF!</v>
      </c>
      <c r="Q20" s="237" t="e">
        <f t="shared" si="5"/>
        <v>#REF!</v>
      </c>
      <c r="R20" s="226"/>
      <c r="S20" s="234" t="e">
        <f>GETPIVOTDATA("Cuenta número de expedientes",#REF!,"CCAA",$B20,"TramoEdad",S$1)</f>
        <v>#REF!</v>
      </c>
      <c r="T20" s="235" t="e">
        <f t="shared" si="6"/>
        <v>#REF!</v>
      </c>
      <c r="U20" s="226"/>
      <c r="V20" s="234" t="e">
        <f>GETPIVOTDATA("Cuenta número de expedientes",#REF!,"CCAA",$B20,"TramoEdad",V$1)</f>
        <v>#REF!</v>
      </c>
      <c r="W20" s="235" t="e">
        <f t="shared" si="7"/>
        <v>#REF!</v>
      </c>
      <c r="X20" s="226"/>
      <c r="Y20" s="234" t="e">
        <f>GETPIVOTDATA("Cuenta número de expedientes",#REF!,"CCAA",$B20,"TramoEdad",Y$1)</f>
        <v>#REF!</v>
      </c>
      <c r="Z20" s="235" t="e">
        <f t="shared" si="8"/>
        <v>#REF!</v>
      </c>
      <c r="AA20" s="575"/>
      <c r="AB20" s="305"/>
      <c r="AC20" s="305"/>
      <c r="AD20" s="305"/>
      <c r="AE20" s="306"/>
      <c r="AF20" s="437"/>
      <c r="AG20" s="231"/>
      <c r="AH20" s="305"/>
      <c r="AI20" s="305"/>
      <c r="AJ20" s="305"/>
      <c r="AK20" s="306"/>
      <c r="AL20" s="436"/>
      <c r="AN20" s="305"/>
      <c r="AO20" s="305"/>
      <c r="AP20" s="305"/>
      <c r="AQ20" s="306"/>
      <c r="AR20" s="436"/>
      <c r="AT20" s="305"/>
      <c r="AU20" s="305"/>
      <c r="AV20" s="305"/>
      <c r="AW20" s="306"/>
      <c r="AX20" s="436"/>
    </row>
    <row r="21" spans="1:50" s="232" customFormat="1" ht="18" customHeight="1" x14ac:dyDescent="0.15">
      <c r="A21" s="224"/>
      <c r="B21" s="233" t="s">
        <v>5</v>
      </c>
      <c r="C21" s="226"/>
      <c r="D21" s="405">
        <v>1072863</v>
      </c>
      <c r="E21" s="186">
        <f t="shared" si="0"/>
        <v>2.2962212598597094</v>
      </c>
      <c r="F21" s="226"/>
      <c r="G21" s="234">
        <v>853665</v>
      </c>
      <c r="H21" s="570">
        <f t="shared" si="2"/>
        <v>2.2574873999826894</v>
      </c>
      <c r="I21" s="226"/>
      <c r="J21" s="234">
        <v>141083</v>
      </c>
      <c r="K21" s="570">
        <f t="shared" si="3"/>
        <v>2.3371438946313097</v>
      </c>
      <c r="L21" s="226"/>
      <c r="M21" s="234">
        <v>78115</v>
      </c>
      <c r="N21" s="570">
        <f t="shared" si="1"/>
        <v>2.720265218458731</v>
      </c>
      <c r="O21" s="226"/>
      <c r="P21" s="236" t="e">
        <f t="shared" si="4"/>
        <v>#REF!</v>
      </c>
      <c r="Q21" s="237" t="e">
        <f t="shared" si="5"/>
        <v>#REF!</v>
      </c>
      <c r="R21" s="226"/>
      <c r="S21" s="234" t="e">
        <f>GETPIVOTDATA("Cuenta número de expedientes",#REF!,"CCAA",$B21,"TramoEdad",S$1)</f>
        <v>#REF!</v>
      </c>
      <c r="T21" s="235" t="e">
        <f t="shared" si="6"/>
        <v>#REF!</v>
      </c>
      <c r="U21" s="226"/>
      <c r="V21" s="234" t="e">
        <f>GETPIVOTDATA("Cuenta número de expedientes",#REF!,"CCAA",$B21,"TramoEdad",V$1)</f>
        <v>#REF!</v>
      </c>
      <c r="W21" s="235" t="e">
        <f t="shared" si="7"/>
        <v>#REF!</v>
      </c>
      <c r="X21" s="226"/>
      <c r="Y21" s="234" t="e">
        <f>GETPIVOTDATA("Cuenta número de expedientes",#REF!,"CCAA",$B21,"TramoEdad",Y$1)</f>
        <v>#REF!</v>
      </c>
      <c r="Z21" s="235" t="e">
        <f t="shared" si="8"/>
        <v>#REF!</v>
      </c>
      <c r="AA21" s="575"/>
      <c r="AB21" s="305"/>
      <c r="AC21" s="305"/>
      <c r="AD21" s="305"/>
      <c r="AE21" s="306"/>
      <c r="AF21" s="436"/>
      <c r="AG21" s="231"/>
      <c r="AH21" s="305"/>
      <c r="AI21" s="305"/>
      <c r="AJ21" s="305"/>
      <c r="AK21" s="306"/>
      <c r="AL21" s="436"/>
      <c r="AN21" s="305"/>
      <c r="AO21" s="305"/>
      <c r="AP21" s="305"/>
      <c r="AQ21" s="306"/>
      <c r="AR21" s="436"/>
      <c r="AT21" s="305"/>
      <c r="AU21" s="305"/>
      <c r="AV21" s="305"/>
      <c r="AW21" s="306"/>
      <c r="AX21" s="436"/>
    </row>
    <row r="22" spans="1:50" s="232" customFormat="1" ht="18" customHeight="1" x14ac:dyDescent="0.15">
      <c r="A22" s="224"/>
      <c r="B22" s="233" t="s">
        <v>38</v>
      </c>
      <c r="C22" s="226"/>
      <c r="D22" s="405">
        <v>2701743</v>
      </c>
      <c r="E22" s="186">
        <f t="shared" si="0"/>
        <v>5.7824714947548292</v>
      </c>
      <c r="F22" s="226"/>
      <c r="G22" s="234">
        <v>2028813</v>
      </c>
      <c r="H22" s="570">
        <f t="shared" si="2"/>
        <v>5.365125411515149</v>
      </c>
      <c r="I22" s="226"/>
      <c r="J22" s="234">
        <v>434138</v>
      </c>
      <c r="K22" s="570">
        <f t="shared" si="3"/>
        <v>7.1918159957432684</v>
      </c>
      <c r="L22" s="226"/>
      <c r="M22" s="234">
        <v>238792</v>
      </c>
      <c r="N22" s="570">
        <f t="shared" si="1"/>
        <v>8.3156573263290952</v>
      </c>
      <c r="O22" s="226"/>
      <c r="P22" s="236" t="e">
        <f t="shared" si="4"/>
        <v>#REF!</v>
      </c>
      <c r="Q22" s="237" t="e">
        <f t="shared" si="5"/>
        <v>#REF!</v>
      </c>
      <c r="R22" s="226"/>
      <c r="S22" s="234" t="e">
        <f>GETPIVOTDATA("Cuenta número de expedientes",#REF!,"CCAA",$B22,"TramoEdad",S$1)</f>
        <v>#REF!</v>
      </c>
      <c r="T22" s="235" t="e">
        <f t="shared" si="6"/>
        <v>#REF!</v>
      </c>
      <c r="U22" s="226"/>
      <c r="V22" s="234" t="e">
        <f>GETPIVOTDATA("Cuenta número de expedientes",#REF!,"CCAA",$B22,"TramoEdad",V$1)</f>
        <v>#REF!</v>
      </c>
      <c r="W22" s="235" t="e">
        <f t="shared" si="7"/>
        <v>#REF!</v>
      </c>
      <c r="X22" s="226"/>
      <c r="Y22" s="234" t="e">
        <f>GETPIVOTDATA("Cuenta número de expedientes",#REF!,"CCAA",$B22,"TramoEdad",Y$1)</f>
        <v>#REF!</v>
      </c>
      <c r="Z22" s="235" t="e">
        <f t="shared" si="8"/>
        <v>#REF!</v>
      </c>
      <c r="AA22" s="575"/>
      <c r="AB22" s="305"/>
      <c r="AC22" s="305"/>
      <c r="AD22" s="305"/>
      <c r="AE22" s="306"/>
      <c r="AF22" s="436"/>
      <c r="AG22" s="231"/>
      <c r="AH22" s="305"/>
      <c r="AI22" s="305"/>
      <c r="AJ22" s="305"/>
      <c r="AK22" s="306"/>
      <c r="AL22" s="436"/>
      <c r="AN22" s="305"/>
      <c r="AO22" s="305"/>
      <c r="AP22" s="305"/>
      <c r="AQ22" s="306"/>
      <c r="AR22" s="436"/>
      <c r="AT22" s="305"/>
      <c r="AU22" s="305"/>
      <c r="AV22" s="305"/>
      <c r="AW22" s="306"/>
      <c r="AX22" s="436"/>
    </row>
    <row r="23" spans="1:50" s="232" customFormat="1" ht="18" customHeight="1" x14ac:dyDescent="0.15">
      <c r="A23" s="224"/>
      <c r="B23" s="233" t="s">
        <v>45</v>
      </c>
      <c r="C23" s="226"/>
      <c r="D23" s="405">
        <v>6578079</v>
      </c>
      <c r="E23" s="186">
        <f t="shared" si="0"/>
        <v>14.078894368467079</v>
      </c>
      <c r="F23" s="226"/>
      <c r="G23" s="234">
        <v>5423824</v>
      </c>
      <c r="H23" s="570">
        <f t="shared" si="2"/>
        <v>14.343113914385279</v>
      </c>
      <c r="I23" s="226"/>
      <c r="J23" s="234">
        <v>793640</v>
      </c>
      <c r="K23" s="570">
        <f t="shared" si="3"/>
        <v>13.147231633401562</v>
      </c>
      <c r="L23" s="226"/>
      <c r="M23" s="234">
        <v>360615</v>
      </c>
      <c r="N23" s="570">
        <f t="shared" si="1"/>
        <v>12.55800347890284</v>
      </c>
      <c r="O23" s="226"/>
      <c r="P23" s="236" t="e">
        <f t="shared" si="4"/>
        <v>#REF!</v>
      </c>
      <c r="Q23" s="237" t="e">
        <f t="shared" si="5"/>
        <v>#REF!</v>
      </c>
      <c r="R23" s="226"/>
      <c r="S23" s="234" t="e">
        <f>GETPIVOTDATA("Cuenta número de expedientes",#REF!,"CCAA",$B23,"TramoEdad",S$1)</f>
        <v>#REF!</v>
      </c>
      <c r="T23" s="235" t="e">
        <f t="shared" si="6"/>
        <v>#REF!</v>
      </c>
      <c r="U23" s="226"/>
      <c r="V23" s="234" t="e">
        <f>GETPIVOTDATA("Cuenta número de expedientes",#REF!,"CCAA",$B23,"TramoEdad",V$1)</f>
        <v>#REF!</v>
      </c>
      <c r="W23" s="235" t="e">
        <f t="shared" si="7"/>
        <v>#REF!</v>
      </c>
      <c r="X23" s="226"/>
      <c r="Y23" s="234" t="e">
        <f>GETPIVOTDATA("Cuenta número de expedientes",#REF!,"CCAA",$B23,"TramoEdad",Y$1)</f>
        <v>#REF!</v>
      </c>
      <c r="Z23" s="235" t="e">
        <f t="shared" si="8"/>
        <v>#REF!</v>
      </c>
      <c r="AA23" s="575"/>
      <c r="AB23" s="305"/>
      <c r="AC23" s="305"/>
      <c r="AD23" s="305"/>
      <c r="AE23" s="306"/>
      <c r="AF23" s="436"/>
      <c r="AG23" s="231"/>
      <c r="AH23" s="305"/>
      <c r="AI23" s="305"/>
      <c r="AJ23" s="305"/>
      <c r="AK23" s="306"/>
      <c r="AL23" s="436"/>
      <c r="AN23" s="305"/>
      <c r="AO23" s="305"/>
      <c r="AP23" s="305"/>
      <c r="AQ23" s="306"/>
      <c r="AR23" s="436"/>
      <c r="AT23" s="305"/>
      <c r="AU23" s="305"/>
      <c r="AV23" s="305"/>
      <c r="AW23" s="306"/>
      <c r="AX23" s="436"/>
    </row>
    <row r="24" spans="1:50" s="240" customFormat="1" ht="18" customHeight="1" x14ac:dyDescent="0.15">
      <c r="A24" s="239"/>
      <c r="B24" s="233" t="s">
        <v>46</v>
      </c>
      <c r="C24" s="226"/>
      <c r="D24" s="405">
        <v>1478509</v>
      </c>
      <c r="E24" s="186">
        <f t="shared" si="0"/>
        <v>3.1644150266100319</v>
      </c>
      <c r="F24" s="226"/>
      <c r="G24" s="234">
        <v>1249999</v>
      </c>
      <c r="H24" s="570">
        <f t="shared" si="2"/>
        <v>3.3055788775350536</v>
      </c>
      <c r="I24" s="226"/>
      <c r="J24" s="234">
        <v>159024</v>
      </c>
      <c r="K24" s="570">
        <f t="shared" si="3"/>
        <v>2.6343497848773372</v>
      </c>
      <c r="L24" s="226"/>
      <c r="M24" s="234">
        <v>69486</v>
      </c>
      <c r="N24" s="570">
        <f t="shared" si="1"/>
        <v>2.4197701973990067</v>
      </c>
      <c r="O24" s="226"/>
      <c r="P24" s="236" t="e">
        <f t="shared" si="4"/>
        <v>#REF!</v>
      </c>
      <c r="Q24" s="237" t="e">
        <f t="shared" si="5"/>
        <v>#REF!</v>
      </c>
      <c r="R24" s="226"/>
      <c r="S24" s="234" t="e">
        <f>GETPIVOTDATA("Cuenta número de expedientes",#REF!,"CCAA",$B24,"TramoEdad",S$1)</f>
        <v>#REF!</v>
      </c>
      <c r="T24" s="235" t="e">
        <f t="shared" si="6"/>
        <v>#REF!</v>
      </c>
      <c r="U24" s="226"/>
      <c r="V24" s="234" t="e">
        <f>GETPIVOTDATA("Cuenta número de expedientes",#REF!,"CCAA",$B24,"TramoEdad",V$1)</f>
        <v>#REF!</v>
      </c>
      <c r="W24" s="235" t="e">
        <f t="shared" si="7"/>
        <v>#REF!</v>
      </c>
      <c r="X24" s="226"/>
      <c r="Y24" s="234" t="e">
        <f>GETPIVOTDATA("Cuenta número de expedientes",#REF!,"CCAA",$B24,"TramoEdad",Y$1)</f>
        <v>#REF!</v>
      </c>
      <c r="Z24" s="235" t="e">
        <f t="shared" si="8"/>
        <v>#REF!</v>
      </c>
      <c r="AA24" s="575"/>
      <c r="AB24" s="305"/>
      <c r="AC24" s="305"/>
      <c r="AD24" s="305"/>
      <c r="AE24" s="306"/>
      <c r="AF24" s="436"/>
      <c r="AG24" s="231"/>
      <c r="AH24" s="305"/>
      <c r="AI24" s="305"/>
      <c r="AJ24" s="305"/>
      <c r="AK24" s="306"/>
      <c r="AL24" s="436"/>
      <c r="AN24" s="305"/>
      <c r="AO24" s="305"/>
      <c r="AP24" s="305"/>
      <c r="AQ24" s="306"/>
      <c r="AR24" s="436"/>
      <c r="AT24" s="305"/>
      <c r="AU24" s="305"/>
      <c r="AV24" s="305"/>
      <c r="AW24" s="306"/>
      <c r="AX24" s="436"/>
    </row>
    <row r="25" spans="1:50" s="232" customFormat="1" ht="18" customHeight="1" x14ac:dyDescent="0.15">
      <c r="B25" s="233" t="s">
        <v>47</v>
      </c>
      <c r="C25" s="226"/>
      <c r="D25" s="406">
        <v>647554</v>
      </c>
      <c r="E25" s="186">
        <f t="shared" si="0"/>
        <v>1.385943276734489</v>
      </c>
      <c r="F25" s="226"/>
      <c r="G25" s="238">
        <v>521118</v>
      </c>
      <c r="H25" s="570">
        <f t="shared" si="2"/>
        <v>1.3780784252653899</v>
      </c>
      <c r="I25" s="226"/>
      <c r="J25" s="238">
        <v>84596</v>
      </c>
      <c r="K25" s="570">
        <f t="shared" si="3"/>
        <v>1.4013951001200022</v>
      </c>
      <c r="L25" s="226"/>
      <c r="M25" s="238">
        <v>41840</v>
      </c>
      <c r="N25" s="570">
        <f t="shared" si="1"/>
        <v>1.4570299781132088</v>
      </c>
      <c r="O25" s="226"/>
      <c r="P25" s="241" t="e">
        <f t="shared" si="4"/>
        <v>#REF!</v>
      </c>
      <c r="Q25" s="237" t="e">
        <f t="shared" si="5"/>
        <v>#REF!</v>
      </c>
      <c r="R25" s="226"/>
      <c r="S25" s="238" t="e">
        <f>GETPIVOTDATA("Cuenta número de expedientes",#REF!,"CCAA",$B25,"TramoEdad",S$1)</f>
        <v>#REF!</v>
      </c>
      <c r="T25" s="235" t="e">
        <f t="shared" si="6"/>
        <v>#REF!</v>
      </c>
      <c r="U25" s="226"/>
      <c r="V25" s="238" t="e">
        <f>GETPIVOTDATA("Cuenta número de expedientes",#REF!,"CCAA",$B25,"TramoEdad",V$1)</f>
        <v>#REF!</v>
      </c>
      <c r="W25" s="235" t="e">
        <f t="shared" si="7"/>
        <v>#REF!</v>
      </c>
      <c r="X25" s="226"/>
      <c r="Y25" s="238" t="e">
        <f>GETPIVOTDATA("Cuenta número de expedientes",#REF!,"CCAA",$B25,"TramoEdad",Y$1)</f>
        <v>#REF!</v>
      </c>
      <c r="Z25" s="235" t="e">
        <f t="shared" si="8"/>
        <v>#REF!</v>
      </c>
      <c r="AA25" s="575"/>
      <c r="AB25" s="305"/>
      <c r="AC25" s="305"/>
      <c r="AD25" s="305"/>
      <c r="AE25" s="306"/>
      <c r="AF25" s="436"/>
      <c r="AG25" s="231"/>
      <c r="AH25" s="305"/>
      <c r="AI25" s="305"/>
      <c r="AJ25" s="305"/>
      <c r="AK25" s="306"/>
      <c r="AL25" s="436"/>
      <c r="AN25" s="305"/>
      <c r="AO25" s="305"/>
      <c r="AP25" s="305"/>
      <c r="AQ25" s="306"/>
      <c r="AR25" s="436"/>
      <c r="AT25" s="305"/>
      <c r="AU25" s="305"/>
      <c r="AV25" s="305"/>
      <c r="AW25" s="306"/>
      <c r="AX25" s="436"/>
    </row>
    <row r="26" spans="1:50" s="232" customFormat="1" ht="18" customHeight="1" x14ac:dyDescent="0.15">
      <c r="B26" s="233" t="s">
        <v>48</v>
      </c>
      <c r="C26" s="226"/>
      <c r="D26" s="406">
        <v>2199088</v>
      </c>
      <c r="E26" s="186">
        <f t="shared" si="0"/>
        <v>4.7066518445527237</v>
      </c>
      <c r="F26" s="226"/>
      <c r="G26" s="238">
        <v>1714987</v>
      </c>
      <c r="H26" s="570">
        <f t="shared" si="2"/>
        <v>4.5352234701365433</v>
      </c>
      <c r="I26" s="226"/>
      <c r="J26" s="238">
        <v>324460</v>
      </c>
      <c r="K26" s="570">
        <f t="shared" si="3"/>
        <v>5.3749190763740122</v>
      </c>
      <c r="L26" s="226"/>
      <c r="M26" s="238">
        <v>159641</v>
      </c>
      <c r="N26" s="570">
        <f t="shared" si="1"/>
        <v>5.5593145969400277</v>
      </c>
      <c r="O26" s="226"/>
      <c r="P26" s="241" t="e">
        <f t="shared" si="4"/>
        <v>#REF!</v>
      </c>
      <c r="Q26" s="237" t="e">
        <f t="shared" si="5"/>
        <v>#REF!</v>
      </c>
      <c r="R26" s="226"/>
      <c r="S26" s="238" t="e">
        <f>GETPIVOTDATA("Cuenta número de expedientes",#REF!,"CCAA",$B26,"TramoEdad",S$1)</f>
        <v>#REF!</v>
      </c>
      <c r="T26" s="235" t="e">
        <f t="shared" si="6"/>
        <v>#REF!</v>
      </c>
      <c r="U26" s="226"/>
      <c r="V26" s="238" t="e">
        <f>GETPIVOTDATA("Cuenta número de expedientes",#REF!,"CCAA",$B26,"TramoEdad",V$1)</f>
        <v>#REF!</v>
      </c>
      <c r="W26" s="235" t="e">
        <f t="shared" si="7"/>
        <v>#REF!</v>
      </c>
      <c r="X26" s="226"/>
      <c r="Y26" s="238" t="e">
        <f>GETPIVOTDATA("Cuenta número de expedientes",#REF!,"CCAA",$B26,"TramoEdad",Y$1)</f>
        <v>#REF!</v>
      </c>
      <c r="Z26" s="235" t="e">
        <f t="shared" si="8"/>
        <v>#REF!</v>
      </c>
      <c r="AA26" s="575"/>
      <c r="AB26" s="305"/>
      <c r="AC26" s="305"/>
      <c r="AD26" s="305"/>
      <c r="AE26" s="306"/>
      <c r="AF26" s="437"/>
      <c r="AG26" s="231"/>
      <c r="AH26" s="305"/>
      <c r="AI26" s="305"/>
      <c r="AJ26" s="305"/>
      <c r="AK26" s="306"/>
      <c r="AL26" s="436"/>
      <c r="AN26" s="305"/>
      <c r="AO26" s="305"/>
      <c r="AP26" s="305"/>
      <c r="AQ26" s="306"/>
      <c r="AR26" s="436"/>
      <c r="AT26" s="305"/>
      <c r="AU26" s="305"/>
      <c r="AV26" s="305"/>
      <c r="AW26" s="306"/>
      <c r="AX26" s="436"/>
    </row>
    <row r="27" spans="1:50" s="232" customFormat="1" ht="18" customHeight="1" x14ac:dyDescent="0.15">
      <c r="B27" s="233" t="s">
        <v>49</v>
      </c>
      <c r="C27" s="226"/>
      <c r="D27" s="406">
        <v>315675</v>
      </c>
      <c r="E27" s="187">
        <f t="shared" si="0"/>
        <v>0.67563113482915682</v>
      </c>
      <c r="F27" s="226"/>
      <c r="G27" s="238">
        <v>250290</v>
      </c>
      <c r="H27" s="571">
        <f t="shared" si="2"/>
        <v>0.66188319931315831</v>
      </c>
      <c r="I27" s="226"/>
      <c r="J27" s="238">
        <v>42318</v>
      </c>
      <c r="K27" s="571">
        <f t="shared" si="3"/>
        <v>0.70102886480304327</v>
      </c>
      <c r="L27" s="226"/>
      <c r="M27" s="238">
        <v>23067</v>
      </c>
      <c r="N27" s="571">
        <f t="shared" si="1"/>
        <v>0.80328179983597969</v>
      </c>
      <c r="O27" s="226"/>
      <c r="P27" s="241" t="e">
        <f t="shared" si="4"/>
        <v>#REF!</v>
      </c>
      <c r="Q27" s="243" t="e">
        <f t="shared" si="5"/>
        <v>#REF!</v>
      </c>
      <c r="R27" s="226"/>
      <c r="S27" s="238" t="e">
        <f>GETPIVOTDATA("Cuenta número de expedientes",#REF!,"CCAA",$B27,"TramoEdad",S$1)</f>
        <v>#REF!</v>
      </c>
      <c r="T27" s="242" t="e">
        <f t="shared" si="6"/>
        <v>#REF!</v>
      </c>
      <c r="U27" s="226"/>
      <c r="V27" s="238" t="e">
        <f>GETPIVOTDATA("Cuenta número de expedientes",#REF!,"CCAA",$B27,"TramoEdad",V$1)</f>
        <v>#REF!</v>
      </c>
      <c r="W27" s="242" t="e">
        <f t="shared" si="7"/>
        <v>#REF!</v>
      </c>
      <c r="X27" s="226"/>
      <c r="Y27" s="238" t="e">
        <f>GETPIVOTDATA("Cuenta número de expedientes",#REF!,"CCAA",$B27,"TramoEdad",Y$1)</f>
        <v>#REF!</v>
      </c>
      <c r="Z27" s="242" t="e">
        <f t="shared" si="8"/>
        <v>#REF!</v>
      </c>
      <c r="AA27" s="575"/>
      <c r="AB27" s="305"/>
      <c r="AC27" s="305"/>
      <c r="AD27" s="305"/>
      <c r="AE27" s="306"/>
      <c r="AF27" s="436"/>
      <c r="AG27" s="231"/>
      <c r="AH27" s="305"/>
      <c r="AI27" s="305"/>
      <c r="AJ27" s="305"/>
      <c r="AK27" s="306"/>
      <c r="AL27" s="436"/>
      <c r="AN27" s="305"/>
      <c r="AO27" s="305"/>
      <c r="AP27" s="305"/>
      <c r="AQ27" s="306"/>
      <c r="AR27" s="436"/>
      <c r="AT27" s="305"/>
      <c r="AU27" s="305"/>
      <c r="AV27" s="305"/>
      <c r="AW27" s="306"/>
      <c r="AX27" s="436"/>
    </row>
    <row r="28" spans="1:50" s="232" customFormat="1" ht="18" customHeight="1" x14ac:dyDescent="0.15">
      <c r="B28" s="244" t="s">
        <v>4</v>
      </c>
      <c r="C28" s="226"/>
      <c r="D28" s="407">
        <v>171528</v>
      </c>
      <c r="E28" s="188">
        <f t="shared" si="0"/>
        <v>0.36711699467799358</v>
      </c>
      <c r="F28" s="226"/>
      <c r="G28" s="245">
        <v>153112</v>
      </c>
      <c r="H28" s="572">
        <f t="shared" si="2"/>
        <v>0.40489935839720442</v>
      </c>
      <c r="I28" s="226"/>
      <c r="J28" s="245">
        <v>13498</v>
      </c>
      <c r="K28" s="572">
        <f t="shared" si="3"/>
        <v>0.22360432007919748</v>
      </c>
      <c r="L28" s="226"/>
      <c r="M28" s="245">
        <v>4918</v>
      </c>
      <c r="N28" s="572">
        <f t="shared" si="1"/>
        <v>0.17126370536235089</v>
      </c>
      <c r="O28" s="226"/>
      <c r="P28" s="247" t="e">
        <f t="shared" si="4"/>
        <v>#REF!</v>
      </c>
      <c r="Q28" s="248" t="e">
        <f t="shared" si="5"/>
        <v>#REF!</v>
      </c>
      <c r="R28" s="226"/>
      <c r="S28" s="245" t="e">
        <f>GETPIVOTDATA("Cuenta número de expedientes",#REF!,"CCAA","Ceuta","TramoEdad",S$1)+GETPIVOTDATA("Cuenta número de expedientes",#REF!,"CCAA","Melilla","TramoEdad",S$1)</f>
        <v>#REF!</v>
      </c>
      <c r="T28" s="246" t="e">
        <f t="shared" si="6"/>
        <v>#REF!</v>
      </c>
      <c r="U28" s="226"/>
      <c r="V28" s="245" t="e">
        <f>GETPIVOTDATA("Cuenta número de expedientes",#REF!,"CCAA","Ceuta","TramoEdad",V$1)+GETPIVOTDATA("Cuenta número de expedientes",#REF!,"CCAA","Melilla","TramoEdad",V$1)</f>
        <v>#REF!</v>
      </c>
      <c r="W28" s="246" t="e">
        <f t="shared" si="7"/>
        <v>#REF!</v>
      </c>
      <c r="X28" s="226"/>
      <c r="Y28" s="245" t="e">
        <f>GETPIVOTDATA("Cuenta número de expedientes",#REF!,"CCAA","Ceuta","TramoEdad",Y$1)+GETPIVOTDATA("Cuenta número de expedientes",#REF!,"CCAA","Melilla","TramoEdad",Y$1)</f>
        <v>#REF!</v>
      </c>
      <c r="Z28" s="246" t="e">
        <f t="shared" si="8"/>
        <v>#REF!</v>
      </c>
      <c r="AA28" s="575"/>
      <c r="AB28" s="305"/>
      <c r="AC28" s="305"/>
      <c r="AD28" s="305"/>
      <c r="AE28" s="306"/>
      <c r="AF28" s="436"/>
      <c r="AG28" s="231"/>
      <c r="AH28" s="305"/>
      <c r="AI28" s="305"/>
      <c r="AJ28" s="305"/>
      <c r="AK28" s="306"/>
      <c r="AL28" s="436"/>
      <c r="AN28" s="305"/>
      <c r="AO28" s="305"/>
      <c r="AP28" s="305"/>
      <c r="AQ28" s="306"/>
      <c r="AR28" s="436"/>
      <c r="AT28" s="305"/>
      <c r="AU28" s="305"/>
      <c r="AV28" s="305"/>
      <c r="AW28" s="306"/>
      <c r="AX28" s="436"/>
    </row>
    <row r="29" spans="1:50" s="223" customFormat="1" ht="3.75" customHeight="1" x14ac:dyDescent="0.15">
      <c r="A29" s="220"/>
      <c r="B29" s="221"/>
      <c r="C29" s="222"/>
      <c r="D29" s="221"/>
      <c r="E29" s="249"/>
      <c r="F29" s="222"/>
      <c r="G29" s="221"/>
      <c r="H29" s="573"/>
      <c r="I29" s="222"/>
      <c r="J29" s="221"/>
      <c r="K29" s="573"/>
      <c r="L29" s="222"/>
      <c r="M29" s="221"/>
      <c r="N29" s="573"/>
      <c r="O29" s="222"/>
      <c r="P29" s="221"/>
      <c r="Q29" s="250"/>
      <c r="R29" s="222"/>
      <c r="S29" s="221"/>
      <c r="T29" s="574"/>
      <c r="U29" s="222"/>
      <c r="V29" s="221"/>
      <c r="W29" s="573"/>
      <c r="X29" s="222"/>
      <c r="Y29" s="221"/>
      <c r="Z29" s="573"/>
      <c r="AA29" s="575"/>
      <c r="AB29" s="309"/>
      <c r="AC29" s="309"/>
      <c r="AD29" s="305"/>
      <c r="AE29" s="306"/>
      <c r="AF29" s="436"/>
      <c r="AG29" s="231"/>
      <c r="AH29" s="309"/>
      <c r="AI29" s="309"/>
      <c r="AJ29" s="305"/>
      <c r="AK29" s="306"/>
      <c r="AL29" s="436"/>
      <c r="AN29" s="309"/>
      <c r="AO29" s="309"/>
      <c r="AP29" s="305"/>
      <c r="AQ29" s="306"/>
      <c r="AR29" s="436"/>
      <c r="AT29" s="309"/>
      <c r="AU29" s="309"/>
      <c r="AV29" s="305"/>
      <c r="AW29" s="306"/>
      <c r="AX29" s="436"/>
    </row>
    <row r="30" spans="1:50" s="251" customFormat="1" ht="18" customHeight="1" x14ac:dyDescent="0.15">
      <c r="B30" s="252" t="s">
        <v>3</v>
      </c>
      <c r="C30" s="211"/>
      <c r="D30" s="253">
        <f>SUM(D11:D28)</f>
        <v>46722980</v>
      </c>
      <c r="E30" s="254">
        <f>SUM(E11:E28)</f>
        <v>100</v>
      </c>
      <c r="F30" s="211"/>
      <c r="G30" s="253">
        <f>SUM(G11:G28)</f>
        <v>37814829</v>
      </c>
      <c r="H30" s="504">
        <f>SUM(H11:H28)</f>
        <v>100</v>
      </c>
      <c r="I30" s="211"/>
      <c r="J30" s="253">
        <f>SUM(J11:J28)</f>
        <v>6036556</v>
      </c>
      <c r="K30" s="504">
        <f>SUM(K11:K28)</f>
        <v>100.00000000000001</v>
      </c>
      <c r="L30" s="211"/>
      <c r="M30" s="253">
        <f>SUM(M11:M28)</f>
        <v>2871595</v>
      </c>
      <c r="N30" s="504">
        <f>SUM(N11:N28)</f>
        <v>100</v>
      </c>
      <c r="O30" s="211"/>
      <c r="P30" s="253" t="e">
        <f>S30+V30+Y30</f>
        <v>#REF!</v>
      </c>
      <c r="Q30" s="255" t="e">
        <f>P30*100/D30</f>
        <v>#REF!</v>
      </c>
      <c r="R30" s="211"/>
      <c r="S30" s="253" t="e">
        <f>SUM(S11:S28)</f>
        <v>#REF!</v>
      </c>
      <c r="T30" s="254" t="e">
        <f>S30*100/G30</f>
        <v>#REF!</v>
      </c>
      <c r="U30" s="211"/>
      <c r="V30" s="253" t="e">
        <f>SUM(V11:V28)</f>
        <v>#REF!</v>
      </c>
      <c r="W30" s="254" t="e">
        <f>V30*100/J30</f>
        <v>#REF!</v>
      </c>
      <c r="X30" s="211"/>
      <c r="Y30" s="253" t="e">
        <f>SUM(Y11:Y28)</f>
        <v>#REF!</v>
      </c>
      <c r="Z30" s="254" t="e">
        <f>Y30*100/M30</f>
        <v>#REF!</v>
      </c>
      <c r="AA30" s="575"/>
      <c r="AB30" s="305"/>
      <c r="AC30" s="305"/>
      <c r="AD30" s="309"/>
      <c r="AE30" s="309"/>
      <c r="AF30" s="438"/>
      <c r="AG30" s="439"/>
      <c r="AH30" s="305"/>
      <c r="AI30" s="305"/>
      <c r="AJ30" s="309"/>
      <c r="AK30" s="309"/>
      <c r="AL30" s="438"/>
      <c r="AN30" s="305"/>
      <c r="AO30" s="305"/>
      <c r="AP30" s="309"/>
      <c r="AQ30" s="309"/>
      <c r="AR30" s="438"/>
      <c r="AT30" s="305"/>
      <c r="AU30" s="305"/>
      <c r="AV30" s="309"/>
      <c r="AW30" s="309"/>
      <c r="AX30" s="438"/>
    </row>
    <row r="31" spans="1:50" s="256" customFormat="1" ht="5.25" customHeight="1" x14ac:dyDescent="0.2">
      <c r="B31" s="257" t="s">
        <v>42</v>
      </c>
      <c r="C31" s="258"/>
      <c r="D31" s="258"/>
      <c r="E31" s="258"/>
      <c r="F31" s="258"/>
      <c r="G31" s="258"/>
      <c r="H31" s="258"/>
      <c r="I31" s="258"/>
      <c r="O31" s="259"/>
      <c r="R31" s="258"/>
    </row>
    <row r="32" spans="1:50" s="251" customFormat="1" ht="5.25" customHeight="1" x14ac:dyDescent="0.2">
      <c r="B32" s="257" t="s">
        <v>50</v>
      </c>
      <c r="C32" s="260"/>
      <c r="D32" s="260"/>
      <c r="E32" s="260"/>
      <c r="F32" s="260"/>
      <c r="G32" s="260"/>
      <c r="H32" s="260"/>
      <c r="I32" s="260"/>
      <c r="O32" s="259"/>
      <c r="R32" s="260"/>
    </row>
    <row r="33" spans="2:19" s="251" customFormat="1" ht="13.5" customHeight="1" x14ac:dyDescent="0.2">
      <c r="B33" s="1043" t="s">
        <v>227</v>
      </c>
      <c r="C33" s="1043"/>
      <c r="D33" s="1043"/>
      <c r="E33" s="1043"/>
      <c r="F33" s="1043"/>
      <c r="G33" s="1043"/>
      <c r="H33" s="1043"/>
      <c r="I33" s="1043"/>
      <c r="J33" s="1043"/>
      <c r="K33" s="1043"/>
      <c r="L33" s="1043"/>
      <c r="M33" s="1043"/>
      <c r="O33" s="259"/>
    </row>
    <row r="34" spans="2:19" ht="29.25" customHeight="1" x14ac:dyDescent="0.2">
      <c r="B34" s="1065"/>
      <c r="C34" s="1065"/>
      <c r="D34" s="1065"/>
      <c r="E34" s="1065"/>
      <c r="F34" s="1065"/>
      <c r="G34" s="1065"/>
      <c r="H34" s="1065"/>
      <c r="I34" s="1065"/>
      <c r="J34" s="1065"/>
      <c r="K34" s="1065"/>
      <c r="L34" s="1065"/>
      <c r="M34" s="1065"/>
      <c r="N34" s="1065"/>
      <c r="O34" s="1065"/>
      <c r="P34" s="1065"/>
      <c r="Q34" s="262"/>
      <c r="R34" s="262"/>
      <c r="S34" s="262"/>
    </row>
    <row r="35" spans="2:19" ht="4.5" customHeight="1" x14ac:dyDescent="0.2">
      <c r="B35" s="1066"/>
      <c r="C35" s="1066"/>
      <c r="D35" s="1066"/>
      <c r="E35" s="1066"/>
      <c r="F35" s="1066"/>
      <c r="G35" s="1066"/>
      <c r="H35" s="1066"/>
      <c r="I35" s="1066"/>
      <c r="J35" s="1066"/>
      <c r="K35" s="1066"/>
      <c r="L35" s="1066"/>
      <c r="M35" s="1066"/>
      <c r="N35" s="1066"/>
      <c r="O35" s="1066"/>
      <c r="P35" s="1066"/>
      <c r="Q35" s="262"/>
      <c r="R35" s="262"/>
      <c r="S35" s="262"/>
    </row>
    <row r="38" spans="2:19" x14ac:dyDescent="0.2">
      <c r="L38" s="263"/>
      <c r="M38" s="263"/>
      <c r="N38" s="263"/>
    </row>
  </sheetData>
  <mergeCells count="22">
    <mergeCell ref="B35:P35"/>
    <mergeCell ref="B34:P34"/>
    <mergeCell ref="B2:I2"/>
    <mergeCell ref="B3:I3"/>
    <mergeCell ref="B7:B9"/>
    <mergeCell ref="M7:N7"/>
    <mergeCell ref="B33:M33"/>
    <mergeCell ref="J7:K7"/>
    <mergeCell ref="G7:H7"/>
    <mergeCell ref="G8:H8"/>
    <mergeCell ref="J8:K8"/>
    <mergeCell ref="M8:N8"/>
    <mergeCell ref="D7:E8"/>
    <mergeCell ref="P7:Q8"/>
    <mergeCell ref="A4:Z4"/>
    <mergeCell ref="B5:Z5"/>
    <mergeCell ref="V7:W7"/>
    <mergeCell ref="Y7:Z7"/>
    <mergeCell ref="S8:T8"/>
    <mergeCell ref="V8:W8"/>
    <mergeCell ref="Y8:Z8"/>
    <mergeCell ref="S7:T7"/>
  </mergeCells>
  <printOptions horizontalCentered="1"/>
  <pageMargins left="0" right="0" top="0.43307086614173229" bottom="0.43307086614173229" header="0" footer="0"/>
  <pageSetup paperSize="9" scale="85" orientation="landscape" r:id="rId1"/>
  <headerFooter alignWithMargins="0"/>
  <rowBreaks count="2" manualBreakCount="2">
    <brk id="33" max="25" man="1"/>
    <brk id="34"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3">
    <tabColor theme="0"/>
    <pageSetUpPr fitToPage="1"/>
  </sheetPr>
  <dimension ref="A1:AX50"/>
  <sheetViews>
    <sheetView showGridLines="0" topLeftCell="A14" zoomScaleNormal="100" workbookViewId="0">
      <selection activeCell="B5" sqref="B5:Z5"/>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28515625" style="261" bestFit="1" customWidth="1"/>
    <col min="17" max="17" width="8.5703125" style="261" customWidth="1"/>
    <col min="18" max="18" width="0.42578125" style="261" customWidth="1"/>
    <col min="19" max="19" width="8.5703125" style="261" bestFit="1" customWidth="1"/>
    <col min="20" max="20" width="8" style="261" bestFit="1" customWidth="1"/>
    <col min="21" max="21" width="0.42578125" style="261" customWidth="1"/>
    <col min="22" max="22" width="8.5703125" style="261" bestFit="1" customWidth="1"/>
    <col min="23" max="23" width="7.85546875" style="261" bestFit="1" customWidth="1"/>
    <col min="24" max="24" width="0.42578125" style="261" customWidth="1"/>
    <col min="25" max="25" width="10.140625" style="261" bestFit="1" customWidth="1"/>
    <col min="26" max="26" width="7.85546875" style="297" bestFit="1" customWidth="1"/>
    <col min="27" max="27" width="11.42578125" style="297"/>
    <col min="28" max="30" width="2.5703125" style="297" bestFit="1" customWidth="1"/>
    <col min="31" max="31" width="13" style="297" bestFit="1" customWidth="1"/>
    <col min="32" max="32" width="3.5703125" style="297" bestFit="1" customWidth="1"/>
    <col min="33" max="33" width="3.85546875" style="297" customWidth="1"/>
    <col min="34" max="36" width="2.5703125" style="297" bestFit="1" customWidth="1"/>
    <col min="37" max="37" width="8.42578125" style="297" bestFit="1" customWidth="1"/>
    <col min="38" max="38" width="3.5703125" style="297" bestFit="1" customWidth="1"/>
    <col min="39" max="39" width="3.5703125" style="297" customWidth="1"/>
    <col min="40" max="42" width="2.5703125" style="297" bestFit="1" customWidth="1"/>
    <col min="43" max="43" width="8.42578125" style="297" bestFit="1" customWidth="1"/>
    <col min="44" max="44" width="4.28515625" style="297" bestFit="1" customWidth="1"/>
    <col min="45" max="45" width="3.28515625" style="297" customWidth="1"/>
    <col min="46" max="46" width="4.42578125" style="297" bestFit="1" customWidth="1"/>
    <col min="47" max="47" width="2.5703125" style="297" bestFit="1" customWidth="1"/>
    <col min="48" max="48" width="4.42578125" style="297" bestFit="1" customWidth="1"/>
    <col min="49" max="49" width="8.42578125" style="297" bestFit="1" customWidth="1"/>
    <col min="50" max="50" width="4.42578125" style="297" bestFit="1" customWidth="1"/>
    <col min="51" max="16384" width="11.42578125" style="261"/>
  </cols>
  <sheetData>
    <row r="1" spans="1:50" s="201" customFormat="1" ht="15" customHeight="1" x14ac:dyDescent="0.2">
      <c r="B1" s="202"/>
      <c r="C1" s="203"/>
      <c r="F1" s="203"/>
      <c r="I1" s="203"/>
      <c r="O1" s="204"/>
      <c r="R1" s="203"/>
      <c r="Z1" s="713"/>
      <c r="AA1" s="713"/>
      <c r="AB1" s="713"/>
      <c r="AC1" s="713"/>
      <c r="AD1" s="713"/>
      <c r="AE1" s="713"/>
      <c r="AF1" s="713"/>
      <c r="AG1" s="713"/>
      <c r="AH1" s="713"/>
      <c r="AI1" s="713"/>
      <c r="AJ1" s="713"/>
      <c r="AK1" s="713"/>
      <c r="AL1" s="713"/>
      <c r="AM1" s="713"/>
      <c r="AN1" s="713"/>
      <c r="AO1" s="713"/>
      <c r="AP1" s="713"/>
      <c r="AQ1" s="713"/>
      <c r="AR1" s="713"/>
      <c r="AS1" s="713"/>
      <c r="AT1" s="713"/>
      <c r="AU1" s="713"/>
      <c r="AV1" s="713"/>
      <c r="AW1" s="713"/>
      <c r="AX1" s="713"/>
    </row>
    <row r="2" spans="1:50" s="205" customFormat="1" ht="52.5" customHeight="1" x14ac:dyDescent="0.2">
      <c r="B2" s="1044"/>
      <c r="C2" s="1044"/>
      <c r="D2" s="1044"/>
      <c r="E2" s="1044"/>
      <c r="F2" s="1044"/>
      <c r="G2" s="1044"/>
      <c r="H2" s="1044"/>
      <c r="I2" s="1044"/>
      <c r="O2" s="207"/>
      <c r="Z2" s="617"/>
      <c r="AA2" s="617"/>
      <c r="AB2" s="617"/>
      <c r="AC2" s="617"/>
      <c r="AD2" s="617"/>
      <c r="AE2" s="617"/>
      <c r="AF2" s="617"/>
      <c r="AG2" s="617"/>
      <c r="AH2" s="617"/>
      <c r="AI2" s="617"/>
      <c r="AJ2" s="617"/>
      <c r="AK2" s="617"/>
      <c r="AL2" s="617"/>
      <c r="AM2" s="617"/>
      <c r="AN2" s="617"/>
      <c r="AO2" s="617"/>
      <c r="AP2" s="617"/>
      <c r="AQ2" s="617"/>
      <c r="AR2" s="617"/>
      <c r="AS2" s="617"/>
      <c r="AT2" s="617"/>
      <c r="AU2" s="617"/>
      <c r="AV2" s="617"/>
      <c r="AW2" s="617"/>
      <c r="AX2" s="617"/>
    </row>
    <row r="3" spans="1:50" s="208" customFormat="1" ht="4.5" customHeight="1" x14ac:dyDescent="0.2">
      <c r="B3" s="1045"/>
      <c r="C3" s="1045"/>
      <c r="D3" s="1045"/>
      <c r="E3" s="1045"/>
      <c r="F3" s="1045"/>
      <c r="G3" s="1045"/>
      <c r="H3" s="1045"/>
      <c r="I3" s="1045"/>
      <c r="O3" s="207"/>
      <c r="Z3" s="617"/>
      <c r="AA3" s="617"/>
      <c r="AB3" s="617"/>
      <c r="AC3" s="617"/>
      <c r="AD3" s="617"/>
      <c r="AE3" s="617"/>
      <c r="AF3" s="617"/>
      <c r="AG3" s="617"/>
      <c r="AH3" s="617"/>
      <c r="AI3" s="617"/>
      <c r="AJ3" s="617"/>
      <c r="AK3" s="617"/>
      <c r="AL3" s="617"/>
      <c r="AM3" s="617"/>
      <c r="AN3" s="617"/>
      <c r="AO3" s="617"/>
      <c r="AP3" s="617"/>
      <c r="AQ3" s="617"/>
      <c r="AR3" s="617"/>
      <c r="AS3" s="617"/>
      <c r="AT3" s="617"/>
      <c r="AU3" s="617"/>
      <c r="AV3" s="617"/>
      <c r="AW3" s="617"/>
      <c r="AX3" s="617"/>
    </row>
    <row r="4" spans="1:50" s="208" customFormat="1" ht="17.25" customHeight="1" x14ac:dyDescent="0.2">
      <c r="A4" s="1045" t="s">
        <v>407</v>
      </c>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617"/>
      <c r="AB4" s="617"/>
      <c r="AC4" s="617"/>
      <c r="AD4" s="617"/>
      <c r="AE4" s="617"/>
      <c r="AF4" s="617"/>
      <c r="AG4" s="617"/>
      <c r="AH4" s="617"/>
      <c r="AI4" s="617"/>
      <c r="AJ4" s="617"/>
      <c r="AK4" s="617"/>
      <c r="AL4" s="617"/>
      <c r="AM4" s="617"/>
      <c r="AN4" s="617"/>
      <c r="AO4" s="617"/>
      <c r="AP4" s="617"/>
      <c r="AQ4" s="617"/>
      <c r="AR4" s="617"/>
      <c r="AS4" s="617"/>
      <c r="AT4" s="617"/>
      <c r="AU4" s="617"/>
      <c r="AV4" s="617"/>
      <c r="AW4" s="617"/>
      <c r="AX4" s="617"/>
    </row>
    <row r="5" spans="1:50" s="208" customFormat="1" ht="17.25" customHeight="1" x14ac:dyDescent="0.2">
      <c r="B5" s="1046" t="str">
        <f>porsaad!B6</f>
        <v>Situación a 30 de abril de 2023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617"/>
      <c r="AB5" s="617"/>
      <c r="AC5" s="617"/>
      <c r="AD5" s="617"/>
      <c r="AE5" s="617"/>
      <c r="AF5" s="617"/>
      <c r="AG5" s="617"/>
      <c r="AH5" s="617"/>
      <c r="AI5" s="617"/>
      <c r="AJ5" s="617"/>
      <c r="AK5" s="617"/>
      <c r="AL5" s="617"/>
      <c r="AM5" s="617"/>
      <c r="AN5" s="617"/>
      <c r="AO5" s="617"/>
      <c r="AP5" s="617"/>
      <c r="AQ5" s="617"/>
      <c r="AR5" s="617"/>
      <c r="AS5" s="617"/>
      <c r="AT5" s="617"/>
      <c r="AU5" s="617"/>
      <c r="AV5" s="617"/>
      <c r="AW5" s="617"/>
      <c r="AX5" s="617"/>
    </row>
    <row r="6" spans="1:50" s="208" customFormat="1" ht="6" customHeight="1" x14ac:dyDescent="0.2">
      <c r="O6" s="207"/>
      <c r="Z6" s="617"/>
      <c r="AA6" s="617"/>
      <c r="AB6" s="617"/>
      <c r="AC6" s="617"/>
      <c r="AD6" s="617"/>
      <c r="AE6" s="617"/>
      <c r="AF6" s="617"/>
      <c r="AG6" s="617"/>
      <c r="AH6" s="617"/>
      <c r="AI6" s="617"/>
      <c r="AJ6" s="617"/>
      <c r="AK6" s="617"/>
      <c r="AL6" s="617"/>
      <c r="AM6" s="617"/>
      <c r="AN6" s="617"/>
      <c r="AO6" s="617"/>
      <c r="AP6" s="617"/>
      <c r="AQ6" s="617"/>
      <c r="AR6" s="617"/>
      <c r="AS6" s="617"/>
      <c r="AT6" s="617"/>
      <c r="AU6" s="617"/>
      <c r="AV6" s="617"/>
      <c r="AW6" s="617"/>
      <c r="AX6" s="617"/>
    </row>
    <row r="7" spans="1:50" s="596" customFormat="1" ht="12.75" customHeight="1" x14ac:dyDescent="0.2">
      <c r="A7" s="701"/>
      <c r="B7" s="1080" t="s">
        <v>15</v>
      </c>
      <c r="C7" s="582"/>
      <c r="D7" s="1078" t="s">
        <v>191</v>
      </c>
      <c r="E7" s="1078"/>
      <c r="F7" s="582"/>
      <c r="G7" s="1078"/>
      <c r="H7" s="1078"/>
      <c r="I7" s="582"/>
      <c r="J7" s="1078"/>
      <c r="K7" s="1078"/>
      <c r="L7" s="582"/>
      <c r="M7" s="1078"/>
      <c r="N7" s="1078"/>
      <c r="O7" s="582"/>
      <c r="P7" s="1078" t="s">
        <v>16</v>
      </c>
      <c r="Q7" s="1078"/>
      <c r="R7" s="582"/>
      <c r="S7" s="1078"/>
      <c r="T7" s="1078"/>
      <c r="U7" s="582"/>
      <c r="V7" s="1078"/>
      <c r="W7" s="1078"/>
      <c r="X7" s="582"/>
      <c r="Y7" s="1078"/>
      <c r="Z7" s="1078"/>
      <c r="AA7" s="672"/>
      <c r="AB7" s="672"/>
      <c r="AI7" s="597"/>
    </row>
    <row r="8" spans="1:50" s="596" customFormat="1" ht="33.75" customHeight="1" x14ac:dyDescent="0.2">
      <c r="A8" s="701"/>
      <c r="B8" s="1080"/>
      <c r="C8" s="582"/>
      <c r="D8" s="1078"/>
      <c r="E8" s="1078"/>
      <c r="F8" s="582"/>
      <c r="G8" s="1078" t="s">
        <v>177</v>
      </c>
      <c r="H8" s="1078"/>
      <c r="I8" s="582"/>
      <c r="J8" s="1078" t="s">
        <v>183</v>
      </c>
      <c r="K8" s="1078"/>
      <c r="L8" s="582"/>
      <c r="M8" s="1078" t="s">
        <v>178</v>
      </c>
      <c r="N8" s="1078"/>
      <c r="O8" s="582"/>
      <c r="P8" s="1078"/>
      <c r="Q8" s="1078"/>
      <c r="R8" s="582"/>
      <c r="S8" s="1078" t="s">
        <v>180</v>
      </c>
      <c r="T8" s="1078"/>
      <c r="U8" s="582"/>
      <c r="V8" s="1078" t="s">
        <v>181</v>
      </c>
      <c r="W8" s="1078"/>
      <c r="X8" s="582"/>
      <c r="Y8" s="1078" t="s">
        <v>182</v>
      </c>
      <c r="Z8" s="1078"/>
      <c r="AA8" s="672"/>
      <c r="AB8" s="672"/>
      <c r="AI8" s="597"/>
    </row>
    <row r="9" spans="1:50" s="600" customFormat="1" ht="36.75" customHeight="1" x14ac:dyDescent="0.2">
      <c r="A9" s="702"/>
      <c r="B9" s="1080"/>
      <c r="C9" s="598"/>
      <c r="D9" s="599" t="s">
        <v>12</v>
      </c>
      <c r="E9" s="599" t="s">
        <v>13</v>
      </c>
      <c r="F9" s="598"/>
      <c r="G9" s="599" t="s">
        <v>12</v>
      </c>
      <c r="H9" s="583" t="s">
        <v>13</v>
      </c>
      <c r="I9" s="598"/>
      <c r="J9" s="599" t="s">
        <v>12</v>
      </c>
      <c r="K9" s="583" t="s">
        <v>13</v>
      </c>
      <c r="L9" s="598"/>
      <c r="M9" s="599" t="s">
        <v>12</v>
      </c>
      <c r="N9" s="583" t="s">
        <v>13</v>
      </c>
      <c r="O9" s="598"/>
      <c r="P9" s="599" t="s">
        <v>12</v>
      </c>
      <c r="Q9" s="599" t="s">
        <v>119</v>
      </c>
      <c r="R9" s="598"/>
      <c r="S9" s="599" t="s">
        <v>12</v>
      </c>
      <c r="T9" s="583" t="s">
        <v>119</v>
      </c>
      <c r="U9" s="598"/>
      <c r="V9" s="599" t="s">
        <v>12</v>
      </c>
      <c r="W9" s="583" t="s">
        <v>13</v>
      </c>
      <c r="X9" s="598"/>
      <c r="Y9" s="599" t="s">
        <v>12</v>
      </c>
      <c r="Z9" s="583" t="s">
        <v>13</v>
      </c>
      <c r="AA9" s="583"/>
      <c r="AB9" s="584"/>
      <c r="AC9" s="585"/>
      <c r="AD9" s="585"/>
      <c r="AE9" s="585"/>
      <c r="AF9" s="585"/>
    </row>
    <row r="10" spans="1:50" s="587" customFormat="1" ht="4.5" customHeight="1" x14ac:dyDescent="0.2">
      <c r="A10" s="616"/>
      <c r="B10" s="672"/>
      <c r="C10" s="586"/>
      <c r="D10" s="672"/>
      <c r="E10" s="672"/>
      <c r="F10" s="586"/>
      <c r="G10" s="672"/>
      <c r="H10" s="672"/>
      <c r="I10" s="586"/>
      <c r="J10" s="672"/>
      <c r="K10" s="672"/>
      <c r="L10" s="586"/>
      <c r="M10" s="672"/>
      <c r="N10" s="672"/>
      <c r="O10" s="586"/>
      <c r="P10" s="672"/>
      <c r="Q10" s="672"/>
      <c r="R10" s="586"/>
      <c r="S10" s="672"/>
      <c r="T10" s="672"/>
      <c r="U10" s="586"/>
      <c r="V10" s="672"/>
      <c r="W10" s="672"/>
      <c r="X10" s="586"/>
      <c r="Y10" s="672"/>
      <c r="Z10" s="672"/>
      <c r="AA10" s="672"/>
      <c r="AB10" s="584"/>
      <c r="AC10" s="585"/>
      <c r="AD10" s="585"/>
      <c r="AE10" s="585"/>
      <c r="AF10" s="585"/>
    </row>
    <row r="11" spans="1:50" s="587" customFormat="1" ht="18" customHeight="1" x14ac:dyDescent="0.15">
      <c r="A11" s="616"/>
      <c r="B11" s="601" t="s">
        <v>11</v>
      </c>
      <c r="C11" s="602"/>
      <c r="D11" s="603">
        <f>G11+J11+M11</f>
        <v>8500187</v>
      </c>
      <c r="E11" s="604">
        <f t="shared" ref="E11:E28" si="0">D11*100/$D$30</f>
        <v>17.904395579860061</v>
      </c>
      <c r="F11" s="602"/>
      <c r="G11" s="605">
        <f>'20pobl'!J12</f>
        <v>6973199</v>
      </c>
      <c r="H11" s="606">
        <f>G11*100/$G$30</f>
        <v>18.352257489589149</v>
      </c>
      <c r="I11" s="602"/>
      <c r="J11" s="605">
        <f>'20pobl'!Q12</f>
        <v>1106846</v>
      </c>
      <c r="K11" s="606">
        <f>J11*100/$J$30</f>
        <v>16.733562354496399</v>
      </c>
      <c r="L11" s="602"/>
      <c r="M11" s="605">
        <f>'20pobl'!X12</f>
        <v>420142</v>
      </c>
      <c r="N11" s="606">
        <f t="shared" ref="N11:N28" si="1">M11*100/$M$30</f>
        <v>14.66728900119149</v>
      </c>
      <c r="O11" s="602"/>
      <c r="P11" s="607">
        <f>S11+V11+Y11</f>
        <v>427328</v>
      </c>
      <c r="Q11" s="608">
        <f>P11*100/D11</f>
        <v>5.0272776351861435</v>
      </c>
      <c r="R11" s="602"/>
      <c r="S11" s="605">
        <f>'23solcasaad'!J12</f>
        <v>119184</v>
      </c>
      <c r="T11" s="609">
        <f>S11*100/G11</f>
        <v>1.709172504613736</v>
      </c>
      <c r="U11" s="602"/>
      <c r="V11" s="605">
        <f>'23solcasaad'!Q12</f>
        <v>108935</v>
      </c>
      <c r="W11" s="609">
        <f>V11*100/J11</f>
        <v>9.841929229540515</v>
      </c>
      <c r="X11" s="602"/>
      <c r="Y11" s="605">
        <f>'23solcasaad'!X12</f>
        <v>199209</v>
      </c>
      <c r="Z11" s="609">
        <f>Y11*100/M11</f>
        <v>47.414683606970975</v>
      </c>
      <c r="AA11" s="588"/>
      <c r="AB11" s="589">
        <f>_xlfn.RANK.EQ(Q11,Q$11:Q$30,0)</f>
        <v>3</v>
      </c>
      <c r="AC11" s="589">
        <v>1</v>
      </c>
      <c r="AD11" s="589">
        <f>MATCH(AC11,AB$11:AB$30,0)</f>
        <v>7</v>
      </c>
      <c r="AE11" s="590" t="str">
        <f t="shared" ref="AE11:AE29" si="2">INDEX(B$11:B$30,AD11,1)</f>
        <v>Castilla y León</v>
      </c>
      <c r="AF11" s="591">
        <f t="shared" ref="AF11:AF29" si="3">INDEX(Q$11:Q$30,AD11,1)</f>
        <v>6.3145272776316679</v>
      </c>
      <c r="AH11" s="589">
        <f>_xlfn.RANK.EQ(T11,T$11:T$30,0)</f>
        <v>4</v>
      </c>
      <c r="AI11" s="589">
        <v>1</v>
      </c>
      <c r="AJ11" s="589">
        <f>MATCH(AI11,AH$11:AH$30,0)</f>
        <v>18</v>
      </c>
      <c r="AK11" s="590" t="str">
        <f>INDEX(B$11:B$30,AJ11,1)</f>
        <v>Ceuta y Melilla</v>
      </c>
      <c r="AL11" s="591">
        <f>INDEX(T$11:T$30,AJ11,1)</f>
        <v>1.7711162480371476</v>
      </c>
      <c r="AN11" s="589">
        <f>_xlfn.RANK.EQ(W11,W$11:W$30,0)</f>
        <v>1</v>
      </c>
      <c r="AO11" s="589">
        <v>1</v>
      </c>
      <c r="AP11" s="589">
        <f>MATCH(AO11,AN$11:AN$30,0)</f>
        <v>1</v>
      </c>
      <c r="AQ11" s="590" t="str">
        <f>INDEX(B$11:B$30,AP11,1)</f>
        <v>Andalucía</v>
      </c>
      <c r="AR11" s="591">
        <f>INDEX(W$11:W$30,AP11,1)</f>
        <v>9.841929229540515</v>
      </c>
      <c r="AT11" s="589">
        <f>_xlfn.RANK.EQ(Z11,Z$11:Z$30,0)</f>
        <v>1</v>
      </c>
      <c r="AU11" s="589">
        <v>1</v>
      </c>
      <c r="AV11" s="589">
        <f>MATCH(AU11,AT$11:AT$30,0)</f>
        <v>1</v>
      </c>
      <c r="AW11" s="590" t="str">
        <f>INDEX(B$11:B$30,AV11,1)</f>
        <v>Andalucía</v>
      </c>
      <c r="AX11" s="591">
        <f>INDEX(Z$11:Z$30,AV11,1)</f>
        <v>47.414683606970975</v>
      </c>
    </row>
    <row r="12" spans="1:50" s="587" customFormat="1" ht="18" customHeight="1" x14ac:dyDescent="0.15">
      <c r="A12" s="616"/>
      <c r="B12" s="601" t="s">
        <v>10</v>
      </c>
      <c r="C12" s="602"/>
      <c r="D12" s="603">
        <f t="shared" ref="D12:D28" si="4">G12+J12+M12</f>
        <v>1326315</v>
      </c>
      <c r="E12" s="604">
        <f t="shared" si="0"/>
        <v>2.793687765163531</v>
      </c>
      <c r="F12" s="602"/>
      <c r="G12" s="605">
        <f>'20pobl'!J13</f>
        <v>1033381</v>
      </c>
      <c r="H12" s="606">
        <f t="shared" ref="H12:H28" si="5">G12*100/$G$30</f>
        <v>2.7196806224588062</v>
      </c>
      <c r="I12" s="602"/>
      <c r="J12" s="605">
        <f>'20pobl'!Q13</f>
        <v>195961</v>
      </c>
      <c r="K12" s="606">
        <f t="shared" ref="K12:K28" si="6">J12*100/$J$30</f>
        <v>2.9625852309620928</v>
      </c>
      <c r="L12" s="602"/>
      <c r="M12" s="605">
        <f>'20pobl'!X13</f>
        <v>96973</v>
      </c>
      <c r="N12" s="606">
        <f t="shared" si="1"/>
        <v>3.3853578464246428</v>
      </c>
      <c r="O12" s="602"/>
      <c r="P12" s="607">
        <f t="shared" ref="P12:P28" si="7">S12+V12+Y12</f>
        <v>51720</v>
      </c>
      <c r="Q12" s="608">
        <f t="shared" ref="Q12:Q28" si="8">P12*100/D12</f>
        <v>3.8995261306703157</v>
      </c>
      <c r="R12" s="602"/>
      <c r="S12" s="605">
        <f>'23solcasaad'!J13</f>
        <v>10151</v>
      </c>
      <c r="T12" s="609">
        <f t="shared" ref="T12:T28" si="9">S12*100/G12</f>
        <v>0.98230952572187802</v>
      </c>
      <c r="U12" s="602"/>
      <c r="V12" s="605">
        <f>'23solcasaad'!Q13</f>
        <v>10044</v>
      </c>
      <c r="W12" s="609">
        <f t="shared" ref="W12:W28" si="10">V12*100/J12</f>
        <v>5.1255096677400092</v>
      </c>
      <c r="X12" s="602"/>
      <c r="Y12" s="605">
        <f>'23solcasaad'!X13</f>
        <v>31525</v>
      </c>
      <c r="Z12" s="609">
        <f t="shared" ref="Z12:Z28" si="11">Y12*100/M12</f>
        <v>32.509048910521486</v>
      </c>
      <c r="AA12" s="588"/>
      <c r="AB12" s="589">
        <f t="shared" ref="AB12:AB28" si="12">_xlfn.RANK.EQ(Q12,Q$11:Q$30,0)</f>
        <v>11</v>
      </c>
      <c r="AC12" s="589">
        <v>2</v>
      </c>
      <c r="AD12" s="589">
        <f t="shared" ref="AD12:AD28" si="13">MATCH(AC12,AB$11:AB$30,0)</f>
        <v>11</v>
      </c>
      <c r="AE12" s="590" t="str">
        <f t="shared" si="2"/>
        <v>Extremadura</v>
      </c>
      <c r="AF12" s="591">
        <f t="shared" si="3"/>
        <v>5.4073092296373826</v>
      </c>
      <c r="AH12" s="589">
        <f t="shared" ref="AH12:AH30" si="14">_xlfn.RANK.EQ(T12,T$11:T$30,0)</f>
        <v>18</v>
      </c>
      <c r="AI12" s="589">
        <v>2</v>
      </c>
      <c r="AJ12" s="589">
        <f t="shared" ref="AJ12:AJ28" si="15">MATCH(AI12,AH$11:AH$30,0)</f>
        <v>7</v>
      </c>
      <c r="AK12" s="590" t="str">
        <f t="shared" ref="AK12:AK29" si="16">INDEX(B$11:B$30,AJ12,1)</f>
        <v>Castilla y León</v>
      </c>
      <c r="AL12" s="591">
        <f t="shared" ref="AL12:AL29" si="17">INDEX(T$11:T$30,AJ12,1)</f>
        <v>1.7463764017825367</v>
      </c>
      <c r="AN12" s="589">
        <f t="shared" ref="AN12:AN30" si="18">_xlfn.RANK.EQ(W12,W$11:W$30,0)</f>
        <v>16</v>
      </c>
      <c r="AO12" s="589">
        <v>2</v>
      </c>
      <c r="AP12" s="589">
        <f t="shared" ref="AP12:AP28" si="19">MATCH(AO12,AN$11:AN$30,0)</f>
        <v>11</v>
      </c>
      <c r="AQ12" s="590" t="str">
        <f t="shared" ref="AQ12:AQ29" si="20">INDEX(B$11:B$30,AP12,1)</f>
        <v>Extremadura</v>
      </c>
      <c r="AR12" s="591">
        <f t="shared" ref="AR12:AR28" si="21">INDEX(W$11:W$30,AP12,1)</f>
        <v>8.376959920325513</v>
      </c>
      <c r="AT12" s="589">
        <f t="shared" ref="AT12:AT30" si="22">_xlfn.RANK.EQ(Z12,Z$11:Z$30,0)</f>
        <v>13</v>
      </c>
      <c r="AU12" s="589">
        <v>2</v>
      </c>
      <c r="AV12" s="589">
        <f t="shared" ref="AV12:AV28" si="23">MATCH(AU12,AT$11:AT$30,0)</f>
        <v>11</v>
      </c>
      <c r="AW12" s="590" t="str">
        <f t="shared" ref="AW12:AW29" si="24">INDEX(B$11:B$30,AV12,1)</f>
        <v>Extremadura</v>
      </c>
      <c r="AX12" s="591">
        <f t="shared" ref="AX12:AX29" si="25">INDEX(Z$11:Z$30,AV12,1)</f>
        <v>42.098728779250223</v>
      </c>
    </row>
    <row r="13" spans="1:50" s="587" customFormat="1" ht="18" customHeight="1" x14ac:dyDescent="0.15">
      <c r="A13" s="616"/>
      <c r="B13" s="601" t="s">
        <v>40</v>
      </c>
      <c r="C13" s="602"/>
      <c r="D13" s="603">
        <f t="shared" si="4"/>
        <v>1004686</v>
      </c>
      <c r="E13" s="604">
        <f t="shared" si="0"/>
        <v>2.1162235110294971</v>
      </c>
      <c r="F13" s="602"/>
      <c r="G13" s="605">
        <f>'20pobl'!J14</f>
        <v>731830</v>
      </c>
      <c r="H13" s="606">
        <f t="shared" si="5"/>
        <v>1.9260503821282062</v>
      </c>
      <c r="I13" s="602"/>
      <c r="J13" s="605">
        <f>'20pobl'!Q14</f>
        <v>187640</v>
      </c>
      <c r="K13" s="606">
        <f t="shared" si="6"/>
        <v>2.8367863643159974</v>
      </c>
      <c r="L13" s="602"/>
      <c r="M13" s="605">
        <f>'20pobl'!X14</f>
        <v>85216</v>
      </c>
      <c r="N13" s="606">
        <f t="shared" si="1"/>
        <v>2.974917288739364</v>
      </c>
      <c r="O13" s="602"/>
      <c r="P13" s="607">
        <f t="shared" si="7"/>
        <v>44486</v>
      </c>
      <c r="Q13" s="608">
        <f t="shared" si="8"/>
        <v>4.4278510897932293</v>
      </c>
      <c r="R13" s="602"/>
      <c r="S13" s="605">
        <f>'23solcasaad'!J14</f>
        <v>9950</v>
      </c>
      <c r="T13" s="609">
        <f t="shared" si="9"/>
        <v>1.3596053728324884</v>
      </c>
      <c r="U13" s="602"/>
      <c r="V13" s="605">
        <f>'23solcasaad'!Q14</f>
        <v>9847</v>
      </c>
      <c r="W13" s="609">
        <f t="shared" si="10"/>
        <v>5.2478149648262633</v>
      </c>
      <c r="X13" s="602"/>
      <c r="Y13" s="605">
        <f>'23solcasaad'!X14</f>
        <v>24689</v>
      </c>
      <c r="Z13" s="609">
        <f t="shared" si="11"/>
        <v>28.972258730754788</v>
      </c>
      <c r="AA13" s="588"/>
      <c r="AB13" s="589">
        <f t="shared" si="12"/>
        <v>8</v>
      </c>
      <c r="AC13" s="589">
        <v>3</v>
      </c>
      <c r="AD13" s="589">
        <f t="shared" si="13"/>
        <v>1</v>
      </c>
      <c r="AE13" s="590" t="str">
        <f t="shared" si="2"/>
        <v>Andalucía</v>
      </c>
      <c r="AF13" s="592">
        <f t="shared" si="3"/>
        <v>5.0272776351861435</v>
      </c>
      <c r="AH13" s="589">
        <f t="shared" si="14"/>
        <v>10</v>
      </c>
      <c r="AI13" s="589">
        <v>3</v>
      </c>
      <c r="AJ13" s="589">
        <f t="shared" si="15"/>
        <v>16</v>
      </c>
      <c r="AK13" s="590" t="str">
        <f t="shared" si="16"/>
        <v>País Vasco</v>
      </c>
      <c r="AL13" s="591">
        <f t="shared" si="17"/>
        <v>1.7277079031903269</v>
      </c>
      <c r="AN13" s="589">
        <f t="shared" si="18"/>
        <v>14</v>
      </c>
      <c r="AO13" s="589">
        <v>3</v>
      </c>
      <c r="AP13" s="589">
        <f t="shared" si="19"/>
        <v>9</v>
      </c>
      <c r="AQ13" s="590" t="str">
        <f t="shared" si="20"/>
        <v>Cataluña</v>
      </c>
      <c r="AR13" s="591">
        <f t="shared" si="21"/>
        <v>7.8850916956518837</v>
      </c>
      <c r="AT13" s="589">
        <f t="shared" si="22"/>
        <v>17</v>
      </c>
      <c r="AU13" s="589">
        <v>3</v>
      </c>
      <c r="AV13" s="589">
        <f t="shared" si="23"/>
        <v>9</v>
      </c>
      <c r="AW13" s="590" t="str">
        <f t="shared" si="24"/>
        <v>Cataluña</v>
      </c>
      <c r="AX13" s="591">
        <f t="shared" si="25"/>
        <v>42.044291286468166</v>
      </c>
    </row>
    <row r="14" spans="1:50" s="587" customFormat="1" ht="18" customHeight="1" x14ac:dyDescent="0.15">
      <c r="A14" s="616"/>
      <c r="B14" s="601" t="s">
        <v>41</v>
      </c>
      <c r="C14" s="602"/>
      <c r="D14" s="603">
        <f t="shared" si="4"/>
        <v>1176659</v>
      </c>
      <c r="E14" s="604">
        <f t="shared" si="0"/>
        <v>2.4784593796115968</v>
      </c>
      <c r="F14" s="602"/>
      <c r="G14" s="605">
        <f>'20pobl'!J15</f>
        <v>984374</v>
      </c>
      <c r="H14" s="606">
        <f t="shared" si="5"/>
        <v>2.5907026479606889</v>
      </c>
      <c r="I14" s="602"/>
      <c r="J14" s="605">
        <f>'20pobl'!Q15</f>
        <v>141017</v>
      </c>
      <c r="K14" s="606">
        <f t="shared" si="6"/>
        <v>2.1319287078274836</v>
      </c>
      <c r="L14" s="602"/>
      <c r="M14" s="605">
        <f>'20pobl'!X15</f>
        <v>51268</v>
      </c>
      <c r="N14" s="606">
        <f t="shared" si="1"/>
        <v>1.789781960653982</v>
      </c>
      <c r="O14" s="602"/>
      <c r="P14" s="607">
        <f t="shared" si="7"/>
        <v>41078</v>
      </c>
      <c r="Q14" s="608">
        <f t="shared" si="8"/>
        <v>3.4910709049945652</v>
      </c>
      <c r="R14" s="602"/>
      <c r="S14" s="605">
        <f>'23solcasaad'!J15</f>
        <v>11536</v>
      </c>
      <c r="T14" s="609">
        <f t="shared" si="9"/>
        <v>1.1719123016251953</v>
      </c>
      <c r="U14" s="602"/>
      <c r="V14" s="605">
        <f>'23solcasaad'!Q15</f>
        <v>9671</v>
      </c>
      <c r="W14" s="609">
        <f t="shared" si="10"/>
        <v>6.8580383925342332</v>
      </c>
      <c r="X14" s="602"/>
      <c r="Y14" s="605">
        <f>'23solcasaad'!X15</f>
        <v>19871</v>
      </c>
      <c r="Z14" s="609">
        <f t="shared" si="11"/>
        <v>38.759069985175941</v>
      </c>
      <c r="AA14" s="588"/>
      <c r="AB14" s="589">
        <f t="shared" si="12"/>
        <v>14</v>
      </c>
      <c r="AC14" s="589">
        <v>4</v>
      </c>
      <c r="AD14" s="589">
        <f t="shared" si="13"/>
        <v>16</v>
      </c>
      <c r="AE14" s="590" t="str">
        <f t="shared" si="2"/>
        <v>País Vasco</v>
      </c>
      <c r="AF14" s="591">
        <f t="shared" si="3"/>
        <v>5.0040893516543532</v>
      </c>
      <c r="AH14" s="589">
        <f t="shared" si="14"/>
        <v>14</v>
      </c>
      <c r="AI14" s="589">
        <v>4</v>
      </c>
      <c r="AJ14" s="589">
        <f t="shared" si="15"/>
        <v>1</v>
      </c>
      <c r="AK14" s="590" t="str">
        <f t="shared" si="16"/>
        <v>Andalucía</v>
      </c>
      <c r="AL14" s="591">
        <f t="shared" si="17"/>
        <v>1.709172504613736</v>
      </c>
      <c r="AN14" s="589">
        <f t="shared" si="18"/>
        <v>6</v>
      </c>
      <c r="AO14" s="589">
        <v>4</v>
      </c>
      <c r="AP14" s="589">
        <f t="shared" si="19"/>
        <v>14</v>
      </c>
      <c r="AQ14" s="590" t="str">
        <f t="shared" si="20"/>
        <v>Murcia, Región de</v>
      </c>
      <c r="AR14" s="591">
        <f t="shared" si="21"/>
        <v>7.5167670310225745</v>
      </c>
      <c r="AT14" s="589">
        <f t="shared" si="22"/>
        <v>6</v>
      </c>
      <c r="AU14" s="589">
        <v>4</v>
      </c>
      <c r="AV14" s="589">
        <f t="shared" si="23"/>
        <v>7</v>
      </c>
      <c r="AW14" s="590" t="str">
        <f t="shared" si="24"/>
        <v>Castilla y León</v>
      </c>
      <c r="AX14" s="591">
        <f t="shared" si="25"/>
        <v>42.024098367397293</v>
      </c>
    </row>
    <row r="15" spans="1:50" s="587" customFormat="1" ht="18" customHeight="1" x14ac:dyDescent="0.15">
      <c r="A15" s="616"/>
      <c r="B15" s="601" t="s">
        <v>9</v>
      </c>
      <c r="C15" s="602"/>
      <c r="D15" s="603">
        <f t="shared" si="4"/>
        <v>2177701</v>
      </c>
      <c r="E15" s="604">
        <f t="shared" si="0"/>
        <v>4.5870073397981521</v>
      </c>
      <c r="F15" s="602"/>
      <c r="G15" s="605">
        <f>'20pobl'!J16</f>
        <v>1804834</v>
      </c>
      <c r="H15" s="606">
        <f t="shared" si="5"/>
        <v>4.7500119090198254</v>
      </c>
      <c r="I15" s="602"/>
      <c r="J15" s="605">
        <f>'20pobl'!Q16</f>
        <v>277418</v>
      </c>
      <c r="K15" s="606">
        <f t="shared" si="6"/>
        <v>4.1940716244714098</v>
      </c>
      <c r="L15" s="602"/>
      <c r="M15" s="605">
        <f>'20pobl'!X16</f>
        <v>95449</v>
      </c>
      <c r="N15" s="606">
        <f t="shared" si="1"/>
        <v>3.3321545284087914</v>
      </c>
      <c r="O15" s="602"/>
      <c r="P15" s="607">
        <f t="shared" si="7"/>
        <v>57756</v>
      </c>
      <c r="Q15" s="608">
        <f t="shared" si="8"/>
        <v>2.652154726475306</v>
      </c>
      <c r="R15" s="602"/>
      <c r="S15" s="605">
        <f>'23solcasaad'!J16</f>
        <v>20543</v>
      </c>
      <c r="T15" s="609">
        <f t="shared" si="9"/>
        <v>1.1382210219887259</v>
      </c>
      <c r="U15" s="602"/>
      <c r="V15" s="605">
        <f>'23solcasaad'!Q16</f>
        <v>13106</v>
      </c>
      <c r="W15" s="609">
        <f t="shared" si="10"/>
        <v>4.7242788860131641</v>
      </c>
      <c r="X15" s="602"/>
      <c r="Y15" s="605">
        <f>'23solcasaad'!X16</f>
        <v>24107</v>
      </c>
      <c r="Z15" s="609">
        <f t="shared" si="11"/>
        <v>25.256419658665884</v>
      </c>
      <c r="AA15" s="588"/>
      <c r="AB15" s="589">
        <f t="shared" si="12"/>
        <v>19</v>
      </c>
      <c r="AC15" s="589">
        <v>5</v>
      </c>
      <c r="AD15" s="589">
        <f t="shared" si="13"/>
        <v>9</v>
      </c>
      <c r="AE15" s="590" t="str">
        <f t="shared" si="2"/>
        <v>Cataluña</v>
      </c>
      <c r="AF15" s="591">
        <f t="shared" si="3"/>
        <v>4.6646881257129351</v>
      </c>
      <c r="AH15" s="589">
        <f t="shared" si="14"/>
        <v>16</v>
      </c>
      <c r="AI15" s="589">
        <v>5</v>
      </c>
      <c r="AJ15" s="589">
        <f t="shared" si="15"/>
        <v>11</v>
      </c>
      <c r="AK15" s="590" t="str">
        <f t="shared" si="16"/>
        <v>Extremadura</v>
      </c>
      <c r="AL15" s="591">
        <f t="shared" si="17"/>
        <v>1.5764691390526935</v>
      </c>
      <c r="AN15" s="589">
        <f t="shared" si="18"/>
        <v>17</v>
      </c>
      <c r="AO15" s="589">
        <v>5</v>
      </c>
      <c r="AP15" s="589">
        <f t="shared" si="19"/>
        <v>8</v>
      </c>
      <c r="AQ15" s="590" t="str">
        <f t="shared" si="20"/>
        <v>Castilla - La Mancha</v>
      </c>
      <c r="AR15" s="591">
        <f t="shared" si="21"/>
        <v>7.0364870356514837</v>
      </c>
      <c r="AT15" s="589">
        <f t="shared" si="22"/>
        <v>18</v>
      </c>
      <c r="AU15" s="589">
        <v>5</v>
      </c>
      <c r="AV15" s="589">
        <f t="shared" si="23"/>
        <v>8</v>
      </c>
      <c r="AW15" s="590" t="str">
        <f t="shared" si="24"/>
        <v>Castilla - La Mancha</v>
      </c>
      <c r="AX15" s="591">
        <f t="shared" si="25"/>
        <v>40.248699019726494</v>
      </c>
    </row>
    <row r="16" spans="1:50" s="587" customFormat="1" ht="18" customHeight="1" x14ac:dyDescent="0.15">
      <c r="A16" s="616"/>
      <c r="B16" s="601" t="s">
        <v>8</v>
      </c>
      <c r="C16" s="602"/>
      <c r="D16" s="610">
        <f t="shared" si="4"/>
        <v>585402</v>
      </c>
      <c r="E16" s="604">
        <f t="shared" si="0"/>
        <v>1.2330633409878207</v>
      </c>
      <c r="F16" s="602"/>
      <c r="G16" s="611">
        <f>'20pobl'!J17</f>
        <v>450337</v>
      </c>
      <c r="H16" s="606">
        <f t="shared" si="5"/>
        <v>1.1852093395139172</v>
      </c>
      <c r="I16" s="602"/>
      <c r="J16" s="611">
        <f>'20pobl'!Q17</f>
        <v>94037</v>
      </c>
      <c r="K16" s="606">
        <f t="shared" si="6"/>
        <v>1.4216738400190974</v>
      </c>
      <c r="L16" s="602"/>
      <c r="M16" s="611">
        <f>'20pobl'!X17</f>
        <v>41028</v>
      </c>
      <c r="N16" s="606">
        <f t="shared" si="1"/>
        <v>1.4323003487889439</v>
      </c>
      <c r="O16" s="602"/>
      <c r="P16" s="611">
        <f t="shared" si="7"/>
        <v>23571</v>
      </c>
      <c r="Q16" s="608">
        <f t="shared" si="8"/>
        <v>4.0264638658562832</v>
      </c>
      <c r="R16" s="602"/>
      <c r="S16" s="611">
        <f>'23solcasaad'!J17</f>
        <v>6548</v>
      </c>
      <c r="T16" s="609">
        <f t="shared" si="9"/>
        <v>1.4540222100338192</v>
      </c>
      <c r="U16" s="602"/>
      <c r="V16" s="611">
        <f>'23solcasaad'!Q17</f>
        <v>5026</v>
      </c>
      <c r="W16" s="609">
        <f t="shared" si="10"/>
        <v>5.3447047438774096</v>
      </c>
      <c r="X16" s="602"/>
      <c r="Y16" s="611">
        <f>'23solcasaad'!X17</f>
        <v>11997</v>
      </c>
      <c r="Z16" s="609">
        <f t="shared" si="11"/>
        <v>29.241006142146826</v>
      </c>
      <c r="AA16" s="588"/>
      <c r="AB16" s="589">
        <f t="shared" si="12"/>
        <v>10</v>
      </c>
      <c r="AC16" s="589">
        <v>6</v>
      </c>
      <c r="AD16" s="589">
        <f t="shared" si="13"/>
        <v>8</v>
      </c>
      <c r="AE16" s="590" t="str">
        <f t="shared" si="2"/>
        <v>Castilla - La Mancha</v>
      </c>
      <c r="AF16" s="591">
        <f t="shared" si="3"/>
        <v>4.5359533401385459</v>
      </c>
      <c r="AH16" s="589">
        <f t="shared" si="14"/>
        <v>7</v>
      </c>
      <c r="AI16" s="589">
        <v>6</v>
      </c>
      <c r="AJ16" s="589">
        <f t="shared" si="15"/>
        <v>14</v>
      </c>
      <c r="AK16" s="590" t="str">
        <f t="shared" si="16"/>
        <v>Murcia, Región de</v>
      </c>
      <c r="AL16" s="591">
        <f t="shared" si="17"/>
        <v>1.5611977535312158</v>
      </c>
      <c r="AN16" s="589">
        <f t="shared" si="18"/>
        <v>13</v>
      </c>
      <c r="AO16" s="589">
        <v>6</v>
      </c>
      <c r="AP16" s="589">
        <f t="shared" si="19"/>
        <v>4</v>
      </c>
      <c r="AQ16" s="590" t="str">
        <f t="shared" si="20"/>
        <v>Balears, Illes</v>
      </c>
      <c r="AR16" s="591">
        <f t="shared" si="21"/>
        <v>6.8580383925342332</v>
      </c>
      <c r="AT16" s="589">
        <f t="shared" si="22"/>
        <v>16</v>
      </c>
      <c r="AU16" s="589">
        <v>6</v>
      </c>
      <c r="AV16" s="589">
        <f t="shared" si="23"/>
        <v>4</v>
      </c>
      <c r="AW16" s="590" t="str">
        <f t="shared" si="24"/>
        <v>Balears, Illes</v>
      </c>
      <c r="AX16" s="591">
        <f t="shared" si="25"/>
        <v>38.759069985175941</v>
      </c>
    </row>
    <row r="17" spans="1:50" s="587" customFormat="1" ht="18" customHeight="1" x14ac:dyDescent="0.15">
      <c r="A17" s="616"/>
      <c r="B17" s="601" t="s">
        <v>7</v>
      </c>
      <c r="C17" s="602"/>
      <c r="D17" s="603">
        <f t="shared" si="4"/>
        <v>2372640</v>
      </c>
      <c r="E17" s="604">
        <f t="shared" si="0"/>
        <v>4.9976177145984177</v>
      </c>
      <c r="F17" s="602"/>
      <c r="G17" s="605">
        <f>'20pobl'!J18</f>
        <v>1750539</v>
      </c>
      <c r="H17" s="606">
        <f t="shared" si="5"/>
        <v>4.60711683024791</v>
      </c>
      <c r="I17" s="602"/>
      <c r="J17" s="605">
        <f>'20pobl'!Q18</f>
        <v>403248</v>
      </c>
      <c r="K17" s="606">
        <f t="shared" si="6"/>
        <v>6.0963996367389539</v>
      </c>
      <c r="L17" s="602"/>
      <c r="M17" s="605">
        <f>'20pobl'!X18</f>
        <v>218853</v>
      </c>
      <c r="N17" s="606">
        <f t="shared" si="1"/>
        <v>7.6402268751464053</v>
      </c>
      <c r="O17" s="602"/>
      <c r="P17" s="607">
        <f t="shared" si="7"/>
        <v>149821</v>
      </c>
      <c r="Q17" s="608">
        <f>P17*100/D17</f>
        <v>6.3145272776316679</v>
      </c>
      <c r="R17" s="602"/>
      <c r="S17" s="605">
        <f>'23solcasaad'!J18</f>
        <v>30571</v>
      </c>
      <c r="T17" s="609">
        <f>S17*100/G17</f>
        <v>1.7463764017825367</v>
      </c>
      <c r="U17" s="602"/>
      <c r="V17" s="605">
        <f>'23solcasaad'!Q18</f>
        <v>27279</v>
      </c>
      <c r="W17" s="609">
        <f>V17*100/J17</f>
        <v>6.7648196643256755</v>
      </c>
      <c r="X17" s="602"/>
      <c r="Y17" s="605">
        <f>'23solcasaad'!X18</f>
        <v>91971</v>
      </c>
      <c r="Z17" s="609">
        <f>Y17*100/M17</f>
        <v>42.024098367397293</v>
      </c>
      <c r="AA17" s="588"/>
      <c r="AB17" s="589">
        <f t="shared" si="12"/>
        <v>1</v>
      </c>
      <c r="AC17" s="589">
        <v>7</v>
      </c>
      <c r="AD17" s="589">
        <f t="shared" si="13"/>
        <v>17</v>
      </c>
      <c r="AE17" s="590" t="str">
        <f t="shared" si="2"/>
        <v>Rioja, La</v>
      </c>
      <c r="AF17" s="591">
        <f t="shared" si="3"/>
        <v>4.4858889875332926</v>
      </c>
      <c r="AH17" s="589">
        <f t="shared" si="14"/>
        <v>2</v>
      </c>
      <c r="AI17" s="589">
        <v>7</v>
      </c>
      <c r="AJ17" s="589">
        <f t="shared" si="15"/>
        <v>6</v>
      </c>
      <c r="AK17" s="590" t="str">
        <f t="shared" si="16"/>
        <v>Cantabria</v>
      </c>
      <c r="AL17" s="591">
        <f t="shared" si="17"/>
        <v>1.4540222100338192</v>
      </c>
      <c r="AN17" s="589">
        <f t="shared" si="18"/>
        <v>7</v>
      </c>
      <c r="AO17" s="589">
        <v>7</v>
      </c>
      <c r="AP17" s="589">
        <f t="shared" si="19"/>
        <v>7</v>
      </c>
      <c r="AQ17" s="590" t="str">
        <f t="shared" si="20"/>
        <v>Castilla y León</v>
      </c>
      <c r="AR17" s="591">
        <f t="shared" si="21"/>
        <v>6.7648196643256755</v>
      </c>
      <c r="AT17" s="589">
        <f t="shared" si="22"/>
        <v>4</v>
      </c>
      <c r="AU17" s="589">
        <v>7</v>
      </c>
      <c r="AV17" s="589">
        <f t="shared" si="23"/>
        <v>17</v>
      </c>
      <c r="AW17" s="590" t="str">
        <f t="shared" si="24"/>
        <v>Rioja, La</v>
      </c>
      <c r="AX17" s="591">
        <f t="shared" si="25"/>
        <v>37.590894720202343</v>
      </c>
    </row>
    <row r="18" spans="1:50" s="587" customFormat="1" ht="18" customHeight="1" x14ac:dyDescent="0.15">
      <c r="A18" s="616"/>
      <c r="B18" s="601" t="s">
        <v>43</v>
      </c>
      <c r="C18" s="602"/>
      <c r="D18" s="603">
        <f t="shared" si="4"/>
        <v>2053328</v>
      </c>
      <c r="E18" s="604">
        <f t="shared" si="0"/>
        <v>4.3250338806902606</v>
      </c>
      <c r="F18" s="602"/>
      <c r="G18" s="605">
        <f>'20pobl'!J19</f>
        <v>1657821</v>
      </c>
      <c r="H18" s="606">
        <f t="shared" si="5"/>
        <v>4.3630990401461611</v>
      </c>
      <c r="I18" s="602"/>
      <c r="J18" s="605">
        <f>'20pobl'!Q19</f>
        <v>263299</v>
      </c>
      <c r="K18" s="606">
        <f t="shared" si="6"/>
        <v>3.9806172081541131</v>
      </c>
      <c r="L18" s="602"/>
      <c r="M18" s="605">
        <f>'20pobl'!X19</f>
        <v>132208</v>
      </c>
      <c r="N18" s="606">
        <f t="shared" si="1"/>
        <v>4.6154227481887657</v>
      </c>
      <c r="O18" s="602"/>
      <c r="P18" s="607">
        <f t="shared" si="7"/>
        <v>93138</v>
      </c>
      <c r="Q18" s="608">
        <f t="shared" si="8"/>
        <v>4.5359533401385459</v>
      </c>
      <c r="R18" s="602"/>
      <c r="S18" s="605">
        <f>'23solcasaad'!J19</f>
        <v>21399</v>
      </c>
      <c r="T18" s="609">
        <f t="shared" si="9"/>
        <v>1.2907907427882745</v>
      </c>
      <c r="U18" s="602"/>
      <c r="V18" s="605">
        <f>'23solcasaad'!Q19</f>
        <v>18527</v>
      </c>
      <c r="W18" s="609">
        <f t="shared" si="10"/>
        <v>7.0364870356514837</v>
      </c>
      <c r="X18" s="602"/>
      <c r="Y18" s="605">
        <f>'23solcasaad'!X19</f>
        <v>53212</v>
      </c>
      <c r="Z18" s="609">
        <f t="shared" si="11"/>
        <v>40.248699019726494</v>
      </c>
      <c r="AA18" s="588"/>
      <c r="AB18" s="589">
        <f t="shared" si="12"/>
        <v>6</v>
      </c>
      <c r="AC18" s="589">
        <v>8</v>
      </c>
      <c r="AD18" s="589">
        <f t="shared" si="13"/>
        <v>3</v>
      </c>
      <c r="AE18" s="590" t="str">
        <f t="shared" si="2"/>
        <v>Asturias, Principado de</v>
      </c>
      <c r="AF18" s="591">
        <f t="shared" si="3"/>
        <v>4.4278510897932293</v>
      </c>
      <c r="AH18" s="589">
        <f t="shared" si="14"/>
        <v>12</v>
      </c>
      <c r="AI18" s="589">
        <v>8</v>
      </c>
      <c r="AJ18" s="589">
        <f t="shared" si="15"/>
        <v>9</v>
      </c>
      <c r="AK18" s="590" t="str">
        <f t="shared" si="16"/>
        <v>Cataluña</v>
      </c>
      <c r="AL18" s="591">
        <f t="shared" si="17"/>
        <v>1.4346151596231713</v>
      </c>
      <c r="AN18" s="589">
        <f t="shared" si="18"/>
        <v>5</v>
      </c>
      <c r="AO18" s="589">
        <v>8</v>
      </c>
      <c r="AP18" s="589">
        <f t="shared" si="19"/>
        <v>20</v>
      </c>
      <c r="AQ18" s="590" t="str">
        <f t="shared" si="20"/>
        <v>TOTAL</v>
      </c>
      <c r="AR18" s="591">
        <f t="shared" si="21"/>
        <v>6.6864645045669935</v>
      </c>
      <c r="AT18" s="589">
        <f t="shared" si="22"/>
        <v>5</v>
      </c>
      <c r="AU18" s="589">
        <v>8</v>
      </c>
      <c r="AV18" s="589">
        <f t="shared" si="23"/>
        <v>16</v>
      </c>
      <c r="AW18" s="590" t="str">
        <f t="shared" si="24"/>
        <v>País Vasco</v>
      </c>
      <c r="AX18" s="591">
        <f t="shared" si="25"/>
        <v>37.090021154123797</v>
      </c>
    </row>
    <row r="19" spans="1:50" s="587" customFormat="1" ht="18" customHeight="1" x14ac:dyDescent="0.15">
      <c r="A19" s="616"/>
      <c r="B19" s="601" t="s">
        <v>44</v>
      </c>
      <c r="C19" s="602"/>
      <c r="D19" s="603">
        <f t="shared" si="4"/>
        <v>7792611</v>
      </c>
      <c r="E19" s="604">
        <f t="shared" si="0"/>
        <v>16.413990650319683</v>
      </c>
      <c r="F19" s="602"/>
      <c r="G19" s="605">
        <f>'20pobl'!J20</f>
        <v>6290816</v>
      </c>
      <c r="H19" s="606">
        <f t="shared" si="5"/>
        <v>16.556343086096817</v>
      </c>
      <c r="I19" s="602"/>
      <c r="J19" s="605">
        <f>'20pobl'!Q20</f>
        <v>1048523</v>
      </c>
      <c r="K19" s="606">
        <f t="shared" si="6"/>
        <v>15.851821301810395</v>
      </c>
      <c r="L19" s="602"/>
      <c r="M19" s="605">
        <f>'20pobl'!X20</f>
        <v>453272</v>
      </c>
      <c r="N19" s="606">
        <f t="shared" si="1"/>
        <v>15.823867692704059</v>
      </c>
      <c r="O19" s="602"/>
      <c r="P19" s="607">
        <f t="shared" si="7"/>
        <v>363501</v>
      </c>
      <c r="Q19" s="608">
        <f t="shared" si="8"/>
        <v>4.6646881257129351</v>
      </c>
      <c r="R19" s="602"/>
      <c r="S19" s="605">
        <f>'23solcasaad'!J20</f>
        <v>90249</v>
      </c>
      <c r="T19" s="609">
        <f t="shared" si="9"/>
        <v>1.4346151596231713</v>
      </c>
      <c r="U19" s="602"/>
      <c r="V19" s="605">
        <f>'23solcasaad'!Q20</f>
        <v>82677</v>
      </c>
      <c r="W19" s="609">
        <f t="shared" si="10"/>
        <v>7.8850916956518837</v>
      </c>
      <c r="X19" s="602"/>
      <c r="Y19" s="605">
        <f>'23solcasaad'!X20</f>
        <v>190575</v>
      </c>
      <c r="Z19" s="609">
        <f t="shared" si="11"/>
        <v>42.044291286468166</v>
      </c>
      <c r="AA19" s="588"/>
      <c r="AB19" s="589">
        <f t="shared" si="12"/>
        <v>5</v>
      </c>
      <c r="AC19" s="589">
        <v>9</v>
      </c>
      <c r="AD19" s="589">
        <f t="shared" si="13"/>
        <v>20</v>
      </c>
      <c r="AE19" s="590" t="str">
        <f t="shared" si="2"/>
        <v>TOTAL</v>
      </c>
      <c r="AF19" s="591">
        <f t="shared" si="3"/>
        <v>4.2569565471985289</v>
      </c>
      <c r="AH19" s="589">
        <f t="shared" si="14"/>
        <v>8</v>
      </c>
      <c r="AI19" s="589">
        <v>9</v>
      </c>
      <c r="AJ19" s="589">
        <f t="shared" si="15"/>
        <v>20</v>
      </c>
      <c r="AK19" s="590" t="str">
        <f t="shared" si="16"/>
        <v>TOTAL</v>
      </c>
      <c r="AL19" s="591">
        <f t="shared" si="17"/>
        <v>1.3780933514508344</v>
      </c>
      <c r="AN19" s="589">
        <f t="shared" si="18"/>
        <v>3</v>
      </c>
      <c r="AO19" s="589">
        <v>9</v>
      </c>
      <c r="AP19" s="589">
        <f t="shared" si="19"/>
        <v>18</v>
      </c>
      <c r="AQ19" s="590" t="str">
        <f t="shared" si="20"/>
        <v>Ceuta y Melilla</v>
      </c>
      <c r="AR19" s="591">
        <f t="shared" si="21"/>
        <v>6.380009304180235</v>
      </c>
      <c r="AT19" s="589">
        <f t="shared" si="22"/>
        <v>3</v>
      </c>
      <c r="AU19" s="589">
        <v>9</v>
      </c>
      <c r="AV19" s="589">
        <f t="shared" si="23"/>
        <v>20</v>
      </c>
      <c r="AW19" s="590" t="str">
        <f t="shared" si="24"/>
        <v>TOTAL</v>
      </c>
      <c r="AX19" s="591">
        <f t="shared" si="25"/>
        <v>36.834011582543866</v>
      </c>
    </row>
    <row r="20" spans="1:50" s="587" customFormat="1" ht="18" customHeight="1" x14ac:dyDescent="0.15">
      <c r="A20" s="616"/>
      <c r="B20" s="601" t="s">
        <v>6</v>
      </c>
      <c r="C20" s="602"/>
      <c r="D20" s="603">
        <f t="shared" si="4"/>
        <v>5097967</v>
      </c>
      <c r="E20" s="604">
        <f t="shared" si="0"/>
        <v>10.738118799159649</v>
      </c>
      <c r="F20" s="602"/>
      <c r="G20" s="605">
        <f>'20pobl'!J21</f>
        <v>4079746</v>
      </c>
      <c r="H20" s="606">
        <f t="shared" si="5"/>
        <v>10.737188065925176</v>
      </c>
      <c r="I20" s="602"/>
      <c r="J20" s="605">
        <f>'20pobl'!Q21</f>
        <v>729753</v>
      </c>
      <c r="K20" s="606">
        <f t="shared" si="6"/>
        <v>11.032580258573288</v>
      </c>
      <c r="L20" s="602"/>
      <c r="M20" s="605">
        <f>'20pobl'!X21</f>
        <v>288468</v>
      </c>
      <c r="N20" s="606">
        <f t="shared" si="1"/>
        <v>10.070508360496467</v>
      </c>
      <c r="O20" s="602"/>
      <c r="P20" s="607">
        <f t="shared" si="7"/>
        <v>191925</v>
      </c>
      <c r="Q20" s="608">
        <f t="shared" si="8"/>
        <v>3.7647360212414087</v>
      </c>
      <c r="R20" s="602"/>
      <c r="S20" s="605">
        <f>'23solcasaad'!J21</f>
        <v>52521</v>
      </c>
      <c r="T20" s="609">
        <f t="shared" si="9"/>
        <v>1.2873595562076658</v>
      </c>
      <c r="U20" s="602"/>
      <c r="V20" s="605">
        <f>'23solcasaad'!Q21</f>
        <v>42091</v>
      </c>
      <c r="W20" s="609">
        <f t="shared" si="10"/>
        <v>5.7678419958533915</v>
      </c>
      <c r="X20" s="602"/>
      <c r="Y20" s="605">
        <f>'23solcasaad'!X21</f>
        <v>97313</v>
      </c>
      <c r="Z20" s="609">
        <f t="shared" si="11"/>
        <v>33.734417682377249</v>
      </c>
      <c r="AA20" s="588"/>
      <c r="AB20" s="589">
        <f t="shared" si="12"/>
        <v>13</v>
      </c>
      <c r="AC20" s="589">
        <v>10</v>
      </c>
      <c r="AD20" s="589">
        <f t="shared" si="13"/>
        <v>6</v>
      </c>
      <c r="AE20" s="590" t="str">
        <f t="shared" si="2"/>
        <v>Cantabria</v>
      </c>
      <c r="AF20" s="592">
        <f t="shared" si="3"/>
        <v>4.0264638658562832</v>
      </c>
      <c r="AH20" s="589">
        <f t="shared" si="14"/>
        <v>13</v>
      </c>
      <c r="AI20" s="589">
        <v>10</v>
      </c>
      <c r="AJ20" s="589">
        <f t="shared" si="15"/>
        <v>3</v>
      </c>
      <c r="AK20" s="590" t="str">
        <f t="shared" si="16"/>
        <v>Asturias, Principado de</v>
      </c>
      <c r="AL20" s="591">
        <f t="shared" si="17"/>
        <v>1.3596053728324884</v>
      </c>
      <c r="AN20" s="589">
        <f t="shared" si="18"/>
        <v>11</v>
      </c>
      <c r="AO20" s="589">
        <v>10</v>
      </c>
      <c r="AP20" s="589">
        <f t="shared" si="19"/>
        <v>16</v>
      </c>
      <c r="AQ20" s="590" t="str">
        <f t="shared" si="20"/>
        <v>País Vasco</v>
      </c>
      <c r="AR20" s="591">
        <f t="shared" si="21"/>
        <v>6.261430876815492</v>
      </c>
      <c r="AT20" s="589">
        <f t="shared" si="22"/>
        <v>12</v>
      </c>
      <c r="AU20" s="589">
        <v>10</v>
      </c>
      <c r="AV20" s="589">
        <f t="shared" si="23"/>
        <v>13</v>
      </c>
      <c r="AW20" s="590" t="str">
        <f t="shared" si="24"/>
        <v>Madrid, Comunidad de</v>
      </c>
      <c r="AX20" s="591">
        <f t="shared" si="25"/>
        <v>35.278469457752905</v>
      </c>
    </row>
    <row r="21" spans="1:50" s="231" customFormat="1" ht="18" customHeight="1" x14ac:dyDescent="0.15">
      <c r="A21" s="676"/>
      <c r="B21" s="677" t="s">
        <v>5</v>
      </c>
      <c r="C21" s="678"/>
      <c r="D21" s="679">
        <f t="shared" si="4"/>
        <v>1054776</v>
      </c>
      <c r="E21" s="680">
        <f t="shared" si="0"/>
        <v>2.221730739822839</v>
      </c>
      <c r="F21" s="678"/>
      <c r="G21" s="681">
        <f>'20pobl'!J22</f>
        <v>828053</v>
      </c>
      <c r="H21" s="682">
        <f t="shared" si="5"/>
        <v>2.1792927279182428</v>
      </c>
      <c r="I21" s="678"/>
      <c r="J21" s="681">
        <f>'20pobl'!Q22</f>
        <v>152621</v>
      </c>
      <c r="K21" s="682">
        <f t="shared" si="6"/>
        <v>2.3073607530818152</v>
      </c>
      <c r="L21" s="678"/>
      <c r="M21" s="681">
        <f>'20pobl'!X22</f>
        <v>74102</v>
      </c>
      <c r="N21" s="682">
        <f t="shared" si="1"/>
        <v>2.5869240627366263</v>
      </c>
      <c r="O21" s="678"/>
      <c r="P21" s="683">
        <f t="shared" si="7"/>
        <v>57035</v>
      </c>
      <c r="Q21" s="684">
        <f t="shared" si="8"/>
        <v>5.4073092296373826</v>
      </c>
      <c r="R21" s="678"/>
      <c r="S21" s="681">
        <f>'23solcasaad'!J22</f>
        <v>13054</v>
      </c>
      <c r="T21" s="685">
        <f t="shared" si="9"/>
        <v>1.5764691390526935</v>
      </c>
      <c r="U21" s="678"/>
      <c r="V21" s="681">
        <f>'23solcasaad'!Q22</f>
        <v>12785</v>
      </c>
      <c r="W21" s="685">
        <f t="shared" si="10"/>
        <v>8.376959920325513</v>
      </c>
      <c r="X21" s="678"/>
      <c r="Y21" s="681">
        <f>'23solcasaad'!X22</f>
        <v>31196</v>
      </c>
      <c r="Z21" s="609">
        <f t="shared" si="11"/>
        <v>42.098728779250223</v>
      </c>
      <c r="AA21" s="588"/>
      <c r="AB21" s="589">
        <f t="shared" si="12"/>
        <v>2</v>
      </c>
      <c r="AC21" s="589">
        <v>11</v>
      </c>
      <c r="AD21" s="589">
        <f t="shared" si="13"/>
        <v>2</v>
      </c>
      <c r="AE21" s="590" t="str">
        <f t="shared" si="2"/>
        <v>Aragón</v>
      </c>
      <c r="AF21" s="591">
        <f t="shared" si="3"/>
        <v>3.8995261306703157</v>
      </c>
      <c r="AG21" s="587"/>
      <c r="AH21" s="589">
        <f t="shared" si="14"/>
        <v>5</v>
      </c>
      <c r="AI21" s="589">
        <v>11</v>
      </c>
      <c r="AJ21" s="589">
        <f t="shared" si="15"/>
        <v>17</v>
      </c>
      <c r="AK21" s="590" t="str">
        <f t="shared" si="16"/>
        <v>Rioja, La</v>
      </c>
      <c r="AL21" s="591">
        <f t="shared" si="17"/>
        <v>1.3475886408992954</v>
      </c>
      <c r="AM21" s="587"/>
      <c r="AN21" s="589">
        <f t="shared" si="18"/>
        <v>2</v>
      </c>
      <c r="AO21" s="589">
        <v>11</v>
      </c>
      <c r="AP21" s="589">
        <f t="shared" si="19"/>
        <v>10</v>
      </c>
      <c r="AQ21" s="590" t="str">
        <f t="shared" si="20"/>
        <v>Comunitat Valenciana</v>
      </c>
      <c r="AR21" s="591">
        <f t="shared" si="21"/>
        <v>5.7678419958533915</v>
      </c>
      <c r="AS21" s="587"/>
      <c r="AT21" s="589">
        <f t="shared" si="22"/>
        <v>2</v>
      </c>
      <c r="AU21" s="589">
        <v>11</v>
      </c>
      <c r="AV21" s="589">
        <f t="shared" si="23"/>
        <v>14</v>
      </c>
      <c r="AW21" s="590" t="str">
        <f t="shared" si="24"/>
        <v>Murcia, Región de</v>
      </c>
      <c r="AX21" s="591">
        <f t="shared" si="25"/>
        <v>34.491374015967843</v>
      </c>
    </row>
    <row r="22" spans="1:50" s="231" customFormat="1" ht="18" customHeight="1" x14ac:dyDescent="0.15">
      <c r="A22" s="676"/>
      <c r="B22" s="677" t="s">
        <v>38</v>
      </c>
      <c r="C22" s="678"/>
      <c r="D22" s="679">
        <f t="shared" si="4"/>
        <v>2690464</v>
      </c>
      <c r="E22" s="680">
        <f t="shared" si="0"/>
        <v>5.6670672950339354</v>
      </c>
      <c r="F22" s="678"/>
      <c r="G22" s="681">
        <f>'20pobl'!J23</f>
        <v>1987834</v>
      </c>
      <c r="H22" s="682">
        <f t="shared" si="5"/>
        <v>5.231636357224275</v>
      </c>
      <c r="I22" s="678"/>
      <c r="J22" s="681">
        <f>'20pobl'!Q23</f>
        <v>464829</v>
      </c>
      <c r="K22" s="682">
        <f t="shared" si="6"/>
        <v>7.0273959120584131</v>
      </c>
      <c r="L22" s="678"/>
      <c r="M22" s="681">
        <f>'20pobl'!X23</f>
        <v>237801</v>
      </c>
      <c r="N22" s="682">
        <f t="shared" si="1"/>
        <v>8.3017074983513606</v>
      </c>
      <c r="O22" s="678"/>
      <c r="P22" s="683">
        <f t="shared" si="7"/>
        <v>80456</v>
      </c>
      <c r="Q22" s="684">
        <f t="shared" si="8"/>
        <v>2.9904135494844013</v>
      </c>
      <c r="R22" s="678"/>
      <c r="S22" s="681">
        <f>'23solcasaad'!J23</f>
        <v>22851</v>
      </c>
      <c r="T22" s="685">
        <f t="shared" si="9"/>
        <v>1.1495426680497467</v>
      </c>
      <c r="U22" s="678"/>
      <c r="V22" s="681">
        <f>'23solcasaad'!Q23</f>
        <v>14670</v>
      </c>
      <c r="W22" s="685">
        <f t="shared" si="10"/>
        <v>3.1559993029694793</v>
      </c>
      <c r="X22" s="678"/>
      <c r="Y22" s="681">
        <f>'23solcasaad'!X23</f>
        <v>42935</v>
      </c>
      <c r="Z22" s="609">
        <f t="shared" si="11"/>
        <v>18.055012384304522</v>
      </c>
      <c r="AA22" s="588"/>
      <c r="AB22" s="589">
        <f t="shared" si="12"/>
        <v>18</v>
      </c>
      <c r="AC22" s="589">
        <v>12</v>
      </c>
      <c r="AD22" s="589">
        <f t="shared" si="13"/>
        <v>14</v>
      </c>
      <c r="AE22" s="590" t="str">
        <f t="shared" si="2"/>
        <v>Murcia, Región de</v>
      </c>
      <c r="AF22" s="591">
        <f t="shared" si="3"/>
        <v>3.7824160931875777</v>
      </c>
      <c r="AG22" s="587"/>
      <c r="AH22" s="589">
        <f t="shared" si="14"/>
        <v>15</v>
      </c>
      <c r="AI22" s="589">
        <v>12</v>
      </c>
      <c r="AJ22" s="589">
        <f t="shared" si="15"/>
        <v>8</v>
      </c>
      <c r="AK22" s="590" t="str">
        <f t="shared" si="16"/>
        <v>Castilla - La Mancha</v>
      </c>
      <c r="AL22" s="591">
        <f t="shared" si="17"/>
        <v>1.2907907427882745</v>
      </c>
      <c r="AM22" s="587"/>
      <c r="AN22" s="589">
        <f t="shared" si="18"/>
        <v>19</v>
      </c>
      <c r="AO22" s="589">
        <v>12</v>
      </c>
      <c r="AP22" s="589">
        <f t="shared" si="19"/>
        <v>17</v>
      </c>
      <c r="AQ22" s="590" t="str">
        <f t="shared" si="20"/>
        <v>Rioja, La</v>
      </c>
      <c r="AR22" s="591">
        <f t="shared" si="21"/>
        <v>5.6604581460072794</v>
      </c>
      <c r="AS22" s="587"/>
      <c r="AT22" s="589">
        <f t="shared" si="22"/>
        <v>19</v>
      </c>
      <c r="AU22" s="589">
        <v>12</v>
      </c>
      <c r="AV22" s="589">
        <f t="shared" si="23"/>
        <v>10</v>
      </c>
      <c r="AW22" s="590" t="str">
        <f t="shared" si="24"/>
        <v>Comunitat Valenciana</v>
      </c>
      <c r="AX22" s="591">
        <f t="shared" si="25"/>
        <v>33.734417682377249</v>
      </c>
    </row>
    <row r="23" spans="1:50" s="231" customFormat="1" ht="18" customHeight="1" x14ac:dyDescent="0.15">
      <c r="A23" s="676"/>
      <c r="B23" s="677" t="s">
        <v>45</v>
      </c>
      <c r="C23" s="678"/>
      <c r="D23" s="679">
        <f t="shared" si="4"/>
        <v>6750336</v>
      </c>
      <c r="E23" s="680">
        <f t="shared" si="0"/>
        <v>14.218591431102663</v>
      </c>
      <c r="F23" s="678"/>
      <c r="G23" s="681">
        <f>'20pobl'!J24</f>
        <v>5514027</v>
      </c>
      <c r="H23" s="682">
        <f t="shared" si="5"/>
        <v>14.511968367537881</v>
      </c>
      <c r="I23" s="678"/>
      <c r="J23" s="681">
        <f>'20pobl'!Q24</f>
        <v>866035</v>
      </c>
      <c r="K23" s="682">
        <f t="shared" si="6"/>
        <v>13.092924104777257</v>
      </c>
      <c r="L23" s="678"/>
      <c r="M23" s="681">
        <f>'20pobl'!X24</f>
        <v>370274</v>
      </c>
      <c r="N23" s="682">
        <f t="shared" si="1"/>
        <v>12.92638147965968</v>
      </c>
      <c r="O23" s="678"/>
      <c r="P23" s="683">
        <f t="shared" si="7"/>
        <v>229862</v>
      </c>
      <c r="Q23" s="684">
        <f t="shared" si="8"/>
        <v>3.4051934599996208</v>
      </c>
      <c r="R23" s="678"/>
      <c r="S23" s="681">
        <f>'23solcasaad'!J24</f>
        <v>54560</v>
      </c>
      <c r="T23" s="685">
        <f t="shared" si="9"/>
        <v>0.9894764751786671</v>
      </c>
      <c r="U23" s="678"/>
      <c r="V23" s="681">
        <f>'23solcasaad'!Q24</f>
        <v>44675</v>
      </c>
      <c r="W23" s="685">
        <f t="shared" si="10"/>
        <v>5.1585674943853306</v>
      </c>
      <c r="X23" s="678"/>
      <c r="Y23" s="681">
        <f>'23solcasaad'!X24</f>
        <v>130627</v>
      </c>
      <c r="Z23" s="609">
        <f t="shared" si="11"/>
        <v>35.278469457752905</v>
      </c>
      <c r="AA23" s="588"/>
      <c r="AB23" s="589">
        <f t="shared" si="12"/>
        <v>15</v>
      </c>
      <c r="AC23" s="589">
        <v>13</v>
      </c>
      <c r="AD23" s="589">
        <f t="shared" si="13"/>
        <v>10</v>
      </c>
      <c r="AE23" s="590" t="str">
        <f t="shared" si="2"/>
        <v>Comunitat Valenciana</v>
      </c>
      <c r="AF23" s="591">
        <f t="shared" si="3"/>
        <v>3.7647360212414087</v>
      </c>
      <c r="AG23" s="587"/>
      <c r="AH23" s="589">
        <f t="shared" si="14"/>
        <v>17</v>
      </c>
      <c r="AI23" s="589">
        <v>13</v>
      </c>
      <c r="AJ23" s="589">
        <f t="shared" si="15"/>
        <v>10</v>
      </c>
      <c r="AK23" s="590" t="str">
        <f t="shared" si="16"/>
        <v>Comunitat Valenciana</v>
      </c>
      <c r="AL23" s="591">
        <f t="shared" si="17"/>
        <v>1.2873595562076658</v>
      </c>
      <c r="AM23" s="587"/>
      <c r="AN23" s="589">
        <f t="shared" si="18"/>
        <v>15</v>
      </c>
      <c r="AO23" s="589">
        <v>13</v>
      </c>
      <c r="AP23" s="589">
        <f t="shared" si="19"/>
        <v>6</v>
      </c>
      <c r="AQ23" s="590" t="str">
        <f t="shared" si="20"/>
        <v>Cantabria</v>
      </c>
      <c r="AR23" s="591">
        <f t="shared" si="21"/>
        <v>5.3447047438774096</v>
      </c>
      <c r="AS23" s="587"/>
      <c r="AT23" s="589">
        <f t="shared" si="22"/>
        <v>10</v>
      </c>
      <c r="AU23" s="589">
        <v>13</v>
      </c>
      <c r="AV23" s="589">
        <f t="shared" si="23"/>
        <v>2</v>
      </c>
      <c r="AW23" s="590" t="str">
        <f t="shared" si="24"/>
        <v>Aragón</v>
      </c>
      <c r="AX23" s="591">
        <f t="shared" si="25"/>
        <v>32.509048910521486</v>
      </c>
    </row>
    <row r="24" spans="1:50" s="231" customFormat="1" ht="18" customHeight="1" x14ac:dyDescent="0.15">
      <c r="A24" s="676"/>
      <c r="B24" s="677" t="s">
        <v>46</v>
      </c>
      <c r="C24" s="678"/>
      <c r="D24" s="679">
        <f t="shared" si="4"/>
        <v>1531878</v>
      </c>
      <c r="E24" s="680">
        <f t="shared" si="0"/>
        <v>3.2266760357254345</v>
      </c>
      <c r="F24" s="678"/>
      <c r="G24" s="681">
        <f>'20pobl'!J25</f>
        <v>1285039</v>
      </c>
      <c r="H24" s="682">
        <f t="shared" si="5"/>
        <v>3.382001089050255</v>
      </c>
      <c r="I24" s="678"/>
      <c r="J24" s="681">
        <f>'20pobl'!Q25</f>
        <v>175195</v>
      </c>
      <c r="K24" s="682">
        <f t="shared" si="6"/>
        <v>2.6486398800700339</v>
      </c>
      <c r="L24" s="678"/>
      <c r="M24" s="681">
        <f>'20pobl'!X25</f>
        <v>71644</v>
      </c>
      <c r="N24" s="682">
        <f t="shared" si="1"/>
        <v>2.501114511763554</v>
      </c>
      <c r="O24" s="678"/>
      <c r="P24" s="683">
        <f t="shared" si="7"/>
        <v>57942</v>
      </c>
      <c r="Q24" s="684">
        <f t="shared" si="8"/>
        <v>3.7824160931875777</v>
      </c>
      <c r="R24" s="678"/>
      <c r="S24" s="681">
        <f>'23solcasaad'!J25</f>
        <v>20062</v>
      </c>
      <c r="T24" s="685">
        <f t="shared" si="9"/>
        <v>1.5611977535312158</v>
      </c>
      <c r="U24" s="678"/>
      <c r="V24" s="681">
        <f>'23solcasaad'!Q25</f>
        <v>13169</v>
      </c>
      <c r="W24" s="685">
        <f t="shared" si="10"/>
        <v>7.5167670310225745</v>
      </c>
      <c r="X24" s="678"/>
      <c r="Y24" s="681">
        <f>'23solcasaad'!X25</f>
        <v>24711</v>
      </c>
      <c r="Z24" s="609">
        <f t="shared" si="11"/>
        <v>34.491374015967843</v>
      </c>
      <c r="AA24" s="588"/>
      <c r="AB24" s="589">
        <f t="shared" si="12"/>
        <v>12</v>
      </c>
      <c r="AC24" s="589">
        <v>14</v>
      </c>
      <c r="AD24" s="589">
        <f t="shared" si="13"/>
        <v>4</v>
      </c>
      <c r="AE24" s="590" t="str">
        <f t="shared" si="2"/>
        <v>Balears, Illes</v>
      </c>
      <c r="AF24" s="591">
        <f t="shared" si="3"/>
        <v>3.4910709049945652</v>
      </c>
      <c r="AG24" s="587"/>
      <c r="AH24" s="589">
        <f t="shared" si="14"/>
        <v>6</v>
      </c>
      <c r="AI24" s="589">
        <v>14</v>
      </c>
      <c r="AJ24" s="589">
        <f t="shared" si="15"/>
        <v>4</v>
      </c>
      <c r="AK24" s="590" t="str">
        <f t="shared" si="16"/>
        <v>Balears, Illes</v>
      </c>
      <c r="AL24" s="591">
        <f t="shared" si="17"/>
        <v>1.1719123016251953</v>
      </c>
      <c r="AM24" s="587"/>
      <c r="AN24" s="589">
        <f t="shared" si="18"/>
        <v>4</v>
      </c>
      <c r="AO24" s="589">
        <v>14</v>
      </c>
      <c r="AP24" s="589">
        <f t="shared" si="19"/>
        <v>3</v>
      </c>
      <c r="AQ24" s="590" t="str">
        <f t="shared" si="20"/>
        <v>Asturias, Principado de</v>
      </c>
      <c r="AR24" s="591">
        <f t="shared" si="21"/>
        <v>5.2478149648262633</v>
      </c>
      <c r="AS24" s="587"/>
      <c r="AT24" s="589">
        <f t="shared" si="22"/>
        <v>11</v>
      </c>
      <c r="AU24" s="589">
        <v>14</v>
      </c>
      <c r="AV24" s="589">
        <f t="shared" si="23"/>
        <v>18</v>
      </c>
      <c r="AW24" s="590" t="str">
        <f t="shared" si="24"/>
        <v>Ceuta y Melilla</v>
      </c>
      <c r="AX24" s="591">
        <f t="shared" si="25"/>
        <v>30.335459971187486</v>
      </c>
    </row>
    <row r="25" spans="1:50" s="231" customFormat="1" ht="18" customHeight="1" x14ac:dyDescent="0.15">
      <c r="B25" s="677" t="s">
        <v>47</v>
      </c>
      <c r="C25" s="678"/>
      <c r="D25" s="686">
        <f t="shared" si="4"/>
        <v>664117</v>
      </c>
      <c r="E25" s="680">
        <f t="shared" si="0"/>
        <v>1.3988649284198011</v>
      </c>
      <c r="F25" s="678"/>
      <c r="G25" s="687">
        <f>'20pobl'!J26</f>
        <v>529501</v>
      </c>
      <c r="H25" s="682">
        <f t="shared" si="5"/>
        <v>1.3935553385175072</v>
      </c>
      <c r="I25" s="678"/>
      <c r="J25" s="687">
        <f>'20pobl'!Q26</f>
        <v>93138</v>
      </c>
      <c r="K25" s="682">
        <f t="shared" si="6"/>
        <v>1.408082543165974</v>
      </c>
      <c r="L25" s="678"/>
      <c r="M25" s="687">
        <f>'20pobl'!X26</f>
        <v>41478</v>
      </c>
      <c r="N25" s="682">
        <f t="shared" si="1"/>
        <v>1.4480099899353567</v>
      </c>
      <c r="O25" s="678"/>
      <c r="P25" s="688">
        <f t="shared" si="7"/>
        <v>21478</v>
      </c>
      <c r="Q25" s="684">
        <f t="shared" si="8"/>
        <v>3.234068695726807</v>
      </c>
      <c r="R25" s="678"/>
      <c r="S25" s="687">
        <f>'23solcasaad'!J26</f>
        <v>5140</v>
      </c>
      <c r="T25" s="685">
        <f t="shared" si="9"/>
        <v>0.97072526775209111</v>
      </c>
      <c r="U25" s="678"/>
      <c r="V25" s="687">
        <f>'23solcasaad'!Q26</f>
        <v>4056</v>
      </c>
      <c r="W25" s="685">
        <f t="shared" si="10"/>
        <v>4.3548283192681829</v>
      </c>
      <c r="X25" s="678"/>
      <c r="Y25" s="687">
        <f>'23solcasaad'!X26</f>
        <v>12282</v>
      </c>
      <c r="Z25" s="609">
        <f t="shared" si="11"/>
        <v>29.610878055836828</v>
      </c>
      <c r="AA25" s="588"/>
      <c r="AB25" s="589">
        <f t="shared" si="12"/>
        <v>16</v>
      </c>
      <c r="AC25" s="589">
        <v>15</v>
      </c>
      <c r="AD25" s="589">
        <f t="shared" si="13"/>
        <v>13</v>
      </c>
      <c r="AE25" s="590" t="str">
        <f t="shared" si="2"/>
        <v>Madrid, Comunidad de</v>
      </c>
      <c r="AF25" s="591">
        <f t="shared" si="3"/>
        <v>3.4051934599996208</v>
      </c>
      <c r="AG25" s="587"/>
      <c r="AH25" s="589">
        <f t="shared" si="14"/>
        <v>19</v>
      </c>
      <c r="AI25" s="589">
        <v>15</v>
      </c>
      <c r="AJ25" s="589">
        <f t="shared" si="15"/>
        <v>12</v>
      </c>
      <c r="AK25" s="590" t="str">
        <f t="shared" si="16"/>
        <v>Galicia</v>
      </c>
      <c r="AL25" s="591">
        <f t="shared" si="17"/>
        <v>1.1495426680497467</v>
      </c>
      <c r="AM25" s="587"/>
      <c r="AN25" s="589">
        <f t="shared" si="18"/>
        <v>18</v>
      </c>
      <c r="AO25" s="589">
        <v>15</v>
      </c>
      <c r="AP25" s="589">
        <f t="shared" si="19"/>
        <v>13</v>
      </c>
      <c r="AQ25" s="590" t="str">
        <f t="shared" si="20"/>
        <v>Madrid, Comunidad de</v>
      </c>
      <c r="AR25" s="591">
        <f t="shared" si="21"/>
        <v>5.1585674943853306</v>
      </c>
      <c r="AS25" s="587"/>
      <c r="AT25" s="589">
        <f t="shared" si="22"/>
        <v>15</v>
      </c>
      <c r="AU25" s="589">
        <v>15</v>
      </c>
      <c r="AV25" s="589">
        <f t="shared" si="23"/>
        <v>15</v>
      </c>
      <c r="AW25" s="590" t="str">
        <f t="shared" si="24"/>
        <v>Navarra, Comunidad Foral de</v>
      </c>
      <c r="AX25" s="591">
        <f t="shared" si="25"/>
        <v>29.610878055836828</v>
      </c>
    </row>
    <row r="26" spans="1:50" s="231" customFormat="1" ht="18" customHeight="1" x14ac:dyDescent="0.15">
      <c r="B26" s="677" t="s">
        <v>48</v>
      </c>
      <c r="C26" s="678"/>
      <c r="D26" s="686">
        <f t="shared" si="4"/>
        <v>2208174</v>
      </c>
      <c r="E26" s="680">
        <f t="shared" si="0"/>
        <v>4.6511942390399073</v>
      </c>
      <c r="F26" s="678"/>
      <c r="G26" s="687">
        <f>'20pobl'!J27</f>
        <v>1695657</v>
      </c>
      <c r="H26" s="682">
        <f t="shared" si="5"/>
        <v>4.4626768686831202</v>
      </c>
      <c r="I26" s="678"/>
      <c r="J26" s="687">
        <f>'20pobl'!Q27</f>
        <v>353210</v>
      </c>
      <c r="K26" s="682">
        <f t="shared" si="6"/>
        <v>5.3399131940953604</v>
      </c>
      <c r="L26" s="678"/>
      <c r="M26" s="687">
        <f>'20pobl'!X27</f>
        <v>159307</v>
      </c>
      <c r="N26" s="682">
        <f t="shared" si="1"/>
        <v>5.561457338025745</v>
      </c>
      <c r="O26" s="678"/>
      <c r="P26" s="688">
        <f t="shared" si="7"/>
        <v>110499</v>
      </c>
      <c r="Q26" s="684">
        <f t="shared" si="8"/>
        <v>5.0040893516543532</v>
      </c>
      <c r="R26" s="678"/>
      <c r="S26" s="687">
        <f>'23solcasaad'!J27</f>
        <v>29296</v>
      </c>
      <c r="T26" s="685">
        <f t="shared" si="9"/>
        <v>1.7277079031903269</v>
      </c>
      <c r="U26" s="678"/>
      <c r="V26" s="687">
        <f>'23solcasaad'!Q27</f>
        <v>22116</v>
      </c>
      <c r="W26" s="685">
        <f t="shared" si="10"/>
        <v>6.261430876815492</v>
      </c>
      <c r="X26" s="678"/>
      <c r="Y26" s="687">
        <f>'23solcasaad'!X27</f>
        <v>59087</v>
      </c>
      <c r="Z26" s="609">
        <f t="shared" si="11"/>
        <v>37.090021154123797</v>
      </c>
      <c r="AA26" s="588"/>
      <c r="AB26" s="589">
        <f t="shared" si="12"/>
        <v>4</v>
      </c>
      <c r="AC26" s="589">
        <v>16</v>
      </c>
      <c r="AD26" s="589">
        <f t="shared" si="13"/>
        <v>15</v>
      </c>
      <c r="AE26" s="590" t="str">
        <f t="shared" si="2"/>
        <v>Navarra, Comunidad Foral de</v>
      </c>
      <c r="AF26" s="592">
        <f t="shared" si="3"/>
        <v>3.234068695726807</v>
      </c>
      <c r="AG26" s="587"/>
      <c r="AH26" s="589">
        <f t="shared" si="14"/>
        <v>3</v>
      </c>
      <c r="AI26" s="589">
        <v>16</v>
      </c>
      <c r="AJ26" s="589">
        <f t="shared" si="15"/>
        <v>5</v>
      </c>
      <c r="AK26" s="590" t="str">
        <f t="shared" si="16"/>
        <v>Canarias</v>
      </c>
      <c r="AL26" s="591">
        <f t="shared" si="17"/>
        <v>1.1382210219887259</v>
      </c>
      <c r="AM26" s="587"/>
      <c r="AN26" s="589">
        <f t="shared" si="18"/>
        <v>10</v>
      </c>
      <c r="AO26" s="589">
        <v>16</v>
      </c>
      <c r="AP26" s="589">
        <f t="shared" si="19"/>
        <v>2</v>
      </c>
      <c r="AQ26" s="590" t="str">
        <f t="shared" si="20"/>
        <v>Aragón</v>
      </c>
      <c r="AR26" s="591">
        <f t="shared" si="21"/>
        <v>5.1255096677400092</v>
      </c>
      <c r="AS26" s="587"/>
      <c r="AT26" s="589">
        <f t="shared" si="22"/>
        <v>8</v>
      </c>
      <c r="AU26" s="589">
        <v>16</v>
      </c>
      <c r="AV26" s="589">
        <f t="shared" si="23"/>
        <v>6</v>
      </c>
      <c r="AW26" s="590" t="str">
        <f t="shared" si="24"/>
        <v>Cantabria</v>
      </c>
      <c r="AX26" s="591">
        <f t="shared" si="25"/>
        <v>29.241006142146826</v>
      </c>
    </row>
    <row r="27" spans="1:50" s="231" customFormat="1" ht="18" customHeight="1" x14ac:dyDescent="0.15">
      <c r="B27" s="677" t="s">
        <v>49</v>
      </c>
      <c r="C27" s="678"/>
      <c r="D27" s="686">
        <f t="shared" si="4"/>
        <v>319892</v>
      </c>
      <c r="E27" s="689">
        <f t="shared" si="0"/>
        <v>0.67380551872948147</v>
      </c>
      <c r="F27" s="678"/>
      <c r="G27" s="687">
        <f>'20pobl'!J28</f>
        <v>251041</v>
      </c>
      <c r="H27" s="690">
        <f t="shared" si="5"/>
        <v>0.66069662897100012</v>
      </c>
      <c r="I27" s="678"/>
      <c r="J27" s="687">
        <f>'20pobl'!Q28</f>
        <v>46710</v>
      </c>
      <c r="K27" s="690">
        <f t="shared" si="6"/>
        <v>0.70617294328075164</v>
      </c>
      <c r="L27" s="678"/>
      <c r="M27" s="687">
        <f>'20pobl'!X28</f>
        <v>22141</v>
      </c>
      <c r="N27" s="690">
        <f t="shared" si="1"/>
        <v>0.77294925471716891</v>
      </c>
      <c r="O27" s="678"/>
      <c r="P27" s="688">
        <f t="shared" si="7"/>
        <v>14350</v>
      </c>
      <c r="Q27" s="691">
        <f t="shared" si="8"/>
        <v>4.4858889875332926</v>
      </c>
      <c r="R27" s="678"/>
      <c r="S27" s="687">
        <f>'23solcasaad'!J28</f>
        <v>3383</v>
      </c>
      <c r="T27" s="414">
        <f t="shared" si="9"/>
        <v>1.3475886408992954</v>
      </c>
      <c r="U27" s="678"/>
      <c r="V27" s="687">
        <f>'23solcasaad'!Q28</f>
        <v>2644</v>
      </c>
      <c r="W27" s="414">
        <f t="shared" si="10"/>
        <v>5.6604581460072794</v>
      </c>
      <c r="X27" s="678"/>
      <c r="Y27" s="687">
        <f>'23solcasaad'!X28</f>
        <v>8323</v>
      </c>
      <c r="Z27" s="612">
        <f t="shared" si="11"/>
        <v>37.590894720202343</v>
      </c>
      <c r="AA27" s="588"/>
      <c r="AB27" s="589">
        <f t="shared" si="12"/>
        <v>7</v>
      </c>
      <c r="AC27" s="589">
        <v>17</v>
      </c>
      <c r="AD27" s="589">
        <f t="shared" si="13"/>
        <v>18</v>
      </c>
      <c r="AE27" s="590" t="str">
        <f t="shared" si="2"/>
        <v>Ceuta y Melilla</v>
      </c>
      <c r="AF27" s="591">
        <f t="shared" si="3"/>
        <v>3.0079566454925217</v>
      </c>
      <c r="AG27" s="587"/>
      <c r="AH27" s="589">
        <f t="shared" si="14"/>
        <v>11</v>
      </c>
      <c r="AI27" s="589">
        <v>17</v>
      </c>
      <c r="AJ27" s="589">
        <f t="shared" si="15"/>
        <v>13</v>
      </c>
      <c r="AK27" s="590" t="str">
        <f t="shared" si="16"/>
        <v>Madrid, Comunidad de</v>
      </c>
      <c r="AL27" s="591">
        <f t="shared" si="17"/>
        <v>0.9894764751786671</v>
      </c>
      <c r="AM27" s="587"/>
      <c r="AN27" s="589">
        <f t="shared" si="18"/>
        <v>12</v>
      </c>
      <c r="AO27" s="589">
        <v>17</v>
      </c>
      <c r="AP27" s="589">
        <f t="shared" si="19"/>
        <v>5</v>
      </c>
      <c r="AQ27" s="590" t="str">
        <f t="shared" si="20"/>
        <v>Canarias</v>
      </c>
      <c r="AR27" s="591">
        <f t="shared" si="21"/>
        <v>4.7242788860131641</v>
      </c>
      <c r="AS27" s="587"/>
      <c r="AT27" s="589">
        <f t="shared" si="22"/>
        <v>7</v>
      </c>
      <c r="AU27" s="589">
        <v>17</v>
      </c>
      <c r="AV27" s="589">
        <f t="shared" si="23"/>
        <v>3</v>
      </c>
      <c r="AW27" s="590" t="str">
        <f t="shared" si="24"/>
        <v>Asturias, Principado de</v>
      </c>
      <c r="AX27" s="591">
        <f t="shared" si="25"/>
        <v>28.972258730754788</v>
      </c>
    </row>
    <row r="28" spans="1:50" s="231" customFormat="1" ht="18" customHeight="1" x14ac:dyDescent="0.15">
      <c r="B28" s="677" t="s">
        <v>4</v>
      </c>
      <c r="C28" s="678"/>
      <c r="D28" s="686">
        <f t="shared" si="4"/>
        <v>168287</v>
      </c>
      <c r="E28" s="689">
        <f t="shared" si="0"/>
        <v>0.35447185090726951</v>
      </c>
      <c r="F28" s="678"/>
      <c r="G28" s="687">
        <f>'20pobl'!J29</f>
        <v>148381</v>
      </c>
      <c r="H28" s="690">
        <f t="shared" si="5"/>
        <v>0.39051320901106185</v>
      </c>
      <c r="I28" s="678"/>
      <c r="J28" s="687">
        <f>'20pobl'!Q29</f>
        <v>15047</v>
      </c>
      <c r="K28" s="690">
        <f t="shared" si="6"/>
        <v>0.2274841421011661</v>
      </c>
      <c r="L28" s="678"/>
      <c r="M28" s="687">
        <f>'20pobl'!X29</f>
        <v>4859</v>
      </c>
      <c r="N28" s="690">
        <f t="shared" si="1"/>
        <v>0.16962921406759962</v>
      </c>
      <c r="O28" s="678"/>
      <c r="P28" s="688">
        <f t="shared" si="7"/>
        <v>5062</v>
      </c>
      <c r="Q28" s="691">
        <f t="shared" si="8"/>
        <v>3.0079566454925217</v>
      </c>
      <c r="R28" s="678"/>
      <c r="S28" s="687">
        <f>'23solcasaad'!J29</f>
        <v>2628</v>
      </c>
      <c r="T28" s="414">
        <f t="shared" si="9"/>
        <v>1.7711162480371476</v>
      </c>
      <c r="U28" s="678"/>
      <c r="V28" s="687">
        <f>'23solcasaad'!Q29</f>
        <v>960</v>
      </c>
      <c r="W28" s="414">
        <f t="shared" si="10"/>
        <v>6.380009304180235</v>
      </c>
      <c r="X28" s="678"/>
      <c r="Y28" s="687">
        <f>'23solcasaad'!X29</f>
        <v>1474</v>
      </c>
      <c r="Z28" s="612">
        <f t="shared" si="11"/>
        <v>30.335459971187486</v>
      </c>
      <c r="AA28" s="588"/>
      <c r="AB28" s="589">
        <f t="shared" si="12"/>
        <v>17</v>
      </c>
      <c r="AC28" s="589">
        <v>18</v>
      </c>
      <c r="AD28" s="589">
        <f t="shared" si="13"/>
        <v>12</v>
      </c>
      <c r="AE28" s="590" t="str">
        <f t="shared" si="2"/>
        <v>Galicia</v>
      </c>
      <c r="AF28" s="591">
        <f t="shared" si="3"/>
        <v>2.9904135494844013</v>
      </c>
      <c r="AG28" s="587"/>
      <c r="AH28" s="589">
        <f t="shared" si="14"/>
        <v>1</v>
      </c>
      <c r="AI28" s="589">
        <v>18</v>
      </c>
      <c r="AJ28" s="589">
        <f t="shared" si="15"/>
        <v>2</v>
      </c>
      <c r="AK28" s="590" t="str">
        <f t="shared" si="16"/>
        <v>Aragón</v>
      </c>
      <c r="AL28" s="591">
        <f t="shared" si="17"/>
        <v>0.98230952572187802</v>
      </c>
      <c r="AM28" s="587"/>
      <c r="AN28" s="589">
        <f t="shared" si="18"/>
        <v>9</v>
      </c>
      <c r="AO28" s="589">
        <v>18</v>
      </c>
      <c r="AP28" s="589">
        <f t="shared" si="19"/>
        <v>15</v>
      </c>
      <c r="AQ28" s="590" t="str">
        <f t="shared" si="20"/>
        <v>Navarra, Comunidad Foral de</v>
      </c>
      <c r="AR28" s="591">
        <f t="shared" si="21"/>
        <v>4.3548283192681829</v>
      </c>
      <c r="AS28" s="587"/>
      <c r="AT28" s="589">
        <f t="shared" si="22"/>
        <v>14</v>
      </c>
      <c r="AU28" s="589">
        <v>18</v>
      </c>
      <c r="AV28" s="589">
        <f t="shared" si="23"/>
        <v>5</v>
      </c>
      <c r="AW28" s="590" t="str">
        <f t="shared" si="24"/>
        <v>Canarias</v>
      </c>
      <c r="AX28" s="591">
        <f t="shared" si="25"/>
        <v>25.256419658665884</v>
      </c>
    </row>
    <row r="29" spans="1:50" s="231" customFormat="1" ht="3.75" customHeight="1" x14ac:dyDescent="0.15">
      <c r="A29" s="676"/>
      <c r="B29" s="430"/>
      <c r="C29" s="513"/>
      <c r="D29" s="430"/>
      <c r="E29" s="692"/>
      <c r="F29" s="513"/>
      <c r="G29" s="430"/>
      <c r="H29" s="693"/>
      <c r="I29" s="513"/>
      <c r="J29" s="430"/>
      <c r="K29" s="693"/>
      <c r="L29" s="513"/>
      <c r="M29" s="430"/>
      <c r="N29" s="693"/>
      <c r="O29" s="513"/>
      <c r="P29" s="430"/>
      <c r="Q29" s="694"/>
      <c r="R29" s="513"/>
      <c r="S29" s="430"/>
      <c r="T29" s="695"/>
      <c r="U29" s="513"/>
      <c r="V29" s="430"/>
      <c r="W29" s="693"/>
      <c r="X29" s="513"/>
      <c r="Y29" s="430"/>
      <c r="Z29" s="593"/>
      <c r="AA29" s="588"/>
      <c r="AB29" s="585"/>
      <c r="AC29" s="585"/>
      <c r="AD29" s="589">
        <f>MATCH(AC30,AB$11:AB$30,0)</f>
        <v>5</v>
      </c>
      <c r="AE29" s="590" t="str">
        <f t="shared" si="2"/>
        <v>Canarias</v>
      </c>
      <c r="AF29" s="591">
        <f t="shared" si="3"/>
        <v>2.652154726475306</v>
      </c>
      <c r="AG29" s="587"/>
      <c r="AH29" s="585"/>
      <c r="AI29" s="585"/>
      <c r="AJ29" s="589">
        <f>MATCH(AI30,AH$11:AH$30,0)</f>
        <v>15</v>
      </c>
      <c r="AK29" s="590" t="str">
        <f t="shared" si="16"/>
        <v>Navarra, Comunidad Foral de</v>
      </c>
      <c r="AL29" s="591">
        <f t="shared" si="17"/>
        <v>0.97072526775209111</v>
      </c>
      <c r="AM29" s="587"/>
      <c r="AN29" s="585"/>
      <c r="AO29" s="585"/>
      <c r="AP29" s="589">
        <f>MATCH(AO30,AN$11:AN$30,0)</f>
        <v>12</v>
      </c>
      <c r="AQ29" s="590" t="str">
        <f t="shared" si="20"/>
        <v>Galicia</v>
      </c>
      <c r="AR29" s="591">
        <f>INDEX(W$11:W$30,AP29,1)</f>
        <v>3.1559993029694793</v>
      </c>
      <c r="AS29" s="587"/>
      <c r="AT29" s="585"/>
      <c r="AU29" s="585"/>
      <c r="AV29" s="589">
        <f>MATCH(AU30,AT$11:AT$30,0)</f>
        <v>12</v>
      </c>
      <c r="AW29" s="590" t="str">
        <f t="shared" si="24"/>
        <v>Galicia</v>
      </c>
      <c r="AX29" s="591">
        <f t="shared" si="25"/>
        <v>18.055012384304522</v>
      </c>
    </row>
    <row r="30" spans="1:50" s="439" customFormat="1" ht="18" customHeight="1" x14ac:dyDescent="0.15">
      <c r="B30" s="696" t="s">
        <v>3</v>
      </c>
      <c r="C30" s="674"/>
      <c r="D30" s="697">
        <f>SUM(D11:D28)</f>
        <v>47475420</v>
      </c>
      <c r="E30" s="695">
        <f>SUM(E11:E28)</f>
        <v>100</v>
      </c>
      <c r="F30" s="674"/>
      <c r="G30" s="697">
        <f>SUM(G11:G28)</f>
        <v>37996410</v>
      </c>
      <c r="H30" s="698">
        <f>SUM(H11:H28)</f>
        <v>99.999999999999972</v>
      </c>
      <c r="I30" s="674"/>
      <c r="J30" s="697">
        <f>SUM(J11:J28)</f>
        <v>6614527</v>
      </c>
      <c r="K30" s="698">
        <f>SUM(K11:K28)</f>
        <v>99.999999999999986</v>
      </c>
      <c r="L30" s="674"/>
      <c r="M30" s="697">
        <f>SUM(M11:M28)</f>
        <v>2864483</v>
      </c>
      <c r="N30" s="698">
        <f>SUM(N11:N28)</f>
        <v>100.00000000000001</v>
      </c>
      <c r="O30" s="674"/>
      <c r="P30" s="697">
        <f>SUM(P11:P28)</f>
        <v>2021008</v>
      </c>
      <c r="Q30" s="694">
        <f>P30*100/D30</f>
        <v>4.2569565471985289</v>
      </c>
      <c r="R30" s="674"/>
      <c r="S30" s="697">
        <f>SUM(S11:S28)</f>
        <v>523626</v>
      </c>
      <c r="T30" s="695">
        <f>S30*100/G30</f>
        <v>1.3780933514508344</v>
      </c>
      <c r="U30" s="674"/>
      <c r="V30" s="697">
        <f>SUM(V11:V28)</f>
        <v>442278</v>
      </c>
      <c r="W30" s="695">
        <f>V30*100/J30</f>
        <v>6.6864645045669935</v>
      </c>
      <c r="X30" s="674"/>
      <c r="Y30" s="697">
        <f>SUM(Y11:Y28)</f>
        <v>1055104</v>
      </c>
      <c r="Z30" s="594">
        <f>Y30*100/M30</f>
        <v>36.834011582543866</v>
      </c>
      <c r="AA30" s="588"/>
      <c r="AB30" s="589">
        <f>_xlfn.RANK.EQ(Q30,Q$11:Q$30,0)</f>
        <v>9</v>
      </c>
      <c r="AC30" s="589">
        <v>19</v>
      </c>
      <c r="AD30" s="585"/>
      <c r="AE30" s="585"/>
      <c r="AF30" s="595"/>
      <c r="AG30" s="297"/>
      <c r="AH30" s="589">
        <f t="shared" si="14"/>
        <v>9</v>
      </c>
      <c r="AI30" s="589">
        <v>19</v>
      </c>
      <c r="AJ30" s="585"/>
      <c r="AK30" s="585"/>
      <c r="AL30" s="595"/>
      <c r="AM30" s="297"/>
      <c r="AN30" s="589">
        <f t="shared" si="18"/>
        <v>8</v>
      </c>
      <c r="AO30" s="589">
        <v>19</v>
      </c>
      <c r="AP30" s="585"/>
      <c r="AQ30" s="585"/>
      <c r="AR30" s="595"/>
      <c r="AS30" s="297"/>
      <c r="AT30" s="589">
        <f t="shared" si="22"/>
        <v>9</v>
      </c>
      <c r="AU30" s="589">
        <v>19</v>
      </c>
      <c r="AV30" s="585"/>
      <c r="AW30" s="585"/>
      <c r="AX30" s="595"/>
    </row>
    <row r="31" spans="1:50" s="439" customFormat="1" ht="5.25" customHeight="1" x14ac:dyDescent="0.2">
      <c r="B31" s="784" t="s">
        <v>42</v>
      </c>
      <c r="C31" s="785"/>
      <c r="D31" s="785"/>
      <c r="E31" s="785"/>
      <c r="F31" s="785"/>
      <c r="G31" s="785"/>
      <c r="H31" s="785"/>
      <c r="I31" s="785"/>
      <c r="R31" s="785"/>
      <c r="Z31" s="297"/>
      <c r="AA31" s="297"/>
      <c r="AB31" s="297"/>
      <c r="AC31" s="297"/>
      <c r="AD31" s="297"/>
      <c r="AE31" s="297"/>
      <c r="AF31" s="297"/>
      <c r="AG31" s="297"/>
      <c r="AH31" s="297"/>
      <c r="AI31" s="297"/>
      <c r="AJ31" s="297"/>
      <c r="AK31" s="297"/>
      <c r="AL31" s="297"/>
      <c r="AM31" s="297"/>
      <c r="AN31" s="297"/>
      <c r="AO31" s="297"/>
      <c r="AP31" s="297"/>
      <c r="AQ31" s="297"/>
      <c r="AR31" s="297"/>
      <c r="AS31" s="297"/>
      <c r="AT31" s="297"/>
      <c r="AU31" s="297"/>
      <c r="AV31" s="297"/>
      <c r="AW31" s="297"/>
      <c r="AX31" s="297"/>
    </row>
    <row r="32" spans="1:50" s="439" customFormat="1" ht="5.25" customHeight="1" x14ac:dyDescent="0.2">
      <c r="B32" s="784" t="s">
        <v>50</v>
      </c>
      <c r="C32" s="786"/>
      <c r="D32" s="786"/>
      <c r="E32" s="786"/>
      <c r="F32" s="786"/>
      <c r="G32" s="786"/>
      <c r="H32" s="786"/>
      <c r="I32" s="786"/>
      <c r="R32" s="786"/>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row>
    <row r="33" spans="2:50" s="439" customFormat="1" ht="13.5" customHeight="1" x14ac:dyDescent="0.2">
      <c r="B33" s="1079" t="s">
        <v>179</v>
      </c>
      <c r="C33" s="1079"/>
      <c r="D33" s="1079"/>
      <c r="E33" s="1079"/>
      <c r="F33" s="1079"/>
      <c r="G33" s="1079"/>
      <c r="H33" s="1079"/>
      <c r="I33" s="1079"/>
      <c r="J33" s="1079"/>
      <c r="K33" s="1079"/>
      <c r="L33" s="1079"/>
      <c r="M33" s="1079"/>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row>
    <row r="34" spans="2:50" s="297" customFormat="1" ht="29.25" customHeight="1" x14ac:dyDescent="0.2">
      <c r="B34" s="1067"/>
      <c r="C34" s="1067"/>
      <c r="D34" s="1067"/>
      <c r="E34" s="1067"/>
      <c r="F34" s="1067"/>
      <c r="G34" s="1067"/>
      <c r="H34" s="1067"/>
      <c r="I34" s="1067"/>
      <c r="J34" s="1067"/>
      <c r="K34" s="1067"/>
      <c r="L34" s="1067"/>
      <c r="M34" s="1067"/>
      <c r="N34" s="1067"/>
      <c r="O34" s="1067"/>
      <c r="P34" s="1067"/>
      <c r="Q34" s="614"/>
      <c r="R34" s="614"/>
      <c r="S34" s="614"/>
    </row>
    <row r="35" spans="2:50" s="439" customFormat="1" ht="4.5" customHeight="1" x14ac:dyDescent="0.2">
      <c r="B35" s="1035"/>
      <c r="C35" s="1035"/>
      <c r="D35" s="1035"/>
      <c r="E35" s="1035"/>
      <c r="F35" s="1035"/>
      <c r="G35" s="1035"/>
      <c r="H35" s="1035"/>
      <c r="I35" s="1035"/>
      <c r="J35" s="1035"/>
      <c r="K35" s="1035"/>
      <c r="L35" s="1035"/>
      <c r="M35" s="1035"/>
      <c r="N35" s="1035"/>
      <c r="O35" s="1035"/>
      <c r="P35" s="1035"/>
      <c r="Q35" s="699"/>
      <c r="R35" s="699"/>
      <c r="S35" s="699"/>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row>
    <row r="36" spans="2:50" s="439" customFormat="1" x14ac:dyDescent="0.2">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row>
    <row r="37" spans="2:50" s="439" customFormat="1" x14ac:dyDescent="0.2">
      <c r="Z37" s="297"/>
      <c r="AA37" s="297"/>
      <c r="AB37" s="297"/>
      <c r="AC37" s="297"/>
      <c r="AD37" s="297"/>
      <c r="AE37" s="297"/>
      <c r="AF37" s="297"/>
      <c r="AG37" s="297"/>
      <c r="AH37" s="297"/>
      <c r="AI37" s="297"/>
      <c r="AJ37" s="297"/>
      <c r="AK37" s="297"/>
      <c r="AL37" s="297"/>
      <c r="AM37" s="297"/>
      <c r="AN37" s="297"/>
      <c r="AO37" s="297"/>
      <c r="AP37" s="297"/>
      <c r="AQ37" s="297"/>
      <c r="AR37" s="297"/>
      <c r="AS37" s="297"/>
      <c r="AT37" s="297"/>
      <c r="AU37" s="297"/>
      <c r="AV37" s="297"/>
      <c r="AW37" s="297"/>
      <c r="AX37" s="297"/>
    </row>
    <row r="38" spans="2:50" s="439" customFormat="1" x14ac:dyDescent="0.2">
      <c r="L38" s="700"/>
      <c r="M38" s="700"/>
      <c r="N38" s="700"/>
      <c r="Z38" s="297"/>
      <c r="AA38" s="297"/>
      <c r="AB38" s="297"/>
      <c r="AC38" s="297"/>
      <c r="AD38" s="297"/>
      <c r="AE38" s="297"/>
      <c r="AF38" s="297"/>
      <c r="AG38" s="297"/>
      <c r="AH38" s="297"/>
      <c r="AI38" s="297"/>
      <c r="AJ38" s="297"/>
      <c r="AK38" s="297"/>
      <c r="AL38" s="297"/>
      <c r="AM38" s="297"/>
      <c r="AN38" s="297"/>
      <c r="AO38" s="297"/>
      <c r="AP38" s="297"/>
      <c r="AQ38" s="297"/>
      <c r="AR38" s="297"/>
      <c r="AS38" s="297"/>
      <c r="AT38" s="297"/>
      <c r="AU38" s="297"/>
      <c r="AV38" s="297"/>
      <c r="AW38" s="297"/>
      <c r="AX38" s="297"/>
    </row>
    <row r="39" spans="2:50" s="439" customFormat="1" x14ac:dyDescent="0.2">
      <c r="Z39" s="297"/>
      <c r="AA39" s="297"/>
      <c r="AB39" s="297"/>
      <c r="AC39" s="297"/>
      <c r="AD39" s="297"/>
      <c r="AE39" s="297"/>
      <c r="AF39" s="297"/>
      <c r="AG39" s="297"/>
      <c r="AH39" s="297"/>
      <c r="AI39" s="297"/>
      <c r="AJ39" s="297"/>
      <c r="AK39" s="297"/>
      <c r="AL39" s="297"/>
      <c r="AM39" s="297"/>
      <c r="AN39" s="297"/>
      <c r="AO39" s="297"/>
      <c r="AP39" s="297"/>
      <c r="AQ39" s="297"/>
      <c r="AR39" s="297"/>
      <c r="AS39" s="297"/>
      <c r="AT39" s="297"/>
      <c r="AU39" s="297"/>
      <c r="AV39" s="297"/>
      <c r="AW39" s="297"/>
      <c r="AX39" s="297"/>
    </row>
    <row r="40" spans="2:50" s="439" customFormat="1" x14ac:dyDescent="0.2">
      <c r="Z40" s="297"/>
      <c r="AA40" s="297"/>
      <c r="AB40" s="297"/>
      <c r="AC40" s="297"/>
      <c r="AD40" s="297"/>
      <c r="AE40" s="297"/>
      <c r="AF40" s="297"/>
      <c r="AG40" s="297"/>
      <c r="AH40" s="297"/>
      <c r="AI40" s="297"/>
      <c r="AJ40" s="297"/>
      <c r="AK40" s="297"/>
      <c r="AL40" s="297"/>
      <c r="AM40" s="297"/>
      <c r="AN40" s="297"/>
      <c r="AO40" s="297"/>
      <c r="AP40" s="297"/>
      <c r="AQ40" s="297"/>
      <c r="AR40" s="297"/>
      <c r="AS40" s="297"/>
      <c r="AT40" s="297"/>
      <c r="AU40" s="297"/>
      <c r="AV40" s="297"/>
      <c r="AW40" s="297"/>
      <c r="AX40" s="297"/>
    </row>
    <row r="41" spans="2:50" s="439" customFormat="1" x14ac:dyDescent="0.2">
      <c r="Z41" s="297"/>
      <c r="AA41" s="297"/>
      <c r="AB41" s="297"/>
      <c r="AC41" s="297"/>
      <c r="AD41" s="297"/>
      <c r="AE41" s="297"/>
      <c r="AF41" s="297"/>
      <c r="AG41" s="297"/>
      <c r="AH41" s="297"/>
      <c r="AI41" s="297"/>
      <c r="AJ41" s="297"/>
      <c r="AK41" s="297"/>
      <c r="AL41" s="297"/>
      <c r="AM41" s="297"/>
      <c r="AN41" s="297"/>
      <c r="AO41" s="297"/>
      <c r="AP41" s="297"/>
      <c r="AQ41" s="297"/>
      <c r="AR41" s="297"/>
      <c r="AS41" s="297"/>
      <c r="AT41" s="297"/>
      <c r="AU41" s="297"/>
      <c r="AV41" s="297"/>
      <c r="AW41" s="297"/>
      <c r="AX41" s="297"/>
    </row>
    <row r="42" spans="2:50" s="439" customFormat="1" x14ac:dyDescent="0.2">
      <c r="Z42" s="297"/>
      <c r="AA42" s="297"/>
      <c r="AB42" s="297"/>
      <c r="AC42" s="297"/>
      <c r="AD42" s="297"/>
      <c r="AE42" s="297"/>
      <c r="AF42" s="297"/>
      <c r="AG42" s="297"/>
      <c r="AH42" s="297"/>
      <c r="AI42" s="297"/>
      <c r="AJ42" s="297"/>
      <c r="AK42" s="297"/>
      <c r="AL42" s="297"/>
      <c r="AM42" s="297"/>
      <c r="AN42" s="297"/>
      <c r="AO42" s="297"/>
      <c r="AP42" s="297"/>
      <c r="AQ42" s="297"/>
      <c r="AR42" s="297"/>
      <c r="AS42" s="297"/>
      <c r="AT42" s="297"/>
      <c r="AU42" s="297"/>
      <c r="AV42" s="297"/>
      <c r="AW42" s="297"/>
      <c r="AX42" s="297"/>
    </row>
    <row r="43" spans="2:50" s="439" customFormat="1" x14ac:dyDescent="0.2">
      <c r="Z43" s="297"/>
      <c r="AA43" s="297"/>
      <c r="AB43" s="297"/>
      <c r="AC43" s="297"/>
      <c r="AD43" s="297"/>
      <c r="AE43" s="297"/>
      <c r="AF43" s="297"/>
      <c r="AG43" s="297"/>
      <c r="AH43" s="297"/>
      <c r="AI43" s="297"/>
      <c r="AJ43" s="297"/>
      <c r="AK43" s="297"/>
      <c r="AL43" s="297"/>
      <c r="AM43" s="297"/>
      <c r="AN43" s="297"/>
      <c r="AO43" s="297"/>
      <c r="AP43" s="297"/>
      <c r="AQ43" s="297"/>
      <c r="AR43" s="297"/>
      <c r="AS43" s="297"/>
      <c r="AT43" s="297"/>
      <c r="AU43" s="297"/>
      <c r="AV43" s="297"/>
      <c r="AW43" s="297"/>
      <c r="AX43" s="297"/>
    </row>
    <row r="44" spans="2:50" s="439" customFormat="1" x14ac:dyDescent="0.2">
      <c r="Z44" s="297"/>
      <c r="AA44" s="297"/>
      <c r="AB44" s="297"/>
      <c r="AC44" s="297"/>
      <c r="AD44" s="297"/>
      <c r="AE44" s="297"/>
      <c r="AF44" s="297"/>
      <c r="AG44" s="297"/>
      <c r="AH44" s="297"/>
      <c r="AI44" s="297"/>
      <c r="AJ44" s="297"/>
      <c r="AK44" s="297"/>
      <c r="AL44" s="297"/>
      <c r="AM44" s="297"/>
      <c r="AN44" s="297"/>
      <c r="AO44" s="297"/>
      <c r="AP44" s="297"/>
      <c r="AQ44" s="297"/>
      <c r="AR44" s="297"/>
      <c r="AS44" s="297"/>
      <c r="AT44" s="297"/>
      <c r="AU44" s="297"/>
      <c r="AV44" s="297"/>
      <c r="AW44" s="297"/>
      <c r="AX44" s="297"/>
    </row>
    <row r="45" spans="2:50" s="439" customFormat="1" x14ac:dyDescent="0.2">
      <c r="Z45" s="297"/>
      <c r="AA45" s="297"/>
      <c r="AB45" s="297"/>
      <c r="AC45" s="297"/>
      <c r="AD45" s="297"/>
      <c r="AE45" s="297"/>
      <c r="AF45" s="297"/>
      <c r="AG45" s="297"/>
      <c r="AH45" s="297"/>
      <c r="AI45" s="297"/>
      <c r="AJ45" s="297"/>
      <c r="AK45" s="297"/>
      <c r="AL45" s="297"/>
      <c r="AM45" s="297"/>
      <c r="AN45" s="297"/>
      <c r="AO45" s="297"/>
      <c r="AP45" s="297"/>
      <c r="AQ45" s="297"/>
      <c r="AR45" s="297"/>
      <c r="AS45" s="297"/>
      <c r="AT45" s="297"/>
      <c r="AU45" s="297"/>
      <c r="AV45" s="297"/>
      <c r="AW45" s="297"/>
      <c r="AX45" s="297"/>
    </row>
    <row r="46" spans="2:50" s="439" customFormat="1" x14ac:dyDescent="0.2">
      <c r="Z46" s="297"/>
      <c r="AA46" s="297"/>
      <c r="AB46" s="297"/>
      <c r="AC46" s="297"/>
      <c r="AD46" s="297"/>
      <c r="AE46" s="297"/>
      <c r="AF46" s="297"/>
      <c r="AG46" s="297"/>
      <c r="AH46" s="297"/>
      <c r="AI46" s="297"/>
      <c r="AJ46" s="297"/>
      <c r="AK46" s="297"/>
      <c r="AL46" s="297"/>
      <c r="AM46" s="297"/>
      <c r="AN46" s="297"/>
      <c r="AO46" s="297"/>
      <c r="AP46" s="297"/>
      <c r="AQ46" s="297"/>
      <c r="AR46" s="297"/>
      <c r="AS46" s="297"/>
      <c r="AT46" s="297"/>
      <c r="AU46" s="297"/>
      <c r="AV46" s="297"/>
      <c r="AW46" s="297"/>
      <c r="AX46" s="297"/>
    </row>
    <row r="47" spans="2:50" s="439" customFormat="1" x14ac:dyDescent="0.2">
      <c r="Z47" s="297"/>
      <c r="AA47" s="297"/>
      <c r="AB47" s="297"/>
      <c r="AC47" s="297"/>
      <c r="AD47" s="297"/>
      <c r="AE47" s="297"/>
      <c r="AF47" s="297"/>
      <c r="AG47" s="297"/>
      <c r="AH47" s="297"/>
      <c r="AI47" s="297"/>
      <c r="AJ47" s="297"/>
      <c r="AK47" s="297"/>
      <c r="AL47" s="297"/>
      <c r="AM47" s="297"/>
      <c r="AN47" s="297"/>
      <c r="AO47" s="297"/>
      <c r="AP47" s="297"/>
      <c r="AQ47" s="297"/>
      <c r="AR47" s="297"/>
      <c r="AS47" s="297"/>
      <c r="AT47" s="297"/>
      <c r="AU47" s="297"/>
      <c r="AV47" s="297"/>
      <c r="AW47" s="297"/>
      <c r="AX47" s="297"/>
    </row>
    <row r="48" spans="2:50" s="439" customFormat="1" x14ac:dyDescent="0.2">
      <c r="Z48" s="297"/>
      <c r="AA48" s="297"/>
      <c r="AB48" s="297"/>
      <c r="AC48" s="297"/>
      <c r="AD48" s="297"/>
      <c r="AE48" s="297"/>
      <c r="AF48" s="297"/>
      <c r="AG48" s="297"/>
      <c r="AH48" s="297"/>
      <c r="AI48" s="297"/>
      <c r="AJ48" s="297"/>
      <c r="AK48" s="297"/>
      <c r="AL48" s="297"/>
      <c r="AM48" s="297"/>
      <c r="AN48" s="297"/>
      <c r="AO48" s="297"/>
      <c r="AP48" s="297"/>
      <c r="AQ48" s="297"/>
      <c r="AR48" s="297"/>
      <c r="AS48" s="297"/>
      <c r="AT48" s="297"/>
      <c r="AU48" s="297"/>
      <c r="AV48" s="297"/>
      <c r="AW48" s="297"/>
      <c r="AX48" s="297"/>
    </row>
    <row r="49" spans="26:50" s="439" customFormat="1" x14ac:dyDescent="0.2">
      <c r="Z49" s="297"/>
      <c r="AA49" s="297"/>
      <c r="AB49" s="297"/>
      <c r="AC49" s="297"/>
      <c r="AD49" s="297"/>
      <c r="AE49" s="297"/>
      <c r="AF49" s="297"/>
      <c r="AG49" s="297"/>
      <c r="AH49" s="297"/>
      <c r="AI49" s="297"/>
      <c r="AJ49" s="297"/>
      <c r="AK49" s="297"/>
      <c r="AL49" s="297"/>
      <c r="AM49" s="297"/>
      <c r="AN49" s="297"/>
      <c r="AO49" s="297"/>
      <c r="AP49" s="297"/>
      <c r="AQ49" s="297"/>
      <c r="AR49" s="297"/>
      <c r="AS49" s="297"/>
      <c r="AT49" s="297"/>
      <c r="AU49" s="297"/>
      <c r="AV49" s="297"/>
      <c r="AW49" s="297"/>
      <c r="AX49" s="297"/>
    </row>
    <row r="50" spans="26:50" s="439" customFormat="1" x14ac:dyDescent="0.2">
      <c r="Z50" s="297"/>
      <c r="AA50" s="297"/>
      <c r="AB50" s="297"/>
      <c r="AC50" s="297"/>
      <c r="AD50" s="297"/>
      <c r="AE50" s="297"/>
      <c r="AF50" s="297"/>
      <c r="AG50" s="297"/>
      <c r="AH50" s="297"/>
      <c r="AI50" s="297"/>
      <c r="AJ50" s="297"/>
      <c r="AK50" s="297"/>
      <c r="AL50" s="297"/>
      <c r="AM50" s="297"/>
      <c r="AN50" s="297"/>
      <c r="AO50" s="297"/>
      <c r="AP50" s="297"/>
      <c r="AQ50" s="297"/>
      <c r="AR50" s="297"/>
      <c r="AS50" s="297"/>
      <c r="AT50" s="297"/>
      <c r="AU50" s="297"/>
      <c r="AV50" s="297"/>
      <c r="AW50" s="297"/>
      <c r="AX50" s="297"/>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71"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14">
    <tabColor theme="0"/>
    <pageSetUpPr fitToPage="1"/>
  </sheetPr>
  <dimension ref="A1:AH36"/>
  <sheetViews>
    <sheetView zoomScale="80" zoomScaleNormal="80" workbookViewId="0"/>
  </sheetViews>
  <sheetFormatPr baseColWidth="10" defaultColWidth="11.42578125" defaultRowHeight="15" x14ac:dyDescent="0.2"/>
  <cols>
    <col min="1" max="1" width="2.85546875" style="261" customWidth="1"/>
    <col min="2" max="2" width="32.28515625" style="261" customWidth="1"/>
    <col min="3" max="3" width="0.5703125" style="261" customWidth="1"/>
    <col min="4" max="4" width="12.140625" style="261" customWidth="1"/>
    <col min="5" max="5" width="0.42578125" style="261" customWidth="1"/>
    <col min="6" max="6" width="11.85546875" style="261" customWidth="1"/>
    <col min="7" max="7" width="11.28515625" style="261" customWidth="1"/>
    <col min="8" max="8" width="0.42578125" style="261" customWidth="1"/>
    <col min="9" max="9" width="11.85546875" style="261" customWidth="1"/>
    <col min="10" max="10" width="9.85546875" style="261" customWidth="1"/>
    <col min="11" max="11" width="7" style="261" customWidth="1"/>
    <col min="12" max="12" width="8.42578125" style="261" customWidth="1"/>
    <col min="13" max="13" width="5" style="261" customWidth="1"/>
    <col min="14" max="14" width="8.140625" style="261" customWidth="1"/>
    <col min="15" max="15" width="6.28515625" style="261" customWidth="1"/>
    <col min="16" max="16" width="8.28515625" style="261" customWidth="1"/>
    <col min="17" max="17" width="6.5703125" style="261" customWidth="1"/>
    <col min="18" max="18" width="9" style="261" customWidth="1"/>
    <col min="19" max="19" width="5.85546875" style="261" customWidth="1"/>
    <col min="20" max="20" width="8.85546875" style="261" customWidth="1"/>
    <col min="21" max="21" width="7" style="261" customWidth="1"/>
    <col min="22" max="22" width="7.28515625" style="261" customWidth="1"/>
    <col min="23" max="23" width="3.5703125" style="261" customWidth="1"/>
    <col min="24" max="25" width="2.42578125" style="261" bestFit="1" customWidth="1"/>
    <col min="26" max="26" width="4.85546875" style="261" customWidth="1"/>
    <col min="27" max="27" width="14.7109375" style="297" bestFit="1" customWidth="1"/>
    <col min="28" max="28" width="8.140625" style="297" bestFit="1" customWidth="1"/>
    <col min="29" max="29" width="8.42578125" style="297" bestFit="1" customWidth="1"/>
    <col min="30" max="30" width="4.28515625" style="439" bestFit="1" customWidth="1"/>
    <col min="31" max="31" width="2.42578125" style="261" bestFit="1" customWidth="1"/>
    <col min="32" max="32" width="4.28515625" style="261" bestFit="1" customWidth="1"/>
    <col min="33" max="33" width="8.42578125" style="261" bestFit="1" customWidth="1"/>
    <col min="34" max="34" width="4.28515625" style="261" bestFit="1" customWidth="1"/>
    <col min="35" max="16384" width="11.42578125" style="261"/>
  </cols>
  <sheetData>
    <row r="1" spans="1:34" s="201" customFormat="1" ht="14.25" x14ac:dyDescent="0.2">
      <c r="B1" s="202"/>
      <c r="C1" s="203"/>
      <c r="E1" s="203"/>
      <c r="F1" s="713" t="s">
        <v>143</v>
      </c>
      <c r="G1" s="713"/>
      <c r="H1" s="713"/>
      <c r="I1" s="713" t="s">
        <v>19</v>
      </c>
      <c r="AA1" s="713"/>
      <c r="AB1" s="713"/>
      <c r="AC1" s="713"/>
      <c r="AD1" s="1013"/>
    </row>
    <row r="2" spans="1:34" s="205" customFormat="1" x14ac:dyDescent="0.2">
      <c r="B2" s="1044"/>
      <c r="C2" s="1044"/>
      <c r="AA2" s="617"/>
      <c r="AB2" s="617"/>
      <c r="AC2" s="617"/>
      <c r="AD2" s="507"/>
    </row>
    <row r="3" spans="1:34" s="208" customFormat="1" ht="32.25" customHeight="1" x14ac:dyDescent="0.2">
      <c r="B3" s="1045"/>
      <c r="C3" s="1045"/>
      <c r="AA3" s="617"/>
      <c r="AB3" s="617"/>
      <c r="AC3" s="617"/>
      <c r="AD3" s="507"/>
    </row>
    <row r="4" spans="1:34" s="208" customFormat="1" ht="19.5" customHeight="1" x14ac:dyDescent="0.2">
      <c r="A4" s="1081" t="s">
        <v>408</v>
      </c>
      <c r="B4" s="1081"/>
      <c r="C4" s="1081"/>
      <c r="D4" s="1081"/>
      <c r="E4" s="1081"/>
      <c r="F4" s="1081"/>
      <c r="G4" s="1081"/>
      <c r="H4" s="1081"/>
      <c r="I4" s="1081"/>
      <c r="J4" s="1081"/>
      <c r="K4" s="1081"/>
      <c r="L4" s="1081"/>
      <c r="M4" s="1081"/>
      <c r="N4" s="1081"/>
      <c r="O4" s="1081"/>
      <c r="P4" s="1081"/>
      <c r="Q4" s="1081"/>
      <c r="R4" s="1081"/>
      <c r="S4" s="1081"/>
      <c r="T4" s="1081"/>
      <c r="U4" s="1081"/>
      <c r="AA4" s="617"/>
      <c r="AB4" s="617"/>
      <c r="AC4" s="617"/>
      <c r="AD4" s="507"/>
    </row>
    <row r="5" spans="1:34" s="208" customFormat="1" x14ac:dyDescent="0.2">
      <c r="B5" s="1046" t="str">
        <f>porsaad!B6</f>
        <v>Situación a 30 de abril de 2023</v>
      </c>
      <c r="C5" s="1046"/>
      <c r="D5" s="1046"/>
      <c r="E5" s="1046"/>
      <c r="F5" s="1046"/>
      <c r="G5" s="1046"/>
      <c r="H5" s="1046"/>
      <c r="I5" s="1046"/>
      <c r="J5" s="1046"/>
      <c r="K5" s="1046"/>
      <c r="L5" s="1046"/>
      <c r="M5" s="1046"/>
      <c r="N5" s="1046"/>
      <c r="O5" s="1046"/>
      <c r="P5" s="1046"/>
      <c r="Q5" s="1046"/>
      <c r="R5" s="1046"/>
      <c r="AA5" s="617"/>
      <c r="AB5" s="617"/>
      <c r="AC5" s="617"/>
      <c r="AD5" s="507"/>
    </row>
    <row r="6" spans="1:34" s="208" customFormat="1" ht="6" customHeight="1" x14ac:dyDescent="0.2">
      <c r="AA6" s="617"/>
      <c r="AB6" s="617"/>
      <c r="AC6" s="617"/>
      <c r="AD6" s="507"/>
    </row>
    <row r="7" spans="1:34" s="213" customFormat="1" ht="7.5" customHeight="1" x14ac:dyDescent="0.2">
      <c r="A7" s="209"/>
      <c r="B7" s="1047" t="s">
        <v>15</v>
      </c>
      <c r="C7" s="211"/>
      <c r="D7" s="1082" t="s">
        <v>16</v>
      </c>
      <c r="E7" s="568"/>
      <c r="F7" s="1054"/>
      <c r="G7" s="1054"/>
      <c r="H7" s="568"/>
      <c r="I7" s="867"/>
      <c r="J7" s="944"/>
      <c r="K7" s="945"/>
      <c r="L7" s="945"/>
      <c r="M7" s="946"/>
      <c r="N7" s="946"/>
      <c r="O7" s="946"/>
      <c r="P7" s="946"/>
      <c r="Q7" s="946"/>
      <c r="R7" s="946"/>
      <c r="S7" s="947"/>
      <c r="T7" s="948"/>
      <c r="U7" s="948"/>
      <c r="V7" s="949"/>
      <c r="AA7" s="596"/>
      <c r="AB7" s="596"/>
      <c r="AC7" s="596"/>
      <c r="AD7" s="431"/>
    </row>
    <row r="8" spans="1:34" s="213" customFormat="1" ht="15" customHeight="1" x14ac:dyDescent="0.2">
      <c r="A8" s="209"/>
      <c r="B8" s="1048"/>
      <c r="C8" s="211"/>
      <c r="D8" s="1083"/>
      <c r="E8" s="798"/>
      <c r="F8" s="1056" t="s">
        <v>252</v>
      </c>
      <c r="G8" s="1055"/>
      <c r="H8" s="211"/>
      <c r="I8" s="1056" t="s">
        <v>253</v>
      </c>
      <c r="J8" s="1055"/>
      <c r="K8" s="1084" t="s">
        <v>383</v>
      </c>
      <c r="L8" s="1085"/>
      <c r="M8" s="1085"/>
      <c r="N8" s="1085"/>
      <c r="O8" s="1085"/>
      <c r="P8" s="1085"/>
      <c r="Q8" s="1085"/>
      <c r="R8" s="1085"/>
      <c r="S8" s="1085"/>
      <c r="T8" s="1085"/>
      <c r="U8" s="1085"/>
      <c r="V8" s="1086"/>
      <c r="AA8" s="596"/>
      <c r="AB8" s="596"/>
      <c r="AC8" s="596"/>
      <c r="AD8" s="431"/>
    </row>
    <row r="9" spans="1:34" s="213" customFormat="1" ht="25.5" customHeight="1" x14ac:dyDescent="0.2">
      <c r="A9" s="209"/>
      <c r="B9" s="1048"/>
      <c r="C9" s="211"/>
      <c r="D9" s="1083"/>
      <c r="E9" s="211"/>
      <c r="F9" s="1075"/>
      <c r="G9" s="1076"/>
      <c r="H9" s="211"/>
      <c r="I9" s="1075"/>
      <c r="J9" s="1076"/>
      <c r="K9" s="1056" t="s">
        <v>384</v>
      </c>
      <c r="L9" s="1055"/>
      <c r="M9" s="1056" t="s">
        <v>385</v>
      </c>
      <c r="N9" s="1055"/>
      <c r="O9" s="1056" t="s">
        <v>386</v>
      </c>
      <c r="P9" s="1055"/>
      <c r="Q9" s="1056" t="s">
        <v>387</v>
      </c>
      <c r="R9" s="1055"/>
      <c r="S9" s="1056" t="s">
        <v>388</v>
      </c>
      <c r="T9" s="1055"/>
      <c r="U9" s="1056" t="s">
        <v>389</v>
      </c>
      <c r="V9" s="1055"/>
      <c r="AA9" s="596"/>
      <c r="AB9" s="596"/>
      <c r="AC9" s="596"/>
      <c r="AD9" s="431"/>
    </row>
    <row r="10" spans="1:34" s="219" customFormat="1" ht="33.75" x14ac:dyDescent="0.2">
      <c r="A10" s="214"/>
      <c r="B10" s="1049"/>
      <c r="C10" s="216"/>
      <c r="D10" s="799" t="s">
        <v>12</v>
      </c>
      <c r="E10" s="216"/>
      <c r="F10" s="217" t="s">
        <v>12</v>
      </c>
      <c r="G10" s="218" t="s">
        <v>221</v>
      </c>
      <c r="H10" s="216"/>
      <c r="I10" s="217" t="s">
        <v>12</v>
      </c>
      <c r="J10" s="218" t="s">
        <v>221</v>
      </c>
      <c r="K10" s="217" t="s">
        <v>12</v>
      </c>
      <c r="L10" s="218" t="s">
        <v>390</v>
      </c>
      <c r="M10" s="217" t="s">
        <v>12</v>
      </c>
      <c r="N10" s="218" t="s">
        <v>390</v>
      </c>
      <c r="O10" s="217" t="s">
        <v>12</v>
      </c>
      <c r="P10" s="218" t="s">
        <v>390</v>
      </c>
      <c r="Q10" s="217" t="s">
        <v>12</v>
      </c>
      <c r="R10" s="218" t="s">
        <v>390</v>
      </c>
      <c r="S10" s="217" t="s">
        <v>12</v>
      </c>
      <c r="T10" s="218" t="s">
        <v>390</v>
      </c>
      <c r="U10" s="217" t="s">
        <v>12</v>
      </c>
      <c r="V10" s="218" t="s">
        <v>390</v>
      </c>
      <c r="AA10" s="590" t="s">
        <v>217</v>
      </c>
      <c r="AB10" s="950" t="s">
        <v>391</v>
      </c>
      <c r="AC10" s="951" t="s">
        <v>392</v>
      </c>
      <c r="AD10" s="435"/>
    </row>
    <row r="11" spans="1:34" s="223" customFormat="1" ht="8.25" customHeight="1" x14ac:dyDescent="0.2">
      <c r="A11" s="220"/>
      <c r="B11" s="221"/>
      <c r="C11" s="222"/>
      <c r="D11" s="221"/>
      <c r="E11" s="222"/>
      <c r="F11" s="221"/>
      <c r="G11" s="221"/>
      <c r="H11" s="222"/>
      <c r="I11" s="221"/>
      <c r="J11" s="221"/>
      <c r="K11" s="430"/>
      <c r="L11" s="434"/>
      <c r="M11" s="309"/>
      <c r="N11" s="309"/>
      <c r="O11" s="309"/>
      <c r="P11" s="309"/>
      <c r="Q11" s="231"/>
      <c r="R11" s="231"/>
      <c r="S11" s="231"/>
      <c r="T11" s="231"/>
      <c r="U11" s="231"/>
      <c r="V11" s="231"/>
      <c r="AA11" s="952">
        <v>44286</v>
      </c>
      <c r="AB11" s="950">
        <v>27728</v>
      </c>
      <c r="AC11" s="950">
        <v>26286</v>
      </c>
      <c r="AD11" s="231"/>
    </row>
    <row r="12" spans="1:34" s="232" customFormat="1" ht="14.25" x14ac:dyDescent="0.15">
      <c r="A12" s="224"/>
      <c r="B12" s="225" t="s">
        <v>11</v>
      </c>
      <c r="C12" s="226"/>
      <c r="D12" s="800">
        <v>427328</v>
      </c>
      <c r="E12" s="226"/>
      <c r="F12" s="227">
        <v>6465</v>
      </c>
      <c r="G12" s="228">
        <v>1.512889396435525</v>
      </c>
      <c r="H12" s="226"/>
      <c r="I12" s="227">
        <v>4669</v>
      </c>
      <c r="J12" s="228">
        <v>1.092603339823274</v>
      </c>
      <c r="K12" s="227">
        <v>3931</v>
      </c>
      <c r="L12" s="228">
        <v>84.193617476975803</v>
      </c>
      <c r="M12" s="227">
        <v>37</v>
      </c>
      <c r="N12" s="228">
        <v>0.7924609124009423</v>
      </c>
      <c r="O12" s="227">
        <v>5</v>
      </c>
      <c r="P12" s="228">
        <v>0.10708931248661384</v>
      </c>
      <c r="Q12" s="227">
        <v>389</v>
      </c>
      <c r="R12" s="228">
        <v>8.3315485114585552</v>
      </c>
      <c r="S12" s="227">
        <v>184</v>
      </c>
      <c r="T12" s="228">
        <v>3.9408866995073892</v>
      </c>
      <c r="U12" s="227">
        <v>123</v>
      </c>
      <c r="V12" s="228">
        <v>2.6343970871707003</v>
      </c>
      <c r="X12" s="305"/>
      <c r="Y12" s="305"/>
      <c r="Z12" s="305"/>
      <c r="AA12" s="952">
        <v>44316</v>
      </c>
      <c r="AB12" s="950">
        <v>26001</v>
      </c>
      <c r="AC12" s="950">
        <v>20329</v>
      </c>
      <c r="AD12" s="305"/>
      <c r="AE12" s="305"/>
      <c r="AF12" s="305"/>
      <c r="AG12" s="306"/>
      <c r="AH12" s="953"/>
    </row>
    <row r="13" spans="1:34" s="232" customFormat="1" ht="14.25" x14ac:dyDescent="0.15">
      <c r="A13" s="224"/>
      <c r="B13" s="233" t="s">
        <v>10</v>
      </c>
      <c r="C13" s="226"/>
      <c r="D13" s="801">
        <v>51720</v>
      </c>
      <c r="E13" s="226"/>
      <c r="F13" s="234">
        <v>797</v>
      </c>
      <c r="G13" s="235">
        <v>1.5409899458623355</v>
      </c>
      <c r="H13" s="226"/>
      <c r="I13" s="234">
        <v>596</v>
      </c>
      <c r="J13" s="235">
        <v>1.1523588553750967</v>
      </c>
      <c r="K13" s="234">
        <v>570</v>
      </c>
      <c r="L13" s="235">
        <v>95.637583892617457</v>
      </c>
      <c r="M13" s="234">
        <v>10</v>
      </c>
      <c r="N13" s="235">
        <v>1.6778523489932886</v>
      </c>
      <c r="O13" s="234">
        <v>0</v>
      </c>
      <c r="P13" s="235">
        <v>0</v>
      </c>
      <c r="Q13" s="234">
        <v>4</v>
      </c>
      <c r="R13" s="235">
        <v>0.67114093959731547</v>
      </c>
      <c r="S13" s="234">
        <v>4</v>
      </c>
      <c r="T13" s="235">
        <v>0.67114093959731547</v>
      </c>
      <c r="U13" s="234">
        <v>8</v>
      </c>
      <c r="V13" s="235">
        <v>1.3422818791946309</v>
      </c>
      <c r="X13" s="305"/>
      <c r="Y13" s="305"/>
      <c r="Z13" s="305"/>
      <c r="AA13" s="952">
        <v>44347</v>
      </c>
      <c r="AB13" s="950">
        <v>27218</v>
      </c>
      <c r="AC13" s="950">
        <v>17469</v>
      </c>
      <c r="AD13" s="305"/>
      <c r="AE13" s="305"/>
      <c r="AF13" s="305"/>
      <c r="AG13" s="306"/>
      <c r="AH13" s="953"/>
    </row>
    <row r="14" spans="1:34" s="232" customFormat="1" ht="14.25" x14ac:dyDescent="0.15">
      <c r="A14" s="224"/>
      <c r="B14" s="233" t="s">
        <v>40</v>
      </c>
      <c r="C14" s="226"/>
      <c r="D14" s="801">
        <v>44486</v>
      </c>
      <c r="E14" s="226"/>
      <c r="F14" s="234">
        <v>429</v>
      </c>
      <c r="G14" s="235">
        <v>0.96434833430742251</v>
      </c>
      <c r="H14" s="226"/>
      <c r="I14" s="234">
        <v>643</v>
      </c>
      <c r="J14" s="235">
        <v>1.4453985523535493</v>
      </c>
      <c r="K14" s="234">
        <v>587</v>
      </c>
      <c r="L14" s="235">
        <v>91.290824261275276</v>
      </c>
      <c r="M14" s="234">
        <v>10</v>
      </c>
      <c r="N14" s="235">
        <v>1.5552099533437014</v>
      </c>
      <c r="O14" s="234">
        <v>8</v>
      </c>
      <c r="P14" s="235">
        <v>1.2441679626749611</v>
      </c>
      <c r="Q14" s="234">
        <v>2</v>
      </c>
      <c r="R14" s="235">
        <v>0.31104199066874028</v>
      </c>
      <c r="S14" s="234">
        <v>6</v>
      </c>
      <c r="T14" s="235">
        <v>0.93312597200622094</v>
      </c>
      <c r="U14" s="234">
        <v>30</v>
      </c>
      <c r="V14" s="235">
        <v>4.6656298600311041</v>
      </c>
      <c r="X14" s="305"/>
      <c r="Y14" s="305"/>
      <c r="Z14" s="305"/>
      <c r="AA14" s="952">
        <v>44377</v>
      </c>
      <c r="AB14" s="950">
        <v>28579</v>
      </c>
      <c r="AC14" s="950">
        <v>20931</v>
      </c>
      <c r="AD14" s="305"/>
      <c r="AE14" s="305"/>
      <c r="AF14" s="305"/>
      <c r="AG14" s="306"/>
      <c r="AH14" s="953"/>
    </row>
    <row r="15" spans="1:34" s="232" customFormat="1" ht="14.25" x14ac:dyDescent="0.15">
      <c r="A15" s="224"/>
      <c r="B15" s="233" t="s">
        <v>41</v>
      </c>
      <c r="C15" s="226"/>
      <c r="D15" s="801">
        <v>41078</v>
      </c>
      <c r="E15" s="226"/>
      <c r="F15" s="234">
        <v>708</v>
      </c>
      <c r="G15" s="235">
        <v>1.7235503189054968</v>
      </c>
      <c r="H15" s="226"/>
      <c r="I15" s="234">
        <v>405</v>
      </c>
      <c r="J15" s="235">
        <v>0.98592920784848337</v>
      </c>
      <c r="K15" s="234">
        <v>393</v>
      </c>
      <c r="L15" s="235">
        <v>97.037037037037038</v>
      </c>
      <c r="M15" s="234">
        <v>6</v>
      </c>
      <c r="N15" s="235">
        <v>1.4814814814814816</v>
      </c>
      <c r="O15" s="234">
        <v>0</v>
      </c>
      <c r="P15" s="235">
        <v>0</v>
      </c>
      <c r="Q15" s="234">
        <v>0</v>
      </c>
      <c r="R15" s="235">
        <v>0</v>
      </c>
      <c r="S15" s="234">
        <v>0</v>
      </c>
      <c r="T15" s="235">
        <v>0</v>
      </c>
      <c r="U15" s="234">
        <v>6</v>
      </c>
      <c r="V15" s="235">
        <v>1.4814814814814816</v>
      </c>
      <c r="X15" s="305"/>
      <c r="Y15" s="305"/>
      <c r="Z15" s="305"/>
      <c r="AA15" s="952">
        <v>44408</v>
      </c>
      <c r="AB15" s="950">
        <v>30723</v>
      </c>
      <c r="AC15" s="950">
        <v>25882</v>
      </c>
      <c r="AD15" s="305"/>
      <c r="AE15" s="305"/>
      <c r="AF15" s="305"/>
      <c r="AG15" s="306"/>
      <c r="AH15" s="953"/>
    </row>
    <row r="16" spans="1:34" s="232" customFormat="1" ht="14.25" x14ac:dyDescent="0.15">
      <c r="A16" s="224"/>
      <c r="B16" s="233" t="s">
        <v>9</v>
      </c>
      <c r="C16" s="226"/>
      <c r="D16" s="801">
        <v>57756</v>
      </c>
      <c r="E16" s="226"/>
      <c r="F16" s="234">
        <v>1005</v>
      </c>
      <c r="G16" s="235">
        <v>1.7400789528360687</v>
      </c>
      <c r="H16" s="226"/>
      <c r="I16" s="234">
        <v>754</v>
      </c>
      <c r="J16" s="235">
        <v>1.3054920700879562</v>
      </c>
      <c r="K16" s="234">
        <v>612</v>
      </c>
      <c r="L16" s="235">
        <v>81.167108753315659</v>
      </c>
      <c r="M16" s="234">
        <v>1</v>
      </c>
      <c r="N16" s="235">
        <v>0.1326259946949602</v>
      </c>
      <c r="O16" s="234">
        <v>0</v>
      </c>
      <c r="P16" s="235">
        <v>0</v>
      </c>
      <c r="Q16" s="234">
        <v>121</v>
      </c>
      <c r="R16" s="235">
        <v>16.047745358090186</v>
      </c>
      <c r="S16" s="234">
        <v>15</v>
      </c>
      <c r="T16" s="235">
        <v>1.989389920424403</v>
      </c>
      <c r="U16" s="234">
        <v>5</v>
      </c>
      <c r="V16" s="235">
        <v>0.66312997347480107</v>
      </c>
      <c r="X16" s="305"/>
      <c r="Y16" s="305"/>
      <c r="Z16" s="305"/>
      <c r="AA16" s="952">
        <v>44439</v>
      </c>
      <c r="AB16" s="950">
        <v>23332</v>
      </c>
      <c r="AC16" s="950">
        <v>22391</v>
      </c>
      <c r="AD16" s="305"/>
      <c r="AE16" s="305"/>
      <c r="AF16" s="305"/>
      <c r="AG16" s="306"/>
      <c r="AH16" s="953"/>
    </row>
    <row r="17" spans="1:34" s="232" customFormat="1" ht="14.25" x14ac:dyDescent="0.15">
      <c r="A17" s="224"/>
      <c r="B17" s="233" t="s">
        <v>8</v>
      </c>
      <c r="C17" s="226"/>
      <c r="D17" s="802">
        <v>23571</v>
      </c>
      <c r="E17" s="226"/>
      <c r="F17" s="238">
        <v>406</v>
      </c>
      <c r="G17" s="235">
        <v>1.7224555597980571</v>
      </c>
      <c r="H17" s="226"/>
      <c r="I17" s="238">
        <v>262</v>
      </c>
      <c r="J17" s="235">
        <v>1.1115353612489924</v>
      </c>
      <c r="K17" s="238">
        <v>257</v>
      </c>
      <c r="L17" s="235">
        <v>98.091603053435122</v>
      </c>
      <c r="M17" s="238">
        <v>5</v>
      </c>
      <c r="N17" s="235">
        <v>1.9083969465648856</v>
      </c>
      <c r="O17" s="238">
        <v>0</v>
      </c>
      <c r="P17" s="235">
        <v>0</v>
      </c>
      <c r="Q17" s="238">
        <v>0</v>
      </c>
      <c r="R17" s="235">
        <v>0</v>
      </c>
      <c r="S17" s="238">
        <v>0</v>
      </c>
      <c r="T17" s="235">
        <v>0</v>
      </c>
      <c r="U17" s="238">
        <v>0</v>
      </c>
      <c r="V17" s="235">
        <v>0</v>
      </c>
      <c r="X17" s="305"/>
      <c r="Y17" s="305"/>
      <c r="Z17" s="305"/>
      <c r="AA17" s="952">
        <v>44469</v>
      </c>
      <c r="AB17" s="950">
        <v>26490</v>
      </c>
      <c r="AC17" s="950">
        <v>22335</v>
      </c>
      <c r="AD17" s="305"/>
      <c r="AE17" s="305"/>
      <c r="AF17" s="305"/>
      <c r="AG17" s="306"/>
      <c r="AH17" s="953"/>
    </row>
    <row r="18" spans="1:34" s="232" customFormat="1" ht="14.25" x14ac:dyDescent="0.15">
      <c r="A18" s="224"/>
      <c r="B18" s="233" t="s">
        <v>7</v>
      </c>
      <c r="C18" s="226"/>
      <c r="D18" s="801">
        <v>149821</v>
      </c>
      <c r="E18" s="226"/>
      <c r="F18" s="234">
        <v>2453</v>
      </c>
      <c r="G18" s="235">
        <v>1.6372871626807992</v>
      </c>
      <c r="H18" s="226"/>
      <c r="I18" s="234">
        <v>1556</v>
      </c>
      <c r="J18" s="235">
        <v>1.0385726967514568</v>
      </c>
      <c r="K18" s="234">
        <v>1480</v>
      </c>
      <c r="L18" s="235">
        <v>95.115681233933159</v>
      </c>
      <c r="M18" s="234">
        <v>53</v>
      </c>
      <c r="N18" s="235">
        <v>3.4061696658097684</v>
      </c>
      <c r="O18" s="234">
        <v>0</v>
      </c>
      <c r="P18" s="235">
        <v>0</v>
      </c>
      <c r="Q18" s="234">
        <v>5</v>
      </c>
      <c r="R18" s="235">
        <v>0.32133676092544988</v>
      </c>
      <c r="S18" s="234">
        <v>9</v>
      </c>
      <c r="T18" s="235">
        <v>0.57840616966580971</v>
      </c>
      <c r="U18" s="234">
        <v>9</v>
      </c>
      <c r="V18" s="235">
        <v>0.57840616966580971</v>
      </c>
      <c r="X18" s="305"/>
      <c r="Y18" s="305"/>
      <c r="Z18" s="305"/>
      <c r="AA18" s="952">
        <v>44500</v>
      </c>
      <c r="AB18" s="950">
        <v>29231</v>
      </c>
      <c r="AC18" s="950">
        <v>19576</v>
      </c>
      <c r="AD18" s="305"/>
      <c r="AE18" s="305"/>
      <c r="AF18" s="305"/>
      <c r="AG18" s="306"/>
      <c r="AH18" s="953"/>
    </row>
    <row r="19" spans="1:34" s="232" customFormat="1" ht="14.25" x14ac:dyDescent="0.15">
      <c r="A19" s="224"/>
      <c r="B19" s="233" t="s">
        <v>43</v>
      </c>
      <c r="C19" s="226"/>
      <c r="D19" s="801">
        <v>93138</v>
      </c>
      <c r="E19" s="226"/>
      <c r="F19" s="234">
        <v>1706</v>
      </c>
      <c r="G19" s="235">
        <v>1.8316906096330177</v>
      </c>
      <c r="H19" s="226"/>
      <c r="I19" s="234">
        <v>1200</v>
      </c>
      <c r="J19" s="235">
        <v>1.2884107453456162</v>
      </c>
      <c r="K19" s="234">
        <v>962</v>
      </c>
      <c r="L19" s="235">
        <v>80.166666666666657</v>
      </c>
      <c r="M19" s="234">
        <v>25</v>
      </c>
      <c r="N19" s="235">
        <v>2.083333333333333</v>
      </c>
      <c r="O19" s="234">
        <v>4</v>
      </c>
      <c r="P19" s="235">
        <v>0.33333333333333337</v>
      </c>
      <c r="Q19" s="234">
        <v>63</v>
      </c>
      <c r="R19" s="235">
        <v>5.25</v>
      </c>
      <c r="S19" s="234">
        <v>0</v>
      </c>
      <c r="T19" s="235">
        <v>0</v>
      </c>
      <c r="U19" s="234">
        <v>146</v>
      </c>
      <c r="V19" s="235">
        <v>12.166666666666668</v>
      </c>
      <c r="X19" s="305"/>
      <c r="Y19" s="305"/>
      <c r="Z19" s="305"/>
      <c r="AA19" s="952">
        <v>44530</v>
      </c>
      <c r="AB19" s="950">
        <v>29856</v>
      </c>
      <c r="AC19" s="950">
        <v>21916</v>
      </c>
      <c r="AD19" s="305"/>
      <c r="AE19" s="305"/>
      <c r="AF19" s="305"/>
      <c r="AG19" s="306"/>
      <c r="AH19" s="953"/>
    </row>
    <row r="20" spans="1:34" s="232" customFormat="1" ht="14.25" x14ac:dyDescent="0.15">
      <c r="A20" s="224"/>
      <c r="B20" s="233" t="s">
        <v>44</v>
      </c>
      <c r="C20" s="226"/>
      <c r="D20" s="801">
        <v>363501</v>
      </c>
      <c r="E20" s="226"/>
      <c r="F20" s="234">
        <v>6133</v>
      </c>
      <c r="G20" s="235">
        <v>1.6872030613395836</v>
      </c>
      <c r="H20" s="226"/>
      <c r="I20" s="234">
        <v>4507</v>
      </c>
      <c r="J20" s="235">
        <v>1.2398865477674064</v>
      </c>
      <c r="K20" s="234">
        <v>4273</v>
      </c>
      <c r="L20" s="235">
        <v>94.808076325715547</v>
      </c>
      <c r="M20" s="234">
        <v>38</v>
      </c>
      <c r="N20" s="235">
        <v>0.84313290437097854</v>
      </c>
      <c r="O20" s="234">
        <v>0</v>
      </c>
      <c r="P20" s="235">
        <v>0</v>
      </c>
      <c r="Q20" s="234">
        <v>0</v>
      </c>
      <c r="R20" s="235">
        <v>0</v>
      </c>
      <c r="S20" s="234">
        <v>153</v>
      </c>
      <c r="T20" s="235">
        <v>3.3947193254936767</v>
      </c>
      <c r="U20" s="234">
        <v>43</v>
      </c>
      <c r="V20" s="235">
        <v>0.95407144441979153</v>
      </c>
      <c r="X20" s="305"/>
      <c r="Y20" s="305"/>
      <c r="Z20" s="305"/>
      <c r="AA20" s="952">
        <v>44561</v>
      </c>
      <c r="AB20" s="950">
        <v>24104</v>
      </c>
      <c r="AC20" s="950">
        <v>29010</v>
      </c>
      <c r="AD20" s="305"/>
      <c r="AE20" s="305"/>
      <c r="AF20" s="305"/>
      <c r="AG20" s="306"/>
      <c r="AH20" s="953"/>
    </row>
    <row r="21" spans="1:34" s="232" customFormat="1" ht="14.25" x14ac:dyDescent="0.15">
      <c r="A21" s="224"/>
      <c r="B21" s="233" t="s">
        <v>6</v>
      </c>
      <c r="C21" s="226"/>
      <c r="D21" s="801">
        <v>191925</v>
      </c>
      <c r="E21" s="226"/>
      <c r="F21" s="234">
        <v>5443</v>
      </c>
      <c r="G21" s="235">
        <v>2.8360036472580434</v>
      </c>
      <c r="H21" s="226"/>
      <c r="I21" s="234">
        <v>2708</v>
      </c>
      <c r="J21" s="235">
        <v>1.4109678259736878</v>
      </c>
      <c r="K21" s="234">
        <v>2486</v>
      </c>
      <c r="L21" s="235">
        <v>91.802067946824224</v>
      </c>
      <c r="M21" s="234">
        <v>31</v>
      </c>
      <c r="N21" s="235">
        <v>1.1447562776957163</v>
      </c>
      <c r="O21" s="234">
        <v>0</v>
      </c>
      <c r="P21" s="235">
        <v>0</v>
      </c>
      <c r="Q21" s="234">
        <v>45</v>
      </c>
      <c r="R21" s="235">
        <v>1.6617429837518465</v>
      </c>
      <c r="S21" s="234">
        <v>78</v>
      </c>
      <c r="T21" s="235">
        <v>2.8803545051698669</v>
      </c>
      <c r="U21" s="234">
        <v>68</v>
      </c>
      <c r="V21" s="235">
        <v>2.5110782865583459</v>
      </c>
      <c r="X21" s="305"/>
      <c r="Y21" s="305"/>
      <c r="Z21" s="305"/>
      <c r="AA21" s="952">
        <v>44592</v>
      </c>
      <c r="AB21" s="950">
        <v>22642</v>
      </c>
      <c r="AC21" s="950">
        <v>24609</v>
      </c>
      <c r="AD21" s="305"/>
      <c r="AE21" s="305"/>
      <c r="AF21" s="305"/>
      <c r="AG21" s="306"/>
      <c r="AH21" s="953"/>
    </row>
    <row r="22" spans="1:34" s="232" customFormat="1" ht="14.25" x14ac:dyDescent="0.15">
      <c r="A22" s="224"/>
      <c r="B22" s="233" t="s">
        <v>5</v>
      </c>
      <c r="C22" s="226"/>
      <c r="D22" s="801">
        <v>57035</v>
      </c>
      <c r="E22" s="226"/>
      <c r="F22" s="234">
        <v>802</v>
      </c>
      <c r="G22" s="235">
        <v>1.4061541158937494</v>
      </c>
      <c r="H22" s="226"/>
      <c r="I22" s="234">
        <v>629</v>
      </c>
      <c r="J22" s="235">
        <v>1.1028315946348735</v>
      </c>
      <c r="K22" s="234">
        <v>502</v>
      </c>
      <c r="L22" s="235">
        <v>79.809220985691582</v>
      </c>
      <c r="M22" s="234">
        <v>21</v>
      </c>
      <c r="N22" s="235">
        <v>3.3386327503974562</v>
      </c>
      <c r="O22" s="234">
        <v>0</v>
      </c>
      <c r="P22" s="235">
        <v>0</v>
      </c>
      <c r="Q22" s="234">
        <v>20</v>
      </c>
      <c r="R22" s="235">
        <v>3.1796502384737675</v>
      </c>
      <c r="S22" s="234">
        <v>6</v>
      </c>
      <c r="T22" s="235">
        <v>0.95389507154213027</v>
      </c>
      <c r="U22" s="234">
        <v>80</v>
      </c>
      <c r="V22" s="235">
        <v>12.71860095389507</v>
      </c>
      <c r="X22" s="305"/>
      <c r="Y22" s="305"/>
      <c r="Z22" s="305"/>
      <c r="AA22" s="952">
        <v>44620</v>
      </c>
      <c r="AB22" s="950">
        <v>24889</v>
      </c>
      <c r="AC22" s="950">
        <v>26478</v>
      </c>
      <c r="AD22" s="305"/>
      <c r="AE22" s="305"/>
      <c r="AF22" s="305"/>
      <c r="AG22" s="306"/>
      <c r="AH22" s="953"/>
    </row>
    <row r="23" spans="1:34" s="232" customFormat="1" ht="14.25" x14ac:dyDescent="0.15">
      <c r="A23" s="224"/>
      <c r="B23" s="233" t="s">
        <v>38</v>
      </c>
      <c r="C23" s="226"/>
      <c r="D23" s="801">
        <v>80456</v>
      </c>
      <c r="E23" s="226"/>
      <c r="F23" s="234">
        <v>1001</v>
      </c>
      <c r="G23" s="235">
        <v>1.2441582977030925</v>
      </c>
      <c r="H23" s="226"/>
      <c r="I23" s="234">
        <v>1052</v>
      </c>
      <c r="J23" s="235">
        <v>1.3075469822014516</v>
      </c>
      <c r="K23" s="234">
        <v>1003</v>
      </c>
      <c r="L23" s="235">
        <v>95.342205323193923</v>
      </c>
      <c r="M23" s="234">
        <v>12</v>
      </c>
      <c r="N23" s="235">
        <v>1.1406844106463878</v>
      </c>
      <c r="O23" s="234">
        <v>0</v>
      </c>
      <c r="P23" s="235">
        <v>0</v>
      </c>
      <c r="Q23" s="234">
        <v>27</v>
      </c>
      <c r="R23" s="235">
        <v>2.5665399239543727</v>
      </c>
      <c r="S23" s="234">
        <v>10</v>
      </c>
      <c r="T23" s="235">
        <v>0.95057034220532322</v>
      </c>
      <c r="U23" s="234">
        <v>0</v>
      </c>
      <c r="V23" s="235">
        <v>0</v>
      </c>
      <c r="X23" s="305"/>
      <c r="Y23" s="305"/>
      <c r="Z23" s="305"/>
      <c r="AA23" s="952">
        <v>44651</v>
      </c>
      <c r="AB23" s="950">
        <v>30256</v>
      </c>
      <c r="AC23" s="950">
        <v>24903</v>
      </c>
      <c r="AD23" s="305"/>
      <c r="AE23" s="305"/>
      <c r="AF23" s="305"/>
      <c r="AG23" s="306"/>
      <c r="AH23" s="953"/>
    </row>
    <row r="24" spans="1:34" s="232" customFormat="1" ht="14.25" x14ac:dyDescent="0.15">
      <c r="A24" s="224"/>
      <c r="B24" s="233" t="s">
        <v>45</v>
      </c>
      <c r="C24" s="226"/>
      <c r="D24" s="801">
        <v>229862</v>
      </c>
      <c r="E24" s="226"/>
      <c r="F24" s="234">
        <v>3614</v>
      </c>
      <c r="G24" s="235">
        <v>1.5722476964439533</v>
      </c>
      <c r="H24" s="226"/>
      <c r="I24" s="234">
        <v>2838</v>
      </c>
      <c r="J24" s="235">
        <v>1.2346538357797288</v>
      </c>
      <c r="K24" s="234">
        <v>1929</v>
      </c>
      <c r="L24" s="235">
        <v>67.970401691331929</v>
      </c>
      <c r="M24" s="234">
        <v>106</v>
      </c>
      <c r="N24" s="235">
        <v>3.7350246652572237</v>
      </c>
      <c r="O24" s="234">
        <v>0</v>
      </c>
      <c r="P24" s="235">
        <v>0</v>
      </c>
      <c r="Q24" s="234">
        <v>17</v>
      </c>
      <c r="R24" s="235">
        <v>0.5990133897110641</v>
      </c>
      <c r="S24" s="234">
        <v>0</v>
      </c>
      <c r="T24" s="235">
        <v>0</v>
      </c>
      <c r="U24" s="234">
        <v>786</v>
      </c>
      <c r="V24" s="235">
        <v>27.695560253699792</v>
      </c>
      <c r="X24" s="305"/>
      <c r="Y24" s="305"/>
      <c r="Z24" s="305"/>
      <c r="AA24" s="952">
        <v>44681</v>
      </c>
      <c r="AB24" s="950">
        <v>32696</v>
      </c>
      <c r="AC24" s="950">
        <v>22635</v>
      </c>
      <c r="AD24" s="305"/>
      <c r="AE24" s="305"/>
      <c r="AF24" s="305"/>
      <c r="AG24" s="306"/>
      <c r="AH24" s="953"/>
    </row>
    <row r="25" spans="1:34" s="240" customFormat="1" ht="14.25" x14ac:dyDescent="0.15">
      <c r="A25" s="239"/>
      <c r="B25" s="233" t="s">
        <v>46</v>
      </c>
      <c r="C25" s="226"/>
      <c r="D25" s="801">
        <v>57942</v>
      </c>
      <c r="E25" s="226"/>
      <c r="F25" s="234">
        <v>1536</v>
      </c>
      <c r="G25" s="235">
        <v>2.6509267888578236</v>
      </c>
      <c r="H25" s="226"/>
      <c r="I25" s="234">
        <v>700</v>
      </c>
      <c r="J25" s="235">
        <v>1.2081046563805184</v>
      </c>
      <c r="K25" s="234">
        <v>416</v>
      </c>
      <c r="L25" s="235">
        <v>59.428571428571431</v>
      </c>
      <c r="M25" s="234">
        <v>5</v>
      </c>
      <c r="N25" s="235">
        <v>0.7142857142857143</v>
      </c>
      <c r="O25" s="234">
        <v>2</v>
      </c>
      <c r="P25" s="235">
        <v>0.2857142857142857</v>
      </c>
      <c r="Q25" s="234">
        <v>216</v>
      </c>
      <c r="R25" s="235">
        <v>30.857142857142854</v>
      </c>
      <c r="S25" s="234">
        <v>32</v>
      </c>
      <c r="T25" s="235">
        <v>4.5714285714285712</v>
      </c>
      <c r="U25" s="234">
        <v>29</v>
      </c>
      <c r="V25" s="235">
        <v>4.1428571428571423</v>
      </c>
      <c r="X25" s="305"/>
      <c r="Y25" s="305"/>
      <c r="Z25" s="305"/>
      <c r="AA25" s="952">
        <v>44712</v>
      </c>
      <c r="AB25" s="950">
        <v>38586</v>
      </c>
      <c r="AC25" s="950">
        <v>22335</v>
      </c>
      <c r="AD25" s="305"/>
      <c r="AE25" s="305"/>
      <c r="AF25" s="305"/>
      <c r="AG25" s="306"/>
      <c r="AH25" s="953"/>
    </row>
    <row r="26" spans="1:34" s="232" customFormat="1" ht="14.25" x14ac:dyDescent="0.15">
      <c r="B26" s="233" t="s">
        <v>47</v>
      </c>
      <c r="C26" s="226"/>
      <c r="D26" s="803">
        <v>21478</v>
      </c>
      <c r="E26" s="226"/>
      <c r="F26" s="238">
        <v>387</v>
      </c>
      <c r="G26" s="235">
        <v>1.8018437470900457</v>
      </c>
      <c r="H26" s="226"/>
      <c r="I26" s="238">
        <v>278</v>
      </c>
      <c r="J26" s="235">
        <v>1.2943477046279914</v>
      </c>
      <c r="K26" s="238">
        <v>277</v>
      </c>
      <c r="L26" s="235">
        <v>99.64028776978418</v>
      </c>
      <c r="M26" s="238">
        <v>1</v>
      </c>
      <c r="N26" s="235">
        <v>0.35971223021582738</v>
      </c>
      <c r="O26" s="238">
        <v>0</v>
      </c>
      <c r="P26" s="235">
        <v>0</v>
      </c>
      <c r="Q26" s="238">
        <v>0</v>
      </c>
      <c r="R26" s="235">
        <v>0</v>
      </c>
      <c r="S26" s="238">
        <v>0</v>
      </c>
      <c r="T26" s="235">
        <v>0</v>
      </c>
      <c r="U26" s="238">
        <v>0</v>
      </c>
      <c r="V26" s="235">
        <v>0</v>
      </c>
      <c r="X26" s="305"/>
      <c r="Y26" s="305"/>
      <c r="Z26" s="305"/>
      <c r="AA26" s="952">
        <v>44742</v>
      </c>
      <c r="AB26" s="950">
        <v>41750</v>
      </c>
      <c r="AC26" s="950">
        <v>23105</v>
      </c>
      <c r="AD26" s="305"/>
      <c r="AE26" s="305"/>
      <c r="AF26" s="305"/>
      <c r="AG26" s="306"/>
      <c r="AH26" s="953"/>
    </row>
    <row r="27" spans="1:34" s="232" customFormat="1" ht="14.25" x14ac:dyDescent="0.15">
      <c r="B27" s="233" t="s">
        <v>48</v>
      </c>
      <c r="C27" s="226"/>
      <c r="D27" s="803">
        <v>110499</v>
      </c>
      <c r="E27" s="226"/>
      <c r="F27" s="238">
        <v>2343</v>
      </c>
      <c r="G27" s="235">
        <v>2.1203811799201802</v>
      </c>
      <c r="H27" s="226"/>
      <c r="I27" s="238">
        <v>1324</v>
      </c>
      <c r="J27" s="235">
        <v>1.1982008886958253</v>
      </c>
      <c r="K27" s="238">
        <v>1259</v>
      </c>
      <c r="L27" s="235">
        <v>95.090634441087616</v>
      </c>
      <c r="M27" s="238">
        <v>37</v>
      </c>
      <c r="N27" s="235">
        <v>2.7945619335347431</v>
      </c>
      <c r="O27" s="238">
        <v>0</v>
      </c>
      <c r="P27" s="235">
        <v>0</v>
      </c>
      <c r="Q27" s="238">
        <v>12</v>
      </c>
      <c r="R27" s="235">
        <v>0.90634441087613304</v>
      </c>
      <c r="S27" s="238">
        <v>10</v>
      </c>
      <c r="T27" s="235">
        <v>0.75528700906344415</v>
      </c>
      <c r="U27" s="238">
        <v>6</v>
      </c>
      <c r="V27" s="235">
        <v>0.45317220543806652</v>
      </c>
      <c r="X27" s="305"/>
      <c r="Y27" s="305"/>
      <c r="Z27" s="305"/>
      <c r="AA27" s="952">
        <v>44773</v>
      </c>
      <c r="AB27" s="950">
        <v>30827</v>
      </c>
      <c r="AC27" s="950">
        <v>22962</v>
      </c>
      <c r="AD27" s="305"/>
      <c r="AE27" s="305"/>
      <c r="AF27" s="305"/>
      <c r="AG27" s="306"/>
      <c r="AH27" s="953"/>
    </row>
    <row r="28" spans="1:34" s="232" customFormat="1" ht="14.25" x14ac:dyDescent="0.15">
      <c r="B28" s="233" t="s">
        <v>49</v>
      </c>
      <c r="C28" s="226"/>
      <c r="D28" s="803">
        <v>14350</v>
      </c>
      <c r="E28" s="226"/>
      <c r="F28" s="238">
        <v>363</v>
      </c>
      <c r="G28" s="242">
        <v>2.529616724738676</v>
      </c>
      <c r="H28" s="226"/>
      <c r="I28" s="238">
        <v>418</v>
      </c>
      <c r="J28" s="242">
        <v>2.9128919860627178</v>
      </c>
      <c r="K28" s="238">
        <v>59</v>
      </c>
      <c r="L28" s="242">
        <v>14.114832535885165</v>
      </c>
      <c r="M28" s="238">
        <v>10</v>
      </c>
      <c r="N28" s="242">
        <v>2.3923444976076556</v>
      </c>
      <c r="O28" s="238">
        <v>127</v>
      </c>
      <c r="P28" s="242">
        <v>30.382775119617222</v>
      </c>
      <c r="Q28" s="238">
        <v>0</v>
      </c>
      <c r="R28" s="242">
        <v>0</v>
      </c>
      <c r="S28" s="238">
        <v>0</v>
      </c>
      <c r="T28" s="242">
        <v>0</v>
      </c>
      <c r="U28" s="238">
        <v>222</v>
      </c>
      <c r="V28" s="242">
        <v>53.110047846889955</v>
      </c>
      <c r="X28" s="305"/>
      <c r="Y28" s="305"/>
      <c r="Z28" s="305"/>
      <c r="AA28" s="952">
        <v>44804</v>
      </c>
      <c r="AB28" s="950">
        <v>26047</v>
      </c>
      <c r="AC28" s="950">
        <v>23877</v>
      </c>
      <c r="AD28" s="305"/>
      <c r="AE28" s="305"/>
      <c r="AF28" s="305"/>
      <c r="AG28" s="306"/>
      <c r="AH28" s="953"/>
    </row>
    <row r="29" spans="1:34" s="232" customFormat="1" ht="14.25" x14ac:dyDescent="0.15">
      <c r="B29" s="244" t="s">
        <v>4</v>
      </c>
      <c r="C29" s="226"/>
      <c r="D29" s="804">
        <v>5062</v>
      </c>
      <c r="E29" s="226"/>
      <c r="F29" s="245">
        <v>113</v>
      </c>
      <c r="G29" s="246">
        <v>2.2323192414065587</v>
      </c>
      <c r="H29" s="226"/>
      <c r="I29" s="245">
        <v>58</v>
      </c>
      <c r="J29" s="246">
        <v>1.1457921770051362</v>
      </c>
      <c r="K29" s="245">
        <v>35</v>
      </c>
      <c r="L29" s="246">
        <v>60.344827586206897</v>
      </c>
      <c r="M29" s="245">
        <v>4</v>
      </c>
      <c r="N29" s="246">
        <v>6.8965517241379306</v>
      </c>
      <c r="O29" s="245">
        <v>0</v>
      </c>
      <c r="P29" s="246">
        <v>0</v>
      </c>
      <c r="Q29" s="245">
        <v>14</v>
      </c>
      <c r="R29" s="246">
        <v>24.137931034482758</v>
      </c>
      <c r="S29" s="245">
        <v>0</v>
      </c>
      <c r="T29" s="246">
        <v>0</v>
      </c>
      <c r="U29" s="245">
        <v>5</v>
      </c>
      <c r="V29" s="246">
        <v>8.6206896551724146</v>
      </c>
      <c r="X29" s="305"/>
      <c r="Y29" s="305"/>
      <c r="Z29" s="305"/>
      <c r="AA29" s="952">
        <v>44834</v>
      </c>
      <c r="AB29" s="950">
        <v>32379</v>
      </c>
      <c r="AC29" s="950">
        <v>24010</v>
      </c>
      <c r="AD29" s="305"/>
      <c r="AE29" s="305"/>
      <c r="AF29" s="305"/>
      <c r="AG29" s="306"/>
      <c r="AH29" s="953"/>
    </row>
    <row r="30" spans="1:34" s="223" customFormat="1" ht="7.5" customHeight="1" x14ac:dyDescent="0.15">
      <c r="A30" s="220"/>
      <c r="B30" s="221"/>
      <c r="C30" s="222"/>
      <c r="D30" s="221"/>
      <c r="E30" s="222"/>
      <c r="F30" s="221"/>
      <c r="G30" s="574"/>
      <c r="H30" s="222"/>
      <c r="I30" s="221"/>
      <c r="J30" s="574"/>
      <c r="K30" s="221"/>
      <c r="L30" s="574"/>
      <c r="M30" s="221"/>
      <c r="N30" s="574"/>
      <c r="O30" s="221"/>
      <c r="P30" s="574"/>
      <c r="Q30" s="221"/>
      <c r="R30" s="574"/>
      <c r="S30" s="221"/>
      <c r="T30" s="574"/>
      <c r="U30" s="221"/>
      <c r="V30" s="574"/>
      <c r="X30" s="309"/>
      <c r="Y30" s="309"/>
      <c r="Z30" s="305"/>
      <c r="AA30" s="952">
        <v>44865</v>
      </c>
      <c r="AB30" s="950">
        <v>29932</v>
      </c>
      <c r="AC30" s="950">
        <v>19815</v>
      </c>
      <c r="AD30" s="309"/>
      <c r="AE30" s="309"/>
      <c r="AF30" s="305"/>
      <c r="AG30" s="306"/>
      <c r="AH30" s="953"/>
    </row>
    <row r="31" spans="1:34" s="251" customFormat="1" x14ac:dyDescent="0.15">
      <c r="B31" s="252" t="s">
        <v>3</v>
      </c>
      <c r="C31" s="211"/>
      <c r="D31" s="805">
        <v>2021008</v>
      </c>
      <c r="E31" s="211"/>
      <c r="F31" s="253">
        <v>35704</v>
      </c>
      <c r="G31" s="254">
        <v>1.7666431800368925</v>
      </c>
      <c r="H31" s="211"/>
      <c r="I31" s="253">
        <v>24597</v>
      </c>
      <c r="J31" s="254">
        <v>1.2170659393728278</v>
      </c>
      <c r="K31" s="253">
        <v>21031</v>
      </c>
      <c r="L31" s="254">
        <v>85.502297028092855</v>
      </c>
      <c r="M31" s="253">
        <v>412</v>
      </c>
      <c r="N31" s="254">
        <v>1.675001016384112</v>
      </c>
      <c r="O31" s="253">
        <v>146</v>
      </c>
      <c r="P31" s="254">
        <v>0.59356832134000082</v>
      </c>
      <c r="Q31" s="253">
        <v>935</v>
      </c>
      <c r="R31" s="254">
        <v>3.8012765784445257</v>
      </c>
      <c r="S31" s="253">
        <v>507</v>
      </c>
      <c r="T31" s="254">
        <v>2.0612269788998656</v>
      </c>
      <c r="U31" s="253">
        <v>1566</v>
      </c>
      <c r="V31" s="254">
        <v>6.3666300768386392</v>
      </c>
      <c r="X31" s="305"/>
      <c r="Y31" s="305"/>
      <c r="Z31" s="309"/>
      <c r="AA31" s="952">
        <v>44895</v>
      </c>
      <c r="AB31" s="950">
        <v>32038</v>
      </c>
      <c r="AC31" s="950">
        <v>20330</v>
      </c>
      <c r="AD31" s="305"/>
      <c r="AE31" s="305"/>
      <c r="AF31" s="309"/>
      <c r="AG31" s="309"/>
      <c r="AH31" s="438"/>
    </row>
    <row r="32" spans="1:34" s="256" customFormat="1" ht="5.25" customHeight="1" x14ac:dyDescent="0.2">
      <c r="B32" s="257"/>
      <c r="C32" s="258"/>
      <c r="E32" s="258"/>
      <c r="AA32" s="952">
        <v>44926</v>
      </c>
      <c r="AB32" s="950">
        <v>25446</v>
      </c>
      <c r="AC32" s="950">
        <v>23015</v>
      </c>
      <c r="AD32" s="439"/>
    </row>
    <row r="33" spans="2:30" s="251" customFormat="1" x14ac:dyDescent="0.2">
      <c r="B33" s="1087" t="s">
        <v>393</v>
      </c>
      <c r="C33" s="1087"/>
      <c r="D33" s="1087"/>
      <c r="E33" s="1087"/>
      <c r="F33" s="1087"/>
      <c r="G33" s="1087"/>
      <c r="H33" s="1087"/>
      <c r="I33" s="1087"/>
      <c r="J33" s="1087"/>
      <c r="K33" s="1087"/>
      <c r="L33" s="1087"/>
      <c r="M33" s="1087"/>
      <c r="N33" s="1087"/>
      <c r="O33" s="1087"/>
      <c r="P33" s="1087"/>
      <c r="Q33" s="1087"/>
      <c r="R33" s="1087"/>
      <c r="S33" s="1087"/>
      <c r="T33" s="1087"/>
      <c r="U33" s="1087"/>
      <c r="V33" s="1087"/>
      <c r="AA33" s="952">
        <v>44957</v>
      </c>
      <c r="AB33" s="950">
        <v>28819</v>
      </c>
      <c r="AC33" s="950">
        <v>24165</v>
      </c>
      <c r="AD33" s="439"/>
    </row>
    <row r="34" spans="2:30" s="251" customFormat="1" ht="12" customHeight="1" x14ac:dyDescent="0.2">
      <c r="B34" s="1087"/>
      <c r="C34" s="1087"/>
      <c r="D34" s="1087"/>
      <c r="E34" s="1087"/>
      <c r="F34" s="1087"/>
      <c r="G34" s="1087"/>
      <c r="H34" s="1087"/>
      <c r="I34" s="1087"/>
      <c r="J34" s="1087"/>
      <c r="K34" s="1087"/>
      <c r="L34" s="1087"/>
      <c r="M34" s="1087"/>
      <c r="N34" s="1087"/>
      <c r="O34" s="1087"/>
      <c r="P34" s="1087"/>
      <c r="Q34" s="1087"/>
      <c r="R34" s="1087"/>
      <c r="S34" s="1087"/>
      <c r="T34" s="1087"/>
      <c r="U34" s="1087"/>
      <c r="V34" s="1087"/>
      <c r="AA34" s="952">
        <v>44985</v>
      </c>
      <c r="AB34" s="950">
        <v>34747</v>
      </c>
      <c r="AC34" s="950">
        <v>23214</v>
      </c>
      <c r="AD34" s="439"/>
    </row>
    <row r="35" spans="2:30" x14ac:dyDescent="0.2">
      <c r="B35" s="1065"/>
      <c r="C35" s="1065"/>
      <c r="D35" s="1065"/>
      <c r="E35" s="262"/>
      <c r="F35" s="262"/>
      <c r="AA35" s="952">
        <v>45016</v>
      </c>
      <c r="AB35" s="950">
        <f>GETPIVOTDATA("Suma de AltasSol",[1]td!$A$3,"Fecha",$AA35)</f>
        <v>39866</v>
      </c>
      <c r="AC35" s="950">
        <f>GETPIVOTDATA("Suma de BajasSol",[1]td!$A$3,"Fecha",$AA35)</f>
        <v>28170</v>
      </c>
    </row>
    <row r="36" spans="2:30" x14ac:dyDescent="0.2">
      <c r="B36" s="1066"/>
      <c r="C36" s="1066"/>
      <c r="D36" s="1066"/>
      <c r="E36" s="262"/>
      <c r="F36" s="262"/>
      <c r="AA36" s="952">
        <v>45046</v>
      </c>
      <c r="AB36" s="950">
        <f>GETPIVOTDATA("Suma de AltasSol",[1]td!$A$3,"Fecha",$AA36)</f>
        <v>35704</v>
      </c>
      <c r="AC36" s="950">
        <f>GETPIVOTDATA("Suma de BajasSol",[1]td!$A$3,"Fecha",$AA36)</f>
        <v>24597</v>
      </c>
    </row>
  </sheetData>
  <mergeCells count="19">
    <mergeCell ref="B33:V34"/>
    <mergeCell ref="B35:D35"/>
    <mergeCell ref="B36:D36"/>
    <mergeCell ref="K9:L9"/>
    <mergeCell ref="M9:N9"/>
    <mergeCell ref="O9:P9"/>
    <mergeCell ref="Q9:R9"/>
    <mergeCell ref="S9:T9"/>
    <mergeCell ref="U9:V9"/>
    <mergeCell ref="B2:C2"/>
    <mergeCell ref="B3:C3"/>
    <mergeCell ref="A4:U4"/>
    <mergeCell ref="B5:R5"/>
    <mergeCell ref="B7:B10"/>
    <mergeCell ref="D7:D9"/>
    <mergeCell ref="F7:G7"/>
    <mergeCell ref="F8:G9"/>
    <mergeCell ref="I8:J9"/>
    <mergeCell ref="K8:V8"/>
  </mergeCells>
  <printOptions horizontalCentered="1"/>
  <pageMargins left="0" right="0" top="0.43307086614173229" bottom="0.43307086614173229" header="0" footer="0"/>
  <pageSetup paperSize="9" scale="76"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4">
    <tabColor theme="0"/>
    <pageSetUpPr fitToPage="1"/>
  </sheetPr>
  <dimension ref="B1:AD37"/>
  <sheetViews>
    <sheetView showGridLines="0" topLeftCell="A2" zoomScaleNormal="100" workbookViewId="0"/>
  </sheetViews>
  <sheetFormatPr baseColWidth="10" defaultColWidth="11.42578125" defaultRowHeight="15" x14ac:dyDescent="0.2"/>
  <cols>
    <col min="1" max="1" width="1.140625" style="1" customWidth="1"/>
    <col min="2" max="2" width="10" style="1" customWidth="1"/>
    <col min="3" max="3" width="1" style="1" customWidth="1"/>
    <col min="4" max="4" width="0.710937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42578125" style="1" customWidth="1"/>
    <col min="22" max="22" width="0.7109375" style="1" customWidth="1"/>
    <col min="23" max="23" width="7.5703125" style="1" customWidth="1"/>
    <col min="24" max="24" width="6.140625" style="1" customWidth="1"/>
    <col min="25" max="25" width="0.5703125" style="1" customWidth="1"/>
    <col min="26" max="26" width="8.570312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0" hidden="1" x14ac:dyDescent="0.2">
      <c r="E1" s="140" t="s">
        <v>39</v>
      </c>
      <c r="F1" s="140"/>
      <c r="H1" s="140" t="s">
        <v>24</v>
      </c>
      <c r="K1" s="140" t="s">
        <v>23</v>
      </c>
      <c r="N1" s="140" t="s">
        <v>22</v>
      </c>
      <c r="Q1" s="140" t="s">
        <v>21</v>
      </c>
      <c r="T1" s="140" t="s">
        <v>20</v>
      </c>
      <c r="W1" s="140" t="s">
        <v>19</v>
      </c>
      <c r="Z1" s="140" t="s">
        <v>18</v>
      </c>
    </row>
    <row r="2" spans="2:30" s="2" customFormat="1" ht="14.25" x14ac:dyDescent="0.2">
      <c r="B2" s="11"/>
      <c r="C2" s="46"/>
      <c r="D2" s="46"/>
      <c r="AB2" s="46"/>
      <c r="AD2" s="90"/>
    </row>
    <row r="3" spans="2:30" s="44" customFormat="1" ht="47.25" customHeight="1" x14ac:dyDescent="0.2">
      <c r="B3" s="1059"/>
      <c r="C3" s="1059"/>
      <c r="D3" s="1059"/>
      <c r="E3" s="1059"/>
      <c r="F3" s="1059"/>
      <c r="G3" s="1059"/>
      <c r="H3" s="1059"/>
      <c r="I3" s="1059"/>
      <c r="J3" s="1059"/>
      <c r="K3" s="1059"/>
      <c r="L3" s="45"/>
      <c r="M3" s="45"/>
      <c r="W3" s="89"/>
      <c r="AA3" s="89"/>
      <c r="AD3" s="88"/>
    </row>
    <row r="4" spans="2:30" s="7" customFormat="1" ht="7.5" customHeight="1" x14ac:dyDescent="0.2">
      <c r="B4" s="1028"/>
      <c r="C4" s="1028"/>
      <c r="D4" s="1028"/>
      <c r="E4" s="1028"/>
      <c r="F4" s="1028"/>
      <c r="G4" s="1028"/>
      <c r="H4" s="1028"/>
      <c r="I4" s="1028"/>
      <c r="J4" s="1028"/>
      <c r="K4" s="1028"/>
      <c r="L4" s="1028"/>
      <c r="M4" s="1028"/>
      <c r="N4" s="1028"/>
      <c r="O4" s="1028"/>
      <c r="P4" s="1028"/>
      <c r="Q4" s="1028"/>
      <c r="R4" s="1028"/>
      <c r="S4" s="1028"/>
      <c r="T4" s="1028"/>
      <c r="U4" s="1028"/>
      <c r="V4" s="1028"/>
      <c r="W4" s="1028"/>
      <c r="X4" s="1028"/>
      <c r="Y4" s="1028"/>
      <c r="Z4" s="1028"/>
      <c r="AA4" s="1028"/>
      <c r="AB4" s="1028"/>
      <c r="AC4" s="1028"/>
      <c r="AD4" s="1028"/>
    </row>
    <row r="5" spans="2:30" s="7" customFormat="1" ht="19.5" x14ac:dyDescent="0.2">
      <c r="B5" s="1028" t="s">
        <v>409</v>
      </c>
      <c r="C5" s="1028"/>
      <c r="D5" s="1028"/>
      <c r="E5" s="1028"/>
      <c r="F5" s="1028"/>
      <c r="G5" s="1028"/>
      <c r="H5" s="1028"/>
      <c r="I5" s="1028"/>
      <c r="J5" s="1028"/>
      <c r="K5" s="1028"/>
      <c r="L5" s="1028"/>
      <c r="M5" s="1028"/>
      <c r="N5" s="1028"/>
      <c r="O5" s="1028"/>
      <c r="P5" s="1028"/>
      <c r="Q5" s="1028"/>
      <c r="R5" s="1028"/>
      <c r="S5" s="1028"/>
      <c r="T5" s="1028"/>
      <c r="U5" s="1028"/>
      <c r="V5" s="1028"/>
      <c r="W5" s="1028"/>
      <c r="X5" s="1028"/>
      <c r="Y5" s="1028"/>
      <c r="Z5" s="1028"/>
      <c r="AA5" s="1028"/>
      <c r="AB5" s="1028"/>
      <c r="AC5" s="1028"/>
      <c r="AD5" s="1028"/>
    </row>
    <row r="6" spans="2:30" s="7" customFormat="1" ht="16.5" customHeight="1" x14ac:dyDescent="0.2">
      <c r="B6" s="1046" t="str">
        <f>porsaad!B6</f>
        <v>Situación a 30 de abril de 2023</v>
      </c>
      <c r="C6" s="1046"/>
      <c r="D6" s="1046"/>
      <c r="E6" s="1046"/>
      <c r="F6" s="1046"/>
      <c r="G6" s="1046"/>
      <c r="H6" s="1046"/>
      <c r="I6" s="1046"/>
      <c r="J6" s="1046"/>
      <c r="K6" s="1046"/>
      <c r="L6" s="1046"/>
      <c r="M6" s="1046"/>
      <c r="N6" s="1046"/>
      <c r="O6" s="1046"/>
      <c r="P6" s="1046"/>
      <c r="Q6" s="1046"/>
      <c r="R6" s="1046"/>
      <c r="S6" s="1046"/>
      <c r="T6" s="1046"/>
      <c r="U6" s="1046"/>
      <c r="V6" s="1046"/>
      <c r="W6" s="1046"/>
      <c r="X6" s="1046"/>
      <c r="Y6" s="1046"/>
      <c r="Z6" s="1046"/>
      <c r="AA6" s="1046"/>
      <c r="AB6" s="1046"/>
      <c r="AC6" s="1046"/>
      <c r="AD6" s="8"/>
    </row>
    <row r="7" spans="2:30" s="7" customFormat="1" ht="5.25" customHeight="1" x14ac:dyDescent="0.2">
      <c r="AC7" s="87"/>
      <c r="AD7" s="86"/>
    </row>
    <row r="8" spans="2:30" s="83" customFormat="1" ht="21.75" customHeight="1" x14ac:dyDescent="0.2">
      <c r="B8" s="1091" t="s">
        <v>30</v>
      </c>
      <c r="C8" s="68"/>
      <c r="D8" s="703"/>
      <c r="E8" s="1094" t="s">
        <v>29</v>
      </c>
      <c r="F8" s="1095"/>
      <c r="G8" s="1095"/>
      <c r="H8" s="1095"/>
      <c r="I8" s="1095"/>
      <c r="J8" s="1095"/>
      <c r="K8" s="1095"/>
      <c r="L8" s="1095"/>
      <c r="M8" s="1095"/>
      <c r="N8" s="1095"/>
      <c r="O8" s="1095"/>
      <c r="P8" s="1095"/>
      <c r="Q8" s="1095"/>
      <c r="R8" s="1095"/>
      <c r="S8" s="1095"/>
      <c r="T8" s="1095"/>
      <c r="U8" s="1095"/>
      <c r="V8" s="1095"/>
      <c r="W8" s="1095"/>
      <c r="X8" s="1095"/>
      <c r="Y8" s="1095"/>
      <c r="Z8" s="1095"/>
      <c r="AA8" s="1096"/>
      <c r="AB8" s="68"/>
      <c r="AC8" s="1097" t="s">
        <v>3</v>
      </c>
      <c r="AD8" s="1098"/>
    </row>
    <row r="9" spans="2:30" s="83" customFormat="1" ht="21.75" customHeight="1" x14ac:dyDescent="0.2">
      <c r="B9" s="1092"/>
      <c r="C9" s="68"/>
      <c r="D9" s="704"/>
      <c r="E9" s="1088" t="s">
        <v>25</v>
      </c>
      <c r="F9" s="1089"/>
      <c r="G9" s="199"/>
      <c r="H9" s="1088" t="s">
        <v>24</v>
      </c>
      <c r="I9" s="1089"/>
      <c r="J9" s="199"/>
      <c r="K9" s="1088" t="s">
        <v>23</v>
      </c>
      <c r="L9" s="1089"/>
      <c r="M9" s="199"/>
      <c r="N9" s="1088" t="s">
        <v>22</v>
      </c>
      <c r="O9" s="1089"/>
      <c r="P9" s="199"/>
      <c r="Q9" s="1088" t="s">
        <v>21</v>
      </c>
      <c r="R9" s="1089"/>
      <c r="S9" s="199"/>
      <c r="T9" s="1088" t="s">
        <v>20</v>
      </c>
      <c r="U9" s="1089"/>
      <c r="V9" s="199"/>
      <c r="W9" s="1088" t="s">
        <v>19</v>
      </c>
      <c r="X9" s="1089"/>
      <c r="Y9" s="199"/>
      <c r="Z9" s="1088" t="s">
        <v>18</v>
      </c>
      <c r="AA9" s="1089"/>
      <c r="AB9" s="68"/>
      <c r="AC9" s="1099"/>
      <c r="AD9" s="1100"/>
    </row>
    <row r="10" spans="2:30" s="83" customFormat="1" ht="21.75" customHeight="1" x14ac:dyDescent="0.2">
      <c r="B10" s="1093"/>
      <c r="D10" s="200"/>
      <c r="E10" s="38" t="s">
        <v>12</v>
      </c>
      <c r="F10" s="198" t="s">
        <v>28</v>
      </c>
      <c r="G10" s="200"/>
      <c r="H10" s="38" t="s">
        <v>12</v>
      </c>
      <c r="I10" s="198" t="s">
        <v>28</v>
      </c>
      <c r="J10" s="200"/>
      <c r="K10" s="38" t="s">
        <v>12</v>
      </c>
      <c r="L10" s="198" t="s">
        <v>28</v>
      </c>
      <c r="M10" s="200"/>
      <c r="N10" s="38" t="s">
        <v>12</v>
      </c>
      <c r="O10" s="198" t="s">
        <v>28</v>
      </c>
      <c r="P10" s="200"/>
      <c r="Q10" s="38" t="s">
        <v>12</v>
      </c>
      <c r="R10" s="198" t="s">
        <v>28</v>
      </c>
      <c r="S10" s="200"/>
      <c r="T10" s="38" t="s">
        <v>12</v>
      </c>
      <c r="U10" s="198" t="s">
        <v>28</v>
      </c>
      <c r="V10" s="200"/>
      <c r="W10" s="38" t="s">
        <v>12</v>
      </c>
      <c r="X10" s="198" t="s">
        <v>28</v>
      </c>
      <c r="Y10" s="200"/>
      <c r="Z10" s="38" t="s">
        <v>12</v>
      </c>
      <c r="AA10" s="198" t="s">
        <v>28</v>
      </c>
      <c r="AC10" s="85" t="s">
        <v>12</v>
      </c>
      <c r="AD10" s="84" t="s">
        <v>28</v>
      </c>
    </row>
    <row r="11" spans="2:30"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0" s="73" customFormat="1" ht="21" customHeight="1" x14ac:dyDescent="0.2">
      <c r="B12" s="705" t="s">
        <v>27</v>
      </c>
      <c r="D12" s="74"/>
      <c r="E12" s="77">
        <v>2421</v>
      </c>
      <c r="F12" s="76">
        <v>0.1909908488482171</v>
      </c>
      <c r="G12" s="74"/>
      <c r="H12" s="77">
        <v>40063</v>
      </c>
      <c r="I12" s="76">
        <v>3.1605396023982331</v>
      </c>
      <c r="J12" s="74"/>
      <c r="K12" s="77">
        <v>25108</v>
      </c>
      <c r="L12" s="76">
        <v>1.9807510255601135</v>
      </c>
      <c r="M12" s="74"/>
      <c r="N12" s="77">
        <v>37759</v>
      </c>
      <c r="O12" s="76">
        <v>2.9787787945724205</v>
      </c>
      <c r="P12" s="74"/>
      <c r="Q12" s="77">
        <v>44418</v>
      </c>
      <c r="R12" s="76">
        <v>3.5041022404544022</v>
      </c>
      <c r="S12" s="74"/>
      <c r="T12" s="77">
        <v>74594</v>
      </c>
      <c r="U12" s="76">
        <v>5.8846639318396967</v>
      </c>
      <c r="V12" s="74"/>
      <c r="W12" s="77">
        <v>278498</v>
      </c>
      <c r="X12" s="76">
        <v>21.970495424424108</v>
      </c>
      <c r="Y12" s="74"/>
      <c r="Z12" s="77">
        <v>764739</v>
      </c>
      <c r="AA12" s="76">
        <f>Z12*100/$AC$12</f>
        <v>60.32967813190281</v>
      </c>
      <c r="AB12" s="66"/>
      <c r="AC12" s="706">
        <f>E12+H12+K12+N12+Q12+T12+W12+Z12</f>
        <v>1267600</v>
      </c>
      <c r="AD12" s="75">
        <f>F12+I12+L12+O12+R12+U12+X12+AA12</f>
        <v>100</v>
      </c>
    </row>
    <row r="13" spans="2:30" s="73" customFormat="1" ht="20.25" customHeight="1" x14ac:dyDescent="0.2">
      <c r="B13" s="707" t="s">
        <v>26</v>
      </c>
      <c r="D13" s="74"/>
      <c r="E13" s="708">
        <v>3349</v>
      </c>
      <c r="F13" s="709">
        <v>0.44451346415222565</v>
      </c>
      <c r="G13" s="74"/>
      <c r="H13" s="708">
        <v>81078</v>
      </c>
      <c r="I13" s="709">
        <v>10.761499745158002</v>
      </c>
      <c r="J13" s="74"/>
      <c r="K13" s="708">
        <v>39316</v>
      </c>
      <c r="L13" s="709">
        <v>5.218420829085967</v>
      </c>
      <c r="M13" s="74"/>
      <c r="N13" s="708">
        <v>49474</v>
      </c>
      <c r="O13" s="709">
        <v>6.5666942745497794</v>
      </c>
      <c r="P13" s="74"/>
      <c r="Q13" s="708">
        <v>50363</v>
      </c>
      <c r="R13" s="709">
        <v>6.6846914288141353</v>
      </c>
      <c r="S13" s="74"/>
      <c r="T13" s="708">
        <v>75683</v>
      </c>
      <c r="U13" s="709">
        <v>10.045420276928304</v>
      </c>
      <c r="V13" s="74"/>
      <c r="W13" s="708">
        <v>163780</v>
      </c>
      <c r="X13" s="709">
        <v>21.738553346924906</v>
      </c>
      <c r="Y13" s="74"/>
      <c r="Z13" s="708">
        <v>290365</v>
      </c>
      <c r="AA13" s="709">
        <f>Z13*100/$AC$13</f>
        <v>38.540206634386678</v>
      </c>
      <c r="AB13" s="66"/>
      <c r="AC13" s="710">
        <f>E13+H13+K13+N13+Q13+T13+W13+Z13</f>
        <v>753408</v>
      </c>
      <c r="AD13" s="711">
        <f>F13+I13+L13+O13+R13+U13+X13+AA13</f>
        <v>100</v>
      </c>
    </row>
    <row r="14" spans="2:30" s="70" customFormat="1" ht="3" customHeight="1" x14ac:dyDescent="0.2">
      <c r="B14" s="712"/>
      <c r="C14" s="68"/>
      <c r="D14" s="66"/>
      <c r="E14" s="71"/>
      <c r="F14" s="72"/>
      <c r="G14" s="66"/>
      <c r="H14" s="71"/>
      <c r="I14" s="72"/>
      <c r="J14" s="66"/>
      <c r="K14" s="71"/>
      <c r="L14" s="72"/>
      <c r="M14" s="66"/>
      <c r="N14" s="71"/>
      <c r="O14" s="72"/>
      <c r="P14" s="66"/>
      <c r="Q14" s="71"/>
      <c r="R14" s="72"/>
      <c r="S14" s="66"/>
      <c r="T14" s="71"/>
      <c r="U14" s="72"/>
      <c r="V14" s="66"/>
      <c r="W14" s="71"/>
      <c r="X14" s="72"/>
      <c r="Y14" s="66"/>
      <c r="Z14" s="71"/>
      <c r="AA14" s="72"/>
      <c r="AB14" s="66"/>
      <c r="AC14" s="71"/>
      <c r="AD14" s="64"/>
    </row>
    <row r="15" spans="2:30" s="63" customFormat="1" ht="18" customHeight="1" x14ac:dyDescent="0.2">
      <c r="B15" s="69" t="s">
        <v>3</v>
      </c>
      <c r="C15" s="68"/>
      <c r="D15" s="66"/>
      <c r="E15" s="65">
        <f>SUM(E12:E13)</f>
        <v>5770</v>
      </c>
      <c r="F15" s="67">
        <f>E15*100/$AC$15</f>
        <v>0.28550109648254735</v>
      </c>
      <c r="G15" s="66"/>
      <c r="H15" s="65">
        <f>SUM(H12:H13)</f>
        <v>121141</v>
      </c>
      <c r="I15" s="67">
        <f>H15*100/$AC$15</f>
        <v>5.9940880986121776</v>
      </c>
      <c r="J15" s="66"/>
      <c r="K15" s="65">
        <f>SUM(K12:K13)</f>
        <v>64424</v>
      </c>
      <c r="L15" s="67">
        <f>K15*100/$AC$15</f>
        <v>3.1877162287333847</v>
      </c>
      <c r="M15" s="66"/>
      <c r="N15" s="65">
        <f>SUM(N12:N13)</f>
        <v>87233</v>
      </c>
      <c r="O15" s="67">
        <f>N15*100/$AC$15</f>
        <v>4.3163114643781713</v>
      </c>
      <c r="P15" s="66"/>
      <c r="Q15" s="65">
        <f>SUM(Q12:Q13)</f>
        <v>94781</v>
      </c>
      <c r="R15" s="67">
        <f>Q15*100/$AC$15</f>
        <v>4.6897884619952022</v>
      </c>
      <c r="S15" s="66"/>
      <c r="T15" s="65">
        <f>SUM(T12:T13)</f>
        <v>150277</v>
      </c>
      <c r="U15" s="67">
        <f>T15*100/$AC$15</f>
        <v>7.4357449352006526</v>
      </c>
      <c r="V15" s="66"/>
      <c r="W15" s="65">
        <f>SUM(W12:W13)</f>
        <v>442278</v>
      </c>
      <c r="X15" s="67">
        <f>W15*100/$AC$15</f>
        <v>21.884030147332421</v>
      </c>
      <c r="Y15" s="66"/>
      <c r="Z15" s="65">
        <f>SUM(Z12:Z13)</f>
        <v>1055104</v>
      </c>
      <c r="AA15" s="67">
        <f>Z15*100/$AC$15</f>
        <v>52.206819567265441</v>
      </c>
      <c r="AB15" s="66"/>
      <c r="AC15" s="65">
        <f>E15+H15+K15+N15+Q15+T15+W15+Z15</f>
        <v>2021008</v>
      </c>
      <c r="AD15" s="64">
        <f>F15+I15+L15+O15+R15+U15+X15+AA15</f>
        <v>100</v>
      </c>
    </row>
    <row r="16" spans="2:30" s="19" customFormat="1" ht="5.25" customHeight="1" x14ac:dyDescent="0.2">
      <c r="B16" s="62"/>
      <c r="C16" s="62"/>
      <c r="D16" s="62"/>
      <c r="E16" s="62"/>
      <c r="F16" s="62"/>
      <c r="G16" s="62"/>
      <c r="H16" s="62"/>
      <c r="I16" s="62"/>
      <c r="J16" s="62"/>
      <c r="K16" s="62"/>
      <c r="L16" s="62"/>
      <c r="M16" s="62"/>
      <c r="N16" s="62"/>
      <c r="O16" s="48"/>
      <c r="P16" s="48"/>
      <c r="AD16" s="56"/>
    </row>
    <row r="17" spans="2:30" s="19" customFormat="1" ht="12.75" customHeight="1" x14ac:dyDescent="0.2">
      <c r="B17" s="48"/>
      <c r="C17" s="48"/>
      <c r="D17" s="48"/>
      <c r="E17" s="48"/>
      <c r="F17" s="48"/>
      <c r="G17" s="48"/>
      <c r="H17" s="48"/>
      <c r="I17" s="48"/>
      <c r="J17" s="48"/>
      <c r="K17" s="48"/>
      <c r="L17" s="48"/>
      <c r="M17" s="48"/>
      <c r="N17" s="48"/>
      <c r="O17" s="48"/>
      <c r="P17" s="48"/>
      <c r="AD17" s="56"/>
    </row>
    <row r="18" spans="2:30" s="57" customFormat="1" ht="24.75" customHeight="1" x14ac:dyDescent="0.2">
      <c r="B18" s="61"/>
      <c r="C18" s="61"/>
      <c r="D18" s="61"/>
      <c r="E18" s="61" t="s">
        <v>25</v>
      </c>
      <c r="F18" s="61" t="s">
        <v>24</v>
      </c>
      <c r="G18" s="61"/>
      <c r="H18" s="61" t="s">
        <v>23</v>
      </c>
      <c r="I18" s="61" t="s">
        <v>22</v>
      </c>
      <c r="J18" s="61"/>
      <c r="K18" s="61" t="s">
        <v>21</v>
      </c>
      <c r="L18" s="61" t="s">
        <v>20</v>
      </c>
      <c r="M18" s="61"/>
      <c r="N18" s="61" t="s">
        <v>19</v>
      </c>
      <c r="O18" s="61" t="s">
        <v>18</v>
      </c>
      <c r="P18" s="61"/>
      <c r="AD18" s="58"/>
    </row>
    <row r="19" spans="2:30" s="57" customFormat="1" ht="10.5" x14ac:dyDescent="0.2">
      <c r="B19" s="60"/>
      <c r="C19" s="60"/>
      <c r="D19" s="60"/>
      <c r="E19" s="60">
        <f>E15</f>
        <v>5770</v>
      </c>
      <c r="F19" s="59">
        <f>H15</f>
        <v>121141</v>
      </c>
      <c r="G19" s="59"/>
      <c r="H19" s="59">
        <f>K15</f>
        <v>64424</v>
      </c>
      <c r="I19" s="59">
        <f>N15</f>
        <v>87233</v>
      </c>
      <c r="J19" s="59"/>
      <c r="K19" s="59">
        <f>Q15</f>
        <v>94781</v>
      </c>
      <c r="L19" s="59">
        <f>T15</f>
        <v>150277</v>
      </c>
      <c r="M19" s="59"/>
      <c r="N19" s="59">
        <f>W15</f>
        <v>442278</v>
      </c>
      <c r="O19" s="59">
        <f>Z15</f>
        <v>1055104</v>
      </c>
      <c r="P19" s="59"/>
      <c r="AD19" s="58"/>
    </row>
    <row r="20" spans="2:30" s="19" customFormat="1" x14ac:dyDescent="0.2">
      <c r="B20" s="48"/>
      <c r="C20" s="48"/>
      <c r="D20" s="48"/>
      <c r="E20" s="48"/>
      <c r="F20" s="48"/>
      <c r="G20" s="48"/>
      <c r="H20" s="48"/>
      <c r="I20" s="48"/>
      <c r="J20" s="48"/>
      <c r="K20" s="48"/>
      <c r="L20" s="48"/>
      <c r="M20" s="48"/>
      <c r="N20" s="48"/>
      <c r="O20" s="48"/>
      <c r="P20" s="48"/>
      <c r="AD20" s="56"/>
    </row>
    <row r="21" spans="2:30" s="19" customFormat="1" x14ac:dyDescent="0.2">
      <c r="B21" s="48"/>
      <c r="C21" s="48"/>
      <c r="D21" s="48"/>
      <c r="E21" s="48"/>
      <c r="F21" s="48"/>
      <c r="G21" s="48"/>
      <c r="H21" s="48"/>
      <c r="I21" s="48"/>
      <c r="J21" s="48"/>
      <c r="K21" s="48"/>
      <c r="L21" s="48"/>
      <c r="M21" s="48"/>
      <c r="N21" s="48"/>
      <c r="O21" s="48"/>
      <c r="P21" s="48"/>
      <c r="AD21" s="56"/>
    </row>
    <row r="22" spans="2:30" s="19" customFormat="1" x14ac:dyDescent="0.2">
      <c r="B22" s="48"/>
      <c r="C22" s="48"/>
      <c r="D22" s="48"/>
      <c r="E22" s="48"/>
      <c r="F22" s="48"/>
      <c r="G22" s="48"/>
      <c r="H22" s="48"/>
      <c r="I22" s="48"/>
      <c r="J22" s="48"/>
      <c r="K22" s="48"/>
      <c r="L22" s="48"/>
      <c r="M22" s="48"/>
      <c r="N22" s="48"/>
      <c r="O22" s="48"/>
      <c r="P22" s="48"/>
      <c r="AD22" s="56"/>
    </row>
    <row r="23" spans="2:30" s="19" customFormat="1" x14ac:dyDescent="0.2">
      <c r="B23" s="48"/>
      <c r="C23" s="48"/>
      <c r="D23" s="48"/>
      <c r="E23" s="48"/>
      <c r="F23" s="48"/>
      <c r="G23" s="48"/>
      <c r="H23" s="48"/>
      <c r="I23" s="48"/>
      <c r="J23" s="48"/>
      <c r="K23" s="48"/>
      <c r="L23" s="48"/>
      <c r="M23" s="48"/>
      <c r="N23" s="48"/>
      <c r="O23" s="48"/>
      <c r="P23" s="48"/>
      <c r="AD23" s="56"/>
    </row>
    <row r="24" spans="2:30" s="19" customFormat="1" x14ac:dyDescent="0.2">
      <c r="B24" s="48"/>
      <c r="C24" s="48"/>
      <c r="D24" s="48"/>
      <c r="E24" s="48"/>
      <c r="F24" s="48"/>
      <c r="G24" s="48"/>
      <c r="H24" s="48"/>
      <c r="I24" s="48"/>
      <c r="J24" s="48"/>
      <c r="K24" s="48"/>
      <c r="L24" s="48"/>
      <c r="M24" s="48"/>
      <c r="N24" s="48"/>
      <c r="O24" s="48"/>
      <c r="P24" s="48"/>
      <c r="AD24" s="56"/>
    </row>
    <row r="25" spans="2:30" s="19" customFormat="1" x14ac:dyDescent="0.2">
      <c r="B25" s="48"/>
      <c r="C25" s="48"/>
      <c r="D25" s="48"/>
      <c r="E25" s="48"/>
      <c r="F25" s="48"/>
      <c r="G25" s="48"/>
      <c r="H25" s="48"/>
      <c r="I25" s="48"/>
      <c r="J25" s="48"/>
      <c r="K25" s="48"/>
      <c r="L25" s="48"/>
      <c r="M25" s="48"/>
      <c r="N25" s="48"/>
      <c r="O25" s="48"/>
      <c r="P25" s="48"/>
      <c r="AD25" s="56"/>
    </row>
    <row r="26" spans="2:30" s="19" customFormat="1" x14ac:dyDescent="0.2">
      <c r="B26" s="48"/>
      <c r="C26" s="48"/>
      <c r="D26" s="48"/>
      <c r="E26" s="48"/>
      <c r="F26" s="48"/>
      <c r="G26" s="48"/>
      <c r="H26" s="48"/>
      <c r="I26" s="48"/>
      <c r="J26" s="48"/>
      <c r="K26" s="48"/>
      <c r="L26" s="48"/>
      <c r="M26" s="48"/>
      <c r="N26" s="48"/>
      <c r="O26" s="48"/>
      <c r="P26" s="48"/>
      <c r="AD26" s="56"/>
    </row>
    <row r="27" spans="2:30" s="19" customFormat="1" x14ac:dyDescent="0.2">
      <c r="B27" s="48"/>
      <c r="C27" s="48"/>
      <c r="D27" s="48"/>
      <c r="E27" s="48"/>
      <c r="F27" s="48"/>
      <c r="G27" s="48"/>
      <c r="H27" s="48"/>
      <c r="I27" s="48"/>
      <c r="J27" s="48"/>
      <c r="K27" s="48"/>
      <c r="L27" s="48"/>
      <c r="M27" s="48"/>
      <c r="N27" s="48"/>
      <c r="O27" s="48"/>
      <c r="P27" s="48"/>
      <c r="AD27" s="56"/>
    </row>
    <row r="28" spans="2:30" s="19" customFormat="1" x14ac:dyDescent="0.2">
      <c r="B28" s="48"/>
      <c r="C28" s="48"/>
      <c r="D28" s="48"/>
      <c r="E28" s="48"/>
      <c r="F28" s="48"/>
      <c r="G28" s="48"/>
      <c r="H28" s="48"/>
      <c r="I28" s="48"/>
      <c r="J28" s="48"/>
      <c r="K28" s="48"/>
      <c r="L28" s="48"/>
      <c r="M28" s="48"/>
      <c r="N28" s="48"/>
      <c r="O28" s="48"/>
      <c r="P28" s="48"/>
      <c r="AD28" s="56"/>
    </row>
    <row r="29" spans="2:30" s="19" customFormat="1" x14ac:dyDescent="0.2">
      <c r="B29" s="48"/>
      <c r="C29" s="48"/>
      <c r="D29" s="48"/>
      <c r="E29" s="48"/>
      <c r="F29" s="48"/>
      <c r="G29" s="48"/>
      <c r="H29" s="48"/>
      <c r="I29" s="48"/>
      <c r="J29" s="48"/>
      <c r="K29" s="48"/>
      <c r="L29" s="48"/>
      <c r="M29" s="48"/>
      <c r="N29" s="48"/>
      <c r="O29" s="48"/>
      <c r="P29" s="48"/>
      <c r="AD29" s="56"/>
    </row>
    <row r="30" spans="2:30" s="19" customFormat="1" x14ac:dyDescent="0.2">
      <c r="B30" s="48"/>
      <c r="C30" s="48"/>
      <c r="D30" s="48"/>
      <c r="E30" s="48"/>
      <c r="F30" s="48"/>
      <c r="G30" s="48"/>
      <c r="H30" s="48"/>
      <c r="I30" s="48"/>
      <c r="J30" s="48"/>
      <c r="K30" s="48"/>
      <c r="L30" s="48"/>
      <c r="M30" s="48"/>
      <c r="N30" s="48"/>
      <c r="O30" s="48"/>
      <c r="P30" s="48"/>
      <c r="AD30" s="56"/>
    </row>
    <row r="31" spans="2:30" s="19" customFormat="1" ht="5.25" customHeight="1" x14ac:dyDescent="0.2">
      <c r="B31" s="48"/>
      <c r="C31" s="48"/>
      <c r="D31" s="48"/>
      <c r="E31" s="48"/>
      <c r="F31" s="48"/>
      <c r="G31" s="48"/>
      <c r="H31" s="48"/>
      <c r="I31" s="48"/>
      <c r="J31" s="48"/>
      <c r="K31" s="48"/>
      <c r="L31" s="48"/>
      <c r="M31" s="48"/>
      <c r="N31" s="48"/>
      <c r="O31" s="48"/>
      <c r="P31" s="48"/>
      <c r="AD31" s="56"/>
    </row>
    <row r="32" spans="2:30" s="19" customFormat="1" ht="5.25" customHeight="1" x14ac:dyDescent="0.2">
      <c r="B32" s="48"/>
      <c r="C32" s="48"/>
      <c r="D32" s="48"/>
      <c r="E32" s="48"/>
      <c r="F32" s="48"/>
      <c r="G32" s="48"/>
      <c r="H32" s="48"/>
      <c r="I32" s="48"/>
      <c r="J32" s="48"/>
      <c r="K32" s="48"/>
      <c r="L32" s="48"/>
      <c r="M32" s="48"/>
      <c r="N32" s="48"/>
      <c r="O32" s="48"/>
      <c r="P32" s="48"/>
      <c r="AD32" s="56"/>
    </row>
    <row r="33" spans="2:30" s="19" customFormat="1" ht="16.5" customHeigh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AD35" s="56"/>
    </row>
    <row r="36" spans="2:30" s="20" customFormat="1" x14ac:dyDescent="0.2">
      <c r="B36" s="1090" t="s">
        <v>17</v>
      </c>
      <c r="C36" s="1090"/>
      <c r="D36" s="1090"/>
      <c r="E36" s="1090"/>
      <c r="F36" s="1090"/>
      <c r="G36" s="1090"/>
      <c r="H36" s="1090"/>
      <c r="I36" s="1090"/>
      <c r="J36" s="1090"/>
      <c r="K36" s="1090"/>
      <c r="AD36" s="55"/>
    </row>
    <row r="37" spans="2:30" s="3" customFormat="1" ht="12.75" customHeight="1" x14ac:dyDescent="0.2">
      <c r="B37" s="1101"/>
      <c r="C37" s="1102"/>
      <c r="D37" s="1102"/>
      <c r="E37" s="1102"/>
      <c r="F37" s="1102"/>
      <c r="G37" s="1102"/>
      <c r="H37" s="1102"/>
      <c r="I37" s="1102"/>
      <c r="J37" s="1102"/>
      <c r="K37" s="1102"/>
      <c r="L37" s="1102"/>
      <c r="M37" s="1102"/>
      <c r="N37" s="1102"/>
      <c r="O37" s="1102"/>
      <c r="P37" s="403"/>
      <c r="AD37" s="54"/>
    </row>
  </sheetData>
  <mergeCells count="17">
    <mergeCell ref="B37:O37"/>
    <mergeCell ref="N9:O9"/>
    <mergeCell ref="Q9:R9"/>
    <mergeCell ref="T9:U9"/>
    <mergeCell ref="W9:X9"/>
    <mergeCell ref="Z9:AA9"/>
    <mergeCell ref="B36:K36"/>
    <mergeCell ref="B3:K3"/>
    <mergeCell ref="B4:AD4"/>
    <mergeCell ref="B5:AD5"/>
    <mergeCell ref="B6:AC6"/>
    <mergeCell ref="B8:B10"/>
    <mergeCell ref="E8:AA8"/>
    <mergeCell ref="AC8:AD9"/>
    <mergeCell ref="E9:F9"/>
    <mergeCell ref="H9:I9"/>
    <mergeCell ref="K9:L9"/>
  </mergeCells>
  <printOptions horizontalCentered="1"/>
  <pageMargins left="0" right="0" top="0.43307086614173229" bottom="0.43307086614173229"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05">
    <tabColor theme="0"/>
    <pageSetUpPr fitToPage="1"/>
  </sheetPr>
  <dimension ref="A1:AD40"/>
  <sheetViews>
    <sheetView zoomScaleNormal="100" workbookViewId="0"/>
  </sheetViews>
  <sheetFormatPr baseColWidth="10" defaultColWidth="11.42578125" defaultRowHeight="15" x14ac:dyDescent="0.2"/>
  <cols>
    <col min="1" max="1" width="2" style="1" customWidth="1"/>
    <col min="2" max="2" width="4.5703125" style="1" customWidth="1"/>
    <col min="3" max="3" width="13.42578125" style="1" customWidth="1"/>
    <col min="4" max="4" width="0.85546875" style="1" customWidth="1"/>
    <col min="5" max="5" width="7" style="1" customWidth="1"/>
    <col min="6" max="6" width="7.140625" style="1" customWidth="1"/>
    <col min="7" max="7" width="7" style="1" customWidth="1"/>
    <col min="8" max="8" width="7.140625" style="1" customWidth="1"/>
    <col min="9" max="9" width="7" style="1" customWidth="1"/>
    <col min="10" max="10" width="7.140625" style="1" customWidth="1"/>
    <col min="11" max="11" width="7" style="1" customWidth="1"/>
    <col min="12" max="12" width="7.140625" style="1" customWidth="1"/>
    <col min="13" max="13" width="7" style="1" customWidth="1"/>
    <col min="14" max="14" width="7.140625" style="1" customWidth="1"/>
    <col min="15" max="15" width="7" style="2" customWidth="1"/>
    <col min="16" max="16" width="5.28515625" style="1" customWidth="1"/>
    <col min="17" max="17" width="7" style="2" customWidth="1"/>
    <col min="18" max="18" width="7.140625" style="1" customWidth="1"/>
    <col min="19" max="19" width="2.85546875" style="1" customWidth="1"/>
    <col min="20" max="20" width="11.140625" style="12" customWidth="1"/>
    <col min="21" max="30" width="11.42578125" style="12"/>
    <col min="31" max="16384" width="11.42578125" style="1"/>
  </cols>
  <sheetData>
    <row r="1" spans="1:30" s="2" customFormat="1" ht="13.5" customHeight="1" x14ac:dyDescent="0.2">
      <c r="T1" s="17"/>
      <c r="U1" s="17"/>
      <c r="V1" s="17"/>
      <c r="W1" s="17"/>
      <c r="X1" s="17"/>
      <c r="Y1" s="17"/>
      <c r="Z1" s="17"/>
      <c r="AA1" s="17"/>
      <c r="AB1" s="17"/>
      <c r="AC1" s="17"/>
      <c r="AD1" s="17"/>
    </row>
    <row r="2" spans="1:30" s="9" customFormat="1" ht="66.75" customHeight="1" x14ac:dyDescent="0.2">
      <c r="A2" s="10"/>
      <c r="B2" s="1017"/>
      <c r="C2" s="1017"/>
      <c r="D2" s="1017"/>
      <c r="E2" s="1017"/>
      <c r="F2" s="1017"/>
      <c r="G2" s="1017"/>
      <c r="H2" s="1017"/>
      <c r="I2" s="1017"/>
      <c r="J2" s="1017"/>
      <c r="K2" s="1017"/>
      <c r="L2" s="1017"/>
      <c r="M2" s="1017"/>
      <c r="N2" s="1017"/>
      <c r="O2" s="1017"/>
      <c r="P2" s="1017"/>
      <c r="Q2" s="1017"/>
      <c r="R2" s="1017"/>
      <c r="S2" s="10"/>
      <c r="T2" s="16"/>
      <c r="U2" s="15"/>
      <c r="V2" s="15"/>
      <c r="W2" s="15"/>
      <c r="X2" s="15"/>
      <c r="Y2" s="15"/>
      <c r="Z2" s="15"/>
      <c r="AA2" s="15"/>
      <c r="AB2" s="15"/>
      <c r="AC2" s="15"/>
      <c r="AD2" s="15"/>
    </row>
    <row r="3" spans="1:30" x14ac:dyDescent="0.2">
      <c r="B3" s="3"/>
      <c r="C3" s="1022" t="s">
        <v>301</v>
      </c>
      <c r="D3" s="1022"/>
      <c r="E3" s="1022"/>
      <c r="F3" s="3"/>
      <c r="G3" s="3"/>
      <c r="H3" s="3"/>
      <c r="I3" s="3"/>
      <c r="J3" s="3"/>
      <c r="K3" s="3"/>
      <c r="L3" s="3"/>
      <c r="M3" s="3"/>
      <c r="N3" s="3"/>
      <c r="O3" s="14"/>
      <c r="P3" s="3"/>
      <c r="Q3" s="14"/>
      <c r="R3" s="3"/>
    </row>
    <row r="4" spans="1:30" x14ac:dyDescent="0.2">
      <c r="B4" s="3"/>
      <c r="C4" s="3"/>
      <c r="D4" s="3"/>
      <c r="E4" s="3"/>
      <c r="F4" s="3"/>
      <c r="G4" s="3"/>
      <c r="H4" s="3"/>
      <c r="I4" s="3"/>
      <c r="J4" s="3"/>
      <c r="K4" s="3"/>
      <c r="L4" s="3"/>
      <c r="M4" s="3"/>
      <c r="N4" s="3"/>
      <c r="O4" s="14"/>
      <c r="P4" s="3"/>
      <c r="Q4" s="14"/>
      <c r="R4" s="3"/>
    </row>
    <row r="5" spans="1:30" ht="23.25" customHeight="1" x14ac:dyDescent="0.2">
      <c r="B5" s="1023" t="s">
        <v>302</v>
      </c>
      <c r="C5" s="1024"/>
      <c r="D5" s="1024"/>
      <c r="E5" s="1024"/>
      <c r="F5" s="1024"/>
      <c r="G5" s="1024"/>
      <c r="H5" s="1024"/>
      <c r="I5" s="1024"/>
      <c r="J5" s="1024"/>
      <c r="K5" s="1024"/>
      <c r="L5" s="1024"/>
      <c r="M5" s="1024"/>
      <c r="N5" s="1024"/>
      <c r="O5" s="1024"/>
      <c r="P5" s="1024"/>
      <c r="Q5" s="1025">
        <v>45046</v>
      </c>
      <c r="R5" s="1026"/>
      <c r="S5" s="1026"/>
      <c r="T5" s="1"/>
    </row>
    <row r="6" spans="1:30" ht="18.95" customHeight="1" x14ac:dyDescent="0.2">
      <c r="B6" s="141"/>
      <c r="C6" s="141"/>
      <c r="D6" s="141"/>
      <c r="E6" s="141"/>
      <c r="F6" s="141"/>
      <c r="G6" s="141"/>
      <c r="H6" s="141"/>
      <c r="I6" s="141"/>
      <c r="J6" s="141"/>
      <c r="K6" s="141"/>
      <c r="L6" s="141"/>
      <c r="M6" s="141"/>
      <c r="N6" s="141"/>
      <c r="O6" s="141"/>
      <c r="P6" s="141"/>
      <c r="Q6" s="141"/>
      <c r="R6" s="141"/>
      <c r="S6" s="141"/>
      <c r="T6" s="1"/>
    </row>
    <row r="7" spans="1:30" ht="18.75" customHeight="1" x14ac:dyDescent="0.2">
      <c r="B7" s="1027" t="s">
        <v>303</v>
      </c>
      <c r="C7" s="1027"/>
      <c r="D7" s="1027"/>
      <c r="E7" s="1027"/>
      <c r="F7" s="1027"/>
      <c r="G7" s="1027"/>
      <c r="H7" s="1027"/>
      <c r="I7" s="1027"/>
      <c r="J7" s="1027"/>
      <c r="K7" s="1027"/>
      <c r="L7" s="1027"/>
      <c r="M7" s="1027"/>
      <c r="N7" s="1027"/>
      <c r="O7" s="1027"/>
      <c r="P7" s="1027"/>
      <c r="Q7" s="1027"/>
      <c r="R7" s="1027"/>
      <c r="S7" s="1027"/>
      <c r="T7" s="1"/>
    </row>
    <row r="8" spans="1:30" ht="18.75" customHeight="1" x14ac:dyDescent="0.2">
      <c r="B8" s="1021" t="s">
        <v>304</v>
      </c>
      <c r="C8" s="1021"/>
      <c r="D8" s="1021"/>
      <c r="E8" s="1021"/>
      <c r="F8" s="1021"/>
      <c r="G8" s="1021"/>
      <c r="H8" s="1021"/>
      <c r="I8" s="1021"/>
      <c r="J8" s="1021"/>
      <c r="K8" s="1021"/>
      <c r="L8" s="1021"/>
      <c r="M8" s="1021"/>
      <c r="N8" s="1021"/>
      <c r="O8" s="1021"/>
      <c r="P8" s="1021"/>
      <c r="Q8" s="1021"/>
      <c r="R8" s="1021"/>
      <c r="S8" s="1021"/>
      <c r="T8" s="1"/>
    </row>
    <row r="9" spans="1:30" ht="18.75" customHeight="1" x14ac:dyDescent="0.2">
      <c r="B9" s="1021" t="s">
        <v>305</v>
      </c>
      <c r="C9" s="1021"/>
      <c r="D9" s="1021"/>
      <c r="E9" s="1021"/>
      <c r="F9" s="1021"/>
      <c r="G9" s="1021"/>
      <c r="H9" s="1021"/>
      <c r="I9" s="1021"/>
      <c r="J9" s="1021"/>
      <c r="K9" s="1021"/>
      <c r="L9" s="1021"/>
      <c r="M9" s="1021"/>
      <c r="N9" s="1021"/>
      <c r="O9" s="1021"/>
      <c r="P9" s="1021"/>
      <c r="Q9" s="1021"/>
      <c r="R9" s="1021"/>
      <c r="S9" s="1021"/>
      <c r="T9" s="1"/>
    </row>
    <row r="10" spans="1:30" ht="18.75" customHeight="1" x14ac:dyDescent="0.2">
      <c r="B10" s="1021" t="s">
        <v>306</v>
      </c>
      <c r="C10" s="1021"/>
      <c r="D10" s="1021"/>
      <c r="E10" s="1021"/>
      <c r="F10" s="1021"/>
      <c r="G10" s="1021"/>
      <c r="H10" s="1021"/>
      <c r="I10" s="1021"/>
      <c r="J10" s="1021"/>
      <c r="K10" s="1021"/>
      <c r="L10" s="1021"/>
      <c r="M10" s="1021"/>
      <c r="N10" s="1021"/>
      <c r="O10" s="1021"/>
      <c r="P10" s="1021"/>
      <c r="Q10" s="1021"/>
      <c r="R10" s="1021"/>
      <c r="S10" s="1021"/>
      <c r="T10" s="1"/>
    </row>
    <row r="11" spans="1:30" ht="18.75" customHeight="1" x14ac:dyDescent="0.2">
      <c r="B11" s="1021" t="s">
        <v>307</v>
      </c>
      <c r="C11" s="1021"/>
      <c r="D11" s="1021"/>
      <c r="E11" s="1021"/>
      <c r="F11" s="1021"/>
      <c r="G11" s="1021"/>
      <c r="H11" s="1021"/>
      <c r="I11" s="1021"/>
      <c r="J11" s="1021"/>
      <c r="K11" s="1021"/>
      <c r="L11" s="1021"/>
      <c r="M11" s="1021"/>
      <c r="N11" s="1021"/>
      <c r="O11" s="1021"/>
      <c r="P11" s="1021"/>
      <c r="Q11" s="1021"/>
      <c r="R11" s="1021"/>
      <c r="S11" s="1021"/>
      <c r="T11" s="1"/>
    </row>
    <row r="12" spans="1:30" ht="18.75" customHeight="1" x14ac:dyDescent="0.2">
      <c r="B12" s="1021" t="s">
        <v>308</v>
      </c>
      <c r="C12" s="1021"/>
      <c r="D12" s="1021"/>
      <c r="E12" s="1021"/>
      <c r="F12" s="1021"/>
      <c r="G12" s="1021"/>
      <c r="H12" s="1021"/>
      <c r="I12" s="1021"/>
      <c r="J12" s="1021"/>
      <c r="K12" s="1021"/>
      <c r="L12" s="1021"/>
      <c r="M12" s="1021"/>
      <c r="N12" s="1021"/>
      <c r="O12" s="1021"/>
      <c r="P12" s="1021"/>
      <c r="Q12" s="1021"/>
      <c r="R12" s="1021"/>
      <c r="S12" s="1021"/>
      <c r="T12" s="1"/>
    </row>
    <row r="13" spans="1:30" ht="18.75" customHeight="1" x14ac:dyDescent="0.2">
      <c r="B13" s="1021" t="s">
        <v>309</v>
      </c>
      <c r="C13" s="1021"/>
      <c r="D13" s="1021"/>
      <c r="E13" s="1021"/>
      <c r="F13" s="1021"/>
      <c r="G13" s="1021"/>
      <c r="H13" s="1021"/>
      <c r="I13" s="1021"/>
      <c r="J13" s="1021"/>
      <c r="K13" s="1021"/>
      <c r="L13" s="1021"/>
      <c r="M13" s="1021"/>
      <c r="N13" s="1021"/>
      <c r="O13" s="1021"/>
      <c r="P13" s="1021"/>
      <c r="Q13" s="1021"/>
      <c r="R13" s="1021"/>
      <c r="S13" s="1021"/>
      <c r="T13" s="1"/>
    </row>
    <row r="14" spans="1:30" ht="18.75" customHeight="1" x14ac:dyDescent="0.2">
      <c r="B14" s="1021" t="s">
        <v>310</v>
      </c>
      <c r="C14" s="1021"/>
      <c r="D14" s="1021"/>
      <c r="E14" s="1021"/>
      <c r="F14" s="1021"/>
      <c r="G14" s="1021"/>
      <c r="H14" s="1021"/>
      <c r="I14" s="1021"/>
      <c r="J14" s="1021"/>
      <c r="K14" s="1021"/>
      <c r="L14" s="1021"/>
      <c r="M14" s="1021"/>
      <c r="N14" s="1021"/>
      <c r="O14" s="1021"/>
      <c r="P14" s="1021"/>
      <c r="Q14" s="1021"/>
      <c r="R14" s="1021"/>
      <c r="S14" s="1021"/>
      <c r="T14" s="1"/>
    </row>
    <row r="15" spans="1:30" ht="18.75" customHeight="1" x14ac:dyDescent="0.2">
      <c r="B15" s="866"/>
      <c r="C15" s="866"/>
      <c r="D15" s="866"/>
      <c r="E15" s="866"/>
      <c r="F15" s="866"/>
      <c r="G15" s="866"/>
      <c r="H15" s="866"/>
      <c r="I15" s="866"/>
      <c r="J15" s="866"/>
      <c r="K15" s="866"/>
      <c r="L15" s="866"/>
      <c r="M15" s="866"/>
      <c r="N15" s="866"/>
      <c r="O15" s="866"/>
      <c r="P15" s="866"/>
      <c r="Q15" s="866"/>
      <c r="R15" s="866"/>
      <c r="S15" s="866"/>
      <c r="T15" s="1"/>
    </row>
    <row r="16" spans="1:30" ht="18.75" customHeight="1" x14ac:dyDescent="0.2">
      <c r="B16" s="1027" t="s">
        <v>311</v>
      </c>
      <c r="C16" s="1027"/>
      <c r="D16" s="1027"/>
      <c r="E16" s="1027"/>
      <c r="F16" s="1027"/>
      <c r="G16" s="1027"/>
      <c r="H16" s="1027"/>
      <c r="I16" s="1027"/>
      <c r="J16" s="1027"/>
      <c r="K16" s="1027"/>
      <c r="L16" s="1027"/>
      <c r="M16" s="1027"/>
      <c r="N16" s="1027"/>
      <c r="O16" s="1027"/>
      <c r="P16" s="1027"/>
      <c r="Q16" s="1027"/>
      <c r="R16" s="1027"/>
      <c r="S16" s="1027"/>
      <c r="T16" s="1"/>
    </row>
    <row r="17" spans="2:21" ht="18.75" customHeight="1" x14ac:dyDescent="0.2">
      <c r="B17" s="1021" t="s">
        <v>312</v>
      </c>
      <c r="C17" s="1021"/>
      <c r="D17" s="1021"/>
      <c r="E17" s="1021"/>
      <c r="F17" s="1021"/>
      <c r="G17" s="1021"/>
      <c r="H17" s="1021"/>
      <c r="I17" s="1021"/>
      <c r="J17" s="1021"/>
      <c r="K17" s="1021"/>
      <c r="L17" s="1021"/>
      <c r="M17" s="1021"/>
      <c r="N17" s="1021"/>
      <c r="O17" s="1021"/>
      <c r="P17" s="1021"/>
      <c r="Q17" s="1021"/>
      <c r="R17" s="1021"/>
      <c r="S17" s="1021"/>
      <c r="T17" s="866"/>
    </row>
    <row r="18" spans="2:21" ht="18.75" customHeight="1" x14ac:dyDescent="0.2">
      <c r="B18" s="1021" t="s">
        <v>313</v>
      </c>
      <c r="C18" s="1021"/>
      <c r="D18" s="1021"/>
      <c r="E18" s="1021"/>
      <c r="F18" s="1021"/>
      <c r="G18" s="1021"/>
      <c r="H18" s="1021"/>
      <c r="I18" s="1021"/>
      <c r="J18" s="1021"/>
      <c r="K18" s="1021"/>
      <c r="L18" s="1021"/>
      <c r="M18" s="1021"/>
      <c r="N18" s="1021"/>
      <c r="O18" s="1021"/>
      <c r="P18" s="1021"/>
      <c r="Q18" s="1021"/>
      <c r="R18" s="1021"/>
      <c r="S18" s="1021"/>
      <c r="T18" s="866"/>
    </row>
    <row r="19" spans="2:21" ht="18.75" customHeight="1" x14ac:dyDescent="0.2">
      <c r="B19" s="1021" t="s">
        <v>314</v>
      </c>
      <c r="C19" s="1021"/>
      <c r="D19" s="1021"/>
      <c r="E19" s="1021"/>
      <c r="F19" s="1021"/>
      <c r="G19" s="1021"/>
      <c r="H19" s="1021"/>
      <c r="I19" s="1021"/>
      <c r="J19" s="1021"/>
      <c r="K19" s="1021"/>
      <c r="L19" s="1021"/>
      <c r="M19" s="1021"/>
      <c r="N19" s="1021"/>
      <c r="O19" s="1021"/>
      <c r="P19" s="1021"/>
      <c r="Q19" s="1021"/>
      <c r="R19" s="1021"/>
      <c r="S19" s="1021"/>
      <c r="T19" s="866"/>
    </row>
    <row r="20" spans="2:21" ht="18.75" customHeight="1" x14ac:dyDescent="0.2">
      <c r="B20" s="1021" t="s">
        <v>315</v>
      </c>
      <c r="C20" s="1021"/>
      <c r="D20" s="1021"/>
      <c r="E20" s="1021"/>
      <c r="F20" s="1021"/>
      <c r="G20" s="1021"/>
      <c r="H20" s="1021"/>
      <c r="I20" s="1021"/>
      <c r="J20" s="1021"/>
      <c r="K20" s="1021"/>
      <c r="L20" s="1021"/>
      <c r="M20" s="1021"/>
      <c r="N20" s="1021"/>
      <c r="O20" s="1021"/>
      <c r="P20" s="1021"/>
      <c r="Q20" s="1021"/>
      <c r="R20" s="1021"/>
      <c r="S20" s="1021"/>
      <c r="T20" s="866"/>
    </row>
    <row r="21" spans="2:21" ht="18.75" customHeight="1" x14ac:dyDescent="0.2">
      <c r="B21" s="1021" t="s">
        <v>316</v>
      </c>
      <c r="C21" s="1021"/>
      <c r="D21" s="1021"/>
      <c r="E21" s="1021"/>
      <c r="F21" s="1021"/>
      <c r="G21" s="1021"/>
      <c r="H21" s="1021"/>
      <c r="I21" s="1021"/>
      <c r="J21" s="1021"/>
      <c r="K21" s="1021"/>
      <c r="L21" s="1021"/>
      <c r="M21" s="1021"/>
      <c r="N21" s="1021"/>
      <c r="O21" s="1021"/>
      <c r="P21" s="1021"/>
      <c r="Q21" s="1021"/>
      <c r="R21" s="1021"/>
      <c r="S21" s="1021"/>
      <c r="T21" s="1021"/>
    </row>
    <row r="22" spans="2:21" ht="18.75" customHeight="1" x14ac:dyDescent="0.2">
      <c r="B22" s="1021" t="s">
        <v>317</v>
      </c>
      <c r="C22" s="1021"/>
      <c r="D22" s="1021"/>
      <c r="E22" s="1021"/>
      <c r="F22" s="1021"/>
      <c r="G22" s="1021"/>
      <c r="H22" s="1021"/>
      <c r="I22" s="1021"/>
      <c r="J22" s="1021"/>
      <c r="K22" s="1021"/>
      <c r="L22" s="1021"/>
      <c r="M22" s="1021"/>
      <c r="N22" s="1021"/>
      <c r="O22" s="1021"/>
      <c r="P22" s="1021"/>
      <c r="Q22" s="1021"/>
      <c r="R22" s="1021"/>
      <c r="S22" s="1021"/>
      <c r="T22" s="866"/>
    </row>
    <row r="23" spans="2:21" ht="18.75" customHeight="1" x14ac:dyDescent="0.2">
      <c r="B23" s="1021" t="s">
        <v>318</v>
      </c>
      <c r="C23" s="1021"/>
      <c r="D23" s="1021"/>
      <c r="E23" s="1021"/>
      <c r="F23" s="1021"/>
      <c r="G23" s="1021"/>
      <c r="H23" s="1021"/>
      <c r="I23" s="1021"/>
      <c r="J23" s="1021"/>
      <c r="K23" s="1021"/>
      <c r="L23" s="1021"/>
      <c r="M23" s="1021"/>
      <c r="N23" s="1021"/>
      <c r="O23" s="1021"/>
      <c r="P23" s="1021"/>
      <c r="Q23" s="1021"/>
      <c r="R23" s="1021"/>
      <c r="S23" s="1021"/>
      <c r="T23" s="866"/>
    </row>
    <row r="24" spans="2:21" ht="18.75" customHeight="1" x14ac:dyDescent="0.2">
      <c r="B24" s="866"/>
      <c r="C24" s="866"/>
      <c r="D24" s="866"/>
      <c r="E24" s="866"/>
      <c r="F24" s="866"/>
      <c r="G24" s="866"/>
      <c r="H24" s="866"/>
      <c r="I24" s="866"/>
      <c r="J24" s="866"/>
      <c r="K24" s="866"/>
      <c r="L24" s="866"/>
      <c r="M24" s="866"/>
      <c r="N24" s="866"/>
      <c r="O24" s="866"/>
      <c r="P24" s="866"/>
      <c r="Q24" s="866"/>
      <c r="R24" s="866"/>
      <c r="S24" s="866"/>
      <c r="T24" s="787"/>
    </row>
    <row r="25" spans="2:21" ht="18.75" customHeight="1" x14ac:dyDescent="0.2">
      <c r="B25" s="1027" t="s">
        <v>319</v>
      </c>
      <c r="C25" s="1027"/>
      <c r="D25" s="1027"/>
      <c r="E25" s="1027"/>
      <c r="F25" s="1027"/>
      <c r="G25" s="1027"/>
      <c r="H25" s="1027"/>
      <c r="I25" s="1027"/>
      <c r="J25" s="1027"/>
      <c r="K25" s="1027"/>
      <c r="L25" s="1027"/>
      <c r="M25" s="1027"/>
      <c r="N25" s="1027"/>
      <c r="O25" s="1027"/>
      <c r="P25" s="1027"/>
      <c r="Q25" s="1027"/>
      <c r="R25" s="1027"/>
      <c r="S25" s="1027"/>
      <c r="T25" s="1"/>
    </row>
    <row r="26" spans="2:21" ht="18.75" customHeight="1" x14ac:dyDescent="0.2">
      <c r="B26" s="1021" t="s">
        <v>320</v>
      </c>
      <c r="C26" s="1021"/>
      <c r="D26" s="1021"/>
      <c r="E26" s="1021"/>
      <c r="F26" s="1021"/>
      <c r="G26" s="1021"/>
      <c r="H26" s="1021"/>
      <c r="I26" s="1021"/>
      <c r="J26" s="1021"/>
      <c r="K26" s="1021"/>
      <c r="L26" s="1021"/>
      <c r="M26" s="1021"/>
      <c r="N26" s="1021"/>
      <c r="O26" s="1021"/>
      <c r="P26" s="1021"/>
      <c r="Q26" s="1021"/>
      <c r="R26" s="1021"/>
      <c r="S26" s="1021"/>
      <c r="T26" s="1021"/>
      <c r="U26" s="1021"/>
    </row>
    <row r="27" spans="2:21" ht="18.75" customHeight="1" x14ac:dyDescent="0.2">
      <c r="B27" s="1021" t="s">
        <v>321</v>
      </c>
      <c r="C27" s="1021"/>
      <c r="D27" s="1021"/>
      <c r="E27" s="1021"/>
      <c r="F27" s="1021"/>
      <c r="G27" s="1021"/>
      <c r="H27" s="1021"/>
      <c r="I27" s="1021"/>
      <c r="J27" s="1021"/>
      <c r="K27" s="1021"/>
      <c r="L27" s="1021"/>
      <c r="M27" s="1021"/>
      <c r="N27" s="1021"/>
      <c r="O27" s="1021"/>
      <c r="P27" s="1021"/>
      <c r="Q27" s="1021"/>
      <c r="R27" s="1021"/>
      <c r="S27" s="1021"/>
      <c r="T27" s="1021"/>
      <c r="U27" s="1021"/>
    </row>
    <row r="28" spans="2:21" ht="18.75" customHeight="1" x14ac:dyDescent="0.2">
      <c r="B28" s="1021" t="s">
        <v>322</v>
      </c>
      <c r="C28" s="1021"/>
      <c r="D28" s="1021"/>
      <c r="E28" s="1021"/>
      <c r="F28" s="1021"/>
      <c r="G28" s="1021"/>
      <c r="H28" s="1021"/>
      <c r="I28" s="1021"/>
      <c r="J28" s="1021"/>
      <c r="K28" s="1021"/>
      <c r="L28" s="1021"/>
      <c r="M28" s="1021"/>
      <c r="N28" s="1021"/>
      <c r="O28" s="1021"/>
      <c r="P28" s="1021"/>
      <c r="Q28" s="1021"/>
      <c r="R28" s="1021"/>
      <c r="S28" s="1021"/>
      <c r="T28" s="1021"/>
      <c r="U28" s="1021"/>
    </row>
    <row r="29" spans="2:21" ht="18.75" customHeight="1" x14ac:dyDescent="0.2">
      <c r="B29" s="1021" t="s">
        <v>323</v>
      </c>
      <c r="C29" s="1021"/>
      <c r="D29" s="1021"/>
      <c r="E29" s="1021"/>
      <c r="F29" s="1021"/>
      <c r="G29" s="1021"/>
      <c r="H29" s="1021"/>
      <c r="I29" s="1021"/>
      <c r="J29" s="1021"/>
      <c r="K29" s="1021"/>
      <c r="L29" s="1021"/>
      <c r="M29" s="1021"/>
      <c r="N29" s="1021"/>
      <c r="O29" s="1021"/>
      <c r="P29" s="1021"/>
      <c r="Q29" s="1021"/>
      <c r="R29" s="1021"/>
      <c r="S29" s="1021"/>
      <c r="T29" s="1021"/>
      <c r="U29" s="1021"/>
    </row>
    <row r="30" spans="2:21" ht="15" customHeight="1" x14ac:dyDescent="0.2">
      <c r="B30" s="1021" t="s">
        <v>324</v>
      </c>
      <c r="C30" s="1021"/>
      <c r="D30" s="1021"/>
      <c r="E30" s="1021"/>
      <c r="F30" s="1021"/>
      <c r="G30" s="1021"/>
      <c r="H30" s="1021"/>
      <c r="I30" s="1021"/>
      <c r="J30" s="1021"/>
      <c r="K30" s="1021"/>
      <c r="L30" s="1021"/>
      <c r="M30" s="1021"/>
      <c r="N30" s="1021"/>
      <c r="O30" s="1021"/>
      <c r="P30" s="1021"/>
      <c r="Q30" s="1021"/>
      <c r="R30" s="1021"/>
      <c r="S30" s="1021"/>
      <c r="T30" s="1021"/>
      <c r="U30" s="1021"/>
    </row>
    <row r="31" spans="2:21" ht="18.75" customHeight="1" x14ac:dyDescent="0.2">
      <c r="B31" s="1021" t="s">
        <v>325</v>
      </c>
      <c r="C31" s="1021"/>
      <c r="D31" s="1021"/>
      <c r="E31" s="1021"/>
      <c r="F31" s="1021"/>
      <c r="G31" s="1021"/>
      <c r="H31" s="1021"/>
      <c r="I31" s="1021"/>
      <c r="J31" s="1021"/>
      <c r="K31" s="1021"/>
      <c r="L31" s="1021"/>
      <c r="M31" s="1021"/>
      <c r="N31" s="1021"/>
      <c r="O31" s="1021"/>
      <c r="P31" s="1021"/>
      <c r="Q31" s="1021"/>
      <c r="R31" s="1021"/>
      <c r="S31" s="1021"/>
      <c r="T31" s="1021"/>
      <c r="U31" s="1021"/>
    </row>
    <row r="32" spans="2:21" ht="18.75" customHeight="1" x14ac:dyDescent="0.2">
      <c r="B32" s="866"/>
      <c r="C32" s="866"/>
      <c r="D32" s="866"/>
      <c r="E32" s="866"/>
      <c r="F32" s="866"/>
      <c r="G32" s="866"/>
      <c r="H32" s="866"/>
      <c r="I32" s="866"/>
      <c r="J32" s="866"/>
      <c r="K32" s="866"/>
      <c r="L32" s="866"/>
      <c r="M32" s="866"/>
      <c r="N32" s="866"/>
      <c r="O32" s="866"/>
      <c r="P32" s="866"/>
      <c r="Q32" s="866"/>
      <c r="R32" s="866"/>
      <c r="S32" s="866"/>
      <c r="T32" s="787"/>
    </row>
    <row r="33" spans="2:20" ht="15.95" customHeight="1" x14ac:dyDescent="0.2">
      <c r="B33" s="787"/>
      <c r="C33" s="787"/>
      <c r="D33" s="787"/>
      <c r="E33" s="787"/>
      <c r="F33" s="787"/>
      <c r="G33" s="787"/>
      <c r="H33" s="787"/>
      <c r="I33" s="787"/>
      <c r="J33" s="787"/>
      <c r="K33" s="787"/>
      <c r="L33" s="787"/>
      <c r="M33" s="787"/>
      <c r="N33" s="787"/>
      <c r="O33" s="788"/>
      <c r="P33" s="787"/>
      <c r="Q33" s="788"/>
      <c r="R33" s="787"/>
      <c r="S33" s="787"/>
      <c r="T33" s="787"/>
    </row>
    <row r="34" spans="2:20" ht="15.95" customHeight="1" x14ac:dyDescent="0.2"/>
    <row r="35" spans="2:20" ht="15.95" customHeight="1" x14ac:dyDescent="0.2"/>
    <row r="36" spans="2:20" ht="15.95" customHeight="1" x14ac:dyDescent="0.2"/>
    <row r="37" spans="2:20" ht="15.95" customHeight="1" x14ac:dyDescent="0.2"/>
    <row r="38" spans="2:20" ht="15.95" customHeight="1" x14ac:dyDescent="0.2"/>
    <row r="39" spans="2:20" ht="15.95" customHeight="1" x14ac:dyDescent="0.2"/>
    <row r="40" spans="2:20" ht="18" customHeight="1" x14ac:dyDescent="0.2"/>
  </sheetData>
  <mergeCells count="27">
    <mergeCell ref="B29:U29"/>
    <mergeCell ref="B30:U30"/>
    <mergeCell ref="B31:U31"/>
    <mergeCell ref="B22:S22"/>
    <mergeCell ref="B23:S23"/>
    <mergeCell ref="B25:S25"/>
    <mergeCell ref="B26:U26"/>
    <mergeCell ref="B27:U27"/>
    <mergeCell ref="B28:U28"/>
    <mergeCell ref="B21:T21"/>
    <mergeCell ref="B9:S9"/>
    <mergeCell ref="B10:S10"/>
    <mergeCell ref="B11:S11"/>
    <mergeCell ref="B12:S12"/>
    <mergeCell ref="B13:S13"/>
    <mergeCell ref="B14:S14"/>
    <mergeCell ref="B16:S16"/>
    <mergeCell ref="B17:S17"/>
    <mergeCell ref="B18:S18"/>
    <mergeCell ref="B19:S19"/>
    <mergeCell ref="B20:S20"/>
    <mergeCell ref="B8:S8"/>
    <mergeCell ref="B2:R2"/>
    <mergeCell ref="C3:E3"/>
    <mergeCell ref="B5:P5"/>
    <mergeCell ref="Q5:S5"/>
    <mergeCell ref="B7:S7"/>
  </mergeCells>
  <hyperlinks>
    <hyperlink ref="B18:S18" location="'21solsaad'!A1" display="2.1. SOLICITUDES." xr:uid="{00000000-0004-0000-0F00-000000000000}"/>
    <hyperlink ref="B19:S19" location="'22solcasaadpot'!A1" display="2.2. SOLICITUDES EN RELACIÓN A LA POBLACIÓN POTENCIALMENTE DEPENDIENTE DE LAS COMUNIDADES AUTÓNOMAS." xr:uid="{00000000-0004-0000-0F00-000001000000}"/>
    <hyperlink ref="B17:T17" location="'20pobl'!A1" display="2.0. POBLACIÓN DE LAS COMUNIDADES AUTÓNOMAS POR SEXO Y TRAMOS DE EDAD" xr:uid="{00000000-0004-0000-0F00-000002000000}"/>
    <hyperlink ref="B20:T20" location="'23solcasaad'!A1" display="2.3. SOLICITUDES DE LAS COMUNIDADES AUTÓNOMAS POR SEXO Y TRAMOS DE EDAD" xr:uid="{00000000-0004-0000-0F00-000003000000}"/>
    <hyperlink ref="B27:S27" location="'8dictcasaadpot'!A1" display="1.8. RESOLUCIONES EN RELACIÓN A LA POBLACIÓN POTENCIALMENTE DEPENDIENTE DE LAS COMUNIDAES AUTÓNOMAS." xr:uid="{00000000-0004-0000-0F00-000004000000}"/>
    <hyperlink ref="B23:S23" location="'26perfsaad'!A1" display="2.6. PERFIL DE LA PERSONA SOLICITANTE: SEXO Y EDAD. " xr:uid="{00000000-0004-0000-0F00-000005000000}"/>
    <hyperlink ref="B26:S26" location="'6dictsaad'!A1" display="1.6., 1.6.a., 1.6.b. RESOLUCIONES. GRÁFICO DE RESOLUCIONES Y BENEFICIARIOS CON DERECHO POR GRADO" xr:uid="{00000000-0004-0000-0F00-000006000000}"/>
    <hyperlink ref="B28:T28" location="'33dictcasaad'!A1" display="3.3., 3.3.a.-3.3.d. RESOLUCIONES DE GRADO DE LAS COMUNIDADES AUTÓNOMAS POR SEXO, TRAMOS DE EDAD Y GRADO" xr:uid="{00000000-0004-0000-0F00-000007000000}"/>
    <hyperlink ref="B29:T29" location="'9adictcasaad'!A1" display="1.9.2.a., 1.9.2.b. RESOLUCIONES EN RELACIÓN A LA POBLACIÓN DE LAS COMUNIDADES AUTÓNOMAS POR TRAMOS DE EDAD. GRÁFICO" xr:uid="{00000000-0004-0000-0F00-000008000000}"/>
    <hyperlink ref="B31:S31" location="'36perfresol'!A1" display="3.6., 3.6.a., 3.6.b. PERFIL DE LA PERSONA CON RESOLUCIÓN DE GRADO: SEXO Y EDAD. GRÁFICO" xr:uid="{00000000-0004-0000-0F00-000009000000}"/>
    <hyperlink ref="B30:S30" location="'35ResolGraAltaBaj'!A1" display="3.5. ALTAS Y BAJAS DE RESOLUCIONES DE GRADO EN EL ÚLTIMO MES " xr:uid="{00000000-0004-0000-0F00-00000A000000}"/>
    <hyperlink ref="B8:S8" location="EVO!A1" display="1.1. EVOLUCIÓN DE LAS PRINCIPALES VARIABLES" xr:uid="{00000000-0004-0000-0F00-00000B000000}"/>
    <hyperlink ref="B9:S9" location="EVO!A1" display="1.1. EVOLUCIÓN DE LAS PRINCIPALES VARIABLES" xr:uid="{00000000-0004-0000-0F00-00000C000000}"/>
    <hyperlink ref="B10:S10" location="EVO_resol!A1" display="1.3. EVOLUCIÓN DE LAS RESOLUCIONES DE GRADO POR COMUNIDADES AUTÓNOMAS." xr:uid="{00000000-0004-0000-0F00-00000D000000}"/>
    <hyperlink ref="B11:S11" location="EVO_derecho!A1" display="1.4. EVOLUCIÓN DE LAS PERSONAS CON DERECHO A PRESTACIÓN POR COMUNIDADES AUTÓNOMAS." xr:uid="{00000000-0004-0000-0F00-00000E000000}"/>
    <hyperlink ref="B12:S12" location="EVO_resolPIA!A1" display="1.5. EVOLUCIÓN DE LAS RESOLUCIONES DE PIA POR COMUNIDADES AUTÓNOMAS." xr:uid="{00000000-0004-0000-0F00-00000F000000}"/>
    <hyperlink ref="B13:S13" location="EVO_sinPIA!A1" display="1.6. EVOLUCIÓN DE LAS PERSONAS CON DERECHO A PRESTACIÓN PENDIENTES DE PIA POR COMUNIDADES AUTÓNOMAS." xr:uid="{00000000-0004-0000-0F00-000010000000}"/>
    <hyperlink ref="B14:S14" location="EVO_prest!A1" display="1.7. EVOLUCIÓN DE LAS PRESTACIONES POR COMUNIDADES AUTÓNOMAS." xr:uid="{00000000-0004-0000-0F00-000011000000}"/>
    <hyperlink ref="B22:S22" location="'25solaltabaja'!A1" display="2.5. ALTAS Y BAJAS DE SOLICITUDES EN EL ÚLTIMO MES " xr:uid="{00000000-0004-0000-0F00-000012000000}"/>
    <hyperlink ref="B26:U26" location="'31dictsaad'!A1" display="3.1., 3.1.a., 3.1.b. RESOLUCIONES DE GRADO. GRÁFICO DE RESOLUCIONES DE GRADO Y PERSONAS BENEFICIARIAS CON DERECHO POR GRADO" xr:uid="{00000000-0004-0000-0F00-000013000000}"/>
    <hyperlink ref="B27:T27" location="'32dictcasaadpot'!A1" display="3.2. RESOLUCIONES DE GRADO EN RELACIÓN A LA POBLACIÓN POTENCIALMENTE DEPENDIENTE DE LAS COMUNIDAES AUTÓNOMAS." xr:uid="{00000000-0004-0000-0F00-000014000000}"/>
    <hyperlink ref="B29:U29" location="'34adictcasaad'!A1" display="3.4.a., 3.4.b. RESOLUCIONES DE GRADO EN RELACIÓN A LA POBLACIÓN DE LAS COMUNIDADES AUTÓNOMAS POR TRAMOS DE EDAD. GRÁFICO" xr:uid="{00000000-0004-0000-0F00-000015000000}"/>
    <hyperlink ref="B21:T21" location="'24solcasaad_pobl'!A1" display="2.4.a., 2.4.b. SOLICITUDES EN RELACIÓN A LA POBLACIÓN DE LAS COMUNIDADES AUTÓNOMAS POR TRAMOS DE EDAD. GRÁFICO" xr:uid="{00000000-0004-0000-0F00-000016000000}"/>
  </hyperlinks>
  <printOptions horizontalCentered="1"/>
  <pageMargins left="0" right="0" top="0.43307086614173229" bottom="0.43307086614173229" header="0" footer="0"/>
  <pageSetup paperSize="9" scale="8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7">
    <tabColor theme="0"/>
    <pageSetUpPr fitToPage="1"/>
  </sheetPr>
  <dimension ref="A1:Y44"/>
  <sheetViews>
    <sheetView zoomScale="90" zoomScaleNormal="90" zoomScaleSheetLayoutView="100" workbookViewId="0"/>
  </sheetViews>
  <sheetFormatPr baseColWidth="10" defaultRowHeight="12.75" x14ac:dyDescent="0.2"/>
  <cols>
    <col min="1" max="1" width="1" customWidth="1"/>
    <col min="2" max="2" width="28.7109375" customWidth="1"/>
    <col min="3" max="3" width="0.5703125" customWidth="1"/>
    <col min="4" max="4" width="10.140625" customWidth="1"/>
    <col min="5" max="5" width="7.5703125" customWidth="1"/>
    <col min="6" max="6" width="0.5703125" customWidth="1"/>
    <col min="7" max="7" width="1.28515625" hidden="1" customWidth="1"/>
    <col min="8" max="8" width="10.42578125" customWidth="1"/>
    <col min="9" max="9" width="9.5703125" customWidth="1"/>
    <col min="10" max="10" width="0.5703125" customWidth="1"/>
    <col min="11" max="11" width="10.140625" customWidth="1"/>
    <col min="12" max="12" width="8.42578125" customWidth="1"/>
    <col min="13" max="13" width="0.5703125" customWidth="1"/>
    <col min="14" max="14" width="8.85546875" customWidth="1"/>
    <col min="15" max="15" width="8.42578125" customWidth="1"/>
    <col min="16" max="16" width="0.5703125" customWidth="1"/>
    <col min="17" max="17" width="9.7109375" customWidth="1"/>
    <col min="18" max="18" width="8.42578125" customWidth="1"/>
    <col min="19" max="19" width="0.28515625" customWidth="1"/>
    <col min="20" max="20" width="12.42578125" customWidth="1"/>
    <col min="21" max="21" width="8.42578125" customWidth="1"/>
    <col min="22" max="22" width="0.5703125" customWidth="1"/>
    <col min="23" max="23" width="9.7109375" customWidth="1"/>
    <col min="24" max="24" width="8.42578125" customWidth="1"/>
  </cols>
  <sheetData>
    <row r="1" spans="1:24" ht="9.75" customHeight="1" x14ac:dyDescent="0.2"/>
    <row r="2" spans="1:24" s="44" customFormat="1" ht="49.5" customHeight="1" x14ac:dyDescent="0.2">
      <c r="B2" s="1059"/>
      <c r="C2" s="1059"/>
      <c r="D2" s="1059"/>
      <c r="E2" s="1059"/>
      <c r="F2" s="1059"/>
      <c r="G2" s="92"/>
      <c r="H2" s="1103"/>
      <c r="I2" s="1103"/>
      <c r="J2" s="1103"/>
      <c r="K2" s="1103"/>
      <c r="L2" s="1103"/>
      <c r="M2" s="1103"/>
      <c r="N2" s="1103"/>
      <c r="O2" s="1103"/>
      <c r="P2" s="92"/>
      <c r="Q2" s="92"/>
      <c r="R2" s="92"/>
      <c r="T2" s="45"/>
      <c r="U2" s="92"/>
      <c r="V2" s="92"/>
      <c r="W2" s="92"/>
      <c r="X2" s="92"/>
    </row>
    <row r="3" spans="1:24" s="44" customFormat="1" ht="3" customHeight="1" x14ac:dyDescent="0.2">
      <c r="B3" s="45"/>
      <c r="C3" s="45"/>
      <c r="D3" s="45"/>
      <c r="E3" s="45"/>
      <c r="F3" s="45"/>
      <c r="G3" s="92"/>
      <c r="H3" s="92"/>
      <c r="I3" s="92"/>
      <c r="J3" s="92"/>
      <c r="K3" s="45"/>
      <c r="L3" s="92"/>
      <c r="M3" s="92"/>
      <c r="N3" s="45"/>
      <c r="O3" s="92"/>
      <c r="P3" s="92"/>
      <c r="Q3" s="92"/>
      <c r="R3" s="92"/>
      <c r="T3" s="45"/>
      <c r="U3" s="92"/>
      <c r="V3" s="92"/>
      <c r="W3" s="92"/>
      <c r="X3" s="92"/>
    </row>
    <row r="4" spans="1:24" s="7" customFormat="1" ht="15" customHeight="1" x14ac:dyDescent="0.2">
      <c r="B4" s="1028" t="s">
        <v>410</v>
      </c>
      <c r="C4" s="1028"/>
      <c r="D4" s="1028"/>
      <c r="E4" s="1028"/>
      <c r="F4" s="1028"/>
      <c r="G4" s="1028"/>
      <c r="H4" s="1028"/>
      <c r="I4" s="1028"/>
      <c r="J4" s="1028"/>
      <c r="K4" s="1028"/>
      <c r="L4" s="1028"/>
      <c r="M4" s="1028"/>
      <c r="N4" s="1028"/>
      <c r="O4" s="1028"/>
      <c r="P4" s="1028"/>
      <c r="Q4" s="1028"/>
      <c r="R4" s="1028"/>
      <c r="S4" s="1028"/>
      <c r="T4" s="1028"/>
      <c r="U4" s="1028"/>
      <c r="V4" s="1028"/>
      <c r="W4" s="1028"/>
      <c r="X4" s="1028"/>
    </row>
    <row r="5" spans="1:24" s="93" customFormat="1" ht="15" customHeight="1" x14ac:dyDescent="0.2">
      <c r="B5" s="1046" t="str">
        <f>porsaad!B6</f>
        <v>Situación a 30 de abril de 2023</v>
      </c>
      <c r="C5" s="1046"/>
      <c r="D5" s="1046"/>
      <c r="E5" s="1046"/>
      <c r="F5" s="1046"/>
      <c r="G5" s="1046"/>
      <c r="H5" s="1046"/>
      <c r="I5" s="1046"/>
      <c r="J5" s="1046"/>
      <c r="K5" s="1046"/>
      <c r="L5" s="1046"/>
      <c r="M5" s="1046"/>
      <c r="N5" s="1046"/>
      <c r="O5" s="1046"/>
      <c r="P5" s="1046"/>
      <c r="Q5" s="1046"/>
      <c r="R5" s="1046"/>
      <c r="S5" s="1046"/>
      <c r="T5" s="1046"/>
      <c r="U5" s="1046"/>
      <c r="V5" s="1046"/>
      <c r="W5" s="1046"/>
      <c r="X5" s="1046"/>
    </row>
    <row r="6" spans="1:24" s="7" customFormat="1" ht="4.5" customHeight="1" x14ac:dyDescent="0.2">
      <c r="G6" s="94"/>
      <c r="H6" s="94"/>
      <c r="I6" s="94"/>
      <c r="J6" s="94"/>
      <c r="K6" s="94"/>
      <c r="L6" s="94"/>
      <c r="M6" s="94"/>
      <c r="N6" s="94"/>
      <c r="O6" s="94"/>
      <c r="P6" s="94"/>
      <c r="Q6" s="94"/>
      <c r="R6" s="94"/>
      <c r="T6" s="94"/>
      <c r="U6" s="94"/>
      <c r="V6" s="94"/>
      <c r="W6" s="94"/>
      <c r="X6" s="94"/>
    </row>
    <row r="7" spans="1:24" s="97" customFormat="1" ht="52.5" customHeight="1" x14ac:dyDescent="0.2">
      <c r="A7" s="95"/>
      <c r="B7" s="1104" t="s">
        <v>15</v>
      </c>
      <c r="C7" s="23"/>
      <c r="D7" s="1060" t="s">
        <v>32</v>
      </c>
      <c r="E7" s="1061"/>
      <c r="F7" s="21"/>
      <c r="G7" s="96"/>
      <c r="H7" s="1060" t="s">
        <v>254</v>
      </c>
      <c r="I7" s="1061"/>
      <c r="J7" s="41"/>
      <c r="K7" s="1060" t="s">
        <v>34</v>
      </c>
      <c r="L7" s="1061"/>
      <c r="M7" s="41"/>
      <c r="N7" s="1060" t="s">
        <v>52</v>
      </c>
      <c r="O7" s="1061"/>
      <c r="P7" s="41"/>
      <c r="Q7" s="1060" t="s">
        <v>53</v>
      </c>
      <c r="R7" s="1061"/>
      <c r="T7" s="1097" t="s">
        <v>54</v>
      </c>
      <c r="U7" s="1098"/>
      <c r="V7" s="41"/>
      <c r="W7" s="1060" t="s">
        <v>121</v>
      </c>
      <c r="X7" s="1061"/>
    </row>
    <row r="8" spans="1:24" s="39" customFormat="1" ht="29.25" customHeight="1" x14ac:dyDescent="0.2">
      <c r="A8" s="98"/>
      <c r="B8" s="1105"/>
      <c r="D8" s="38" t="s">
        <v>12</v>
      </c>
      <c r="E8" s="99" t="s">
        <v>74</v>
      </c>
      <c r="F8" s="21"/>
      <c r="G8" s="96"/>
      <c r="H8" s="38" t="s">
        <v>12</v>
      </c>
      <c r="I8" s="99" t="s">
        <v>72</v>
      </c>
      <c r="J8" s="100"/>
      <c r="K8" s="38" t="s">
        <v>12</v>
      </c>
      <c r="L8" s="99" t="s">
        <v>73</v>
      </c>
      <c r="M8" s="100"/>
      <c r="N8" s="38" t="s">
        <v>12</v>
      </c>
      <c r="O8" s="99" t="s">
        <v>73</v>
      </c>
      <c r="P8" s="100"/>
      <c r="Q8" s="38" t="s">
        <v>12</v>
      </c>
      <c r="R8" s="99" t="s">
        <v>73</v>
      </c>
      <c r="T8" s="38" t="s">
        <v>12</v>
      </c>
      <c r="U8" s="99" t="s">
        <v>73</v>
      </c>
      <c r="V8" s="100"/>
      <c r="W8" s="38" t="s">
        <v>12</v>
      </c>
      <c r="X8" s="99" t="s">
        <v>73</v>
      </c>
    </row>
    <row r="9" spans="1:24" s="25" customFormat="1" ht="4.5" customHeight="1" x14ac:dyDescent="0.2">
      <c r="A9" s="50"/>
      <c r="B9" s="101"/>
      <c r="D9" s="101"/>
      <c r="E9" s="101"/>
      <c r="F9" s="102"/>
      <c r="H9" s="102"/>
      <c r="I9" s="101"/>
      <c r="J9" s="101"/>
      <c r="K9" s="102"/>
      <c r="L9" s="101"/>
      <c r="M9" s="101"/>
      <c r="N9" s="102"/>
      <c r="O9" s="101"/>
      <c r="P9" s="101"/>
      <c r="Q9" s="101"/>
      <c r="R9" s="101"/>
      <c r="T9" s="102"/>
      <c r="U9" s="101"/>
      <c r="V9" s="101"/>
      <c r="W9" s="101"/>
      <c r="X9" s="101"/>
    </row>
    <row r="10" spans="1:24" s="104" customFormat="1" ht="18" customHeight="1" x14ac:dyDescent="0.2">
      <c r="A10" s="103"/>
      <c r="B10" s="35" t="s">
        <v>11</v>
      </c>
      <c r="D10" s="105">
        <v>427328</v>
      </c>
      <c r="E10" s="185">
        <v>21.144300269964294</v>
      </c>
      <c r="F10" s="106"/>
      <c r="G10" s="107"/>
      <c r="H10" s="105">
        <v>378149</v>
      </c>
      <c r="I10" s="185">
        <v>88.491510034446605</v>
      </c>
      <c r="J10" s="108"/>
      <c r="K10" s="105">
        <v>83829</v>
      </c>
      <c r="L10" s="185">
        <v>22.16824585018075</v>
      </c>
      <c r="M10" s="109">
        <v>53364</v>
      </c>
      <c r="N10" s="105">
        <v>139226</v>
      </c>
      <c r="O10" s="185">
        <v>36.817762310623593</v>
      </c>
      <c r="P10" s="107">
        <v>53364</v>
      </c>
      <c r="Q10" s="105">
        <v>87255</v>
      </c>
      <c r="R10" s="185">
        <f t="shared" ref="R10:R27" si="0">Q10*100/H10</f>
        <v>23.074237932666755</v>
      </c>
      <c r="S10" s="110"/>
      <c r="T10" s="105">
        <f t="shared" ref="T10:T27" si="1">K10+N10+Q10</f>
        <v>310310</v>
      </c>
      <c r="U10" s="185">
        <f>T10*100/H10</f>
        <v>82.060246093471093</v>
      </c>
      <c r="V10" s="107">
        <v>53364</v>
      </c>
      <c r="W10" s="105">
        <v>67839</v>
      </c>
      <c r="X10" s="185">
        <f>W10*100/H10</f>
        <v>17.939753906528907</v>
      </c>
    </row>
    <row r="11" spans="1:24" s="104" customFormat="1" ht="18" customHeight="1" x14ac:dyDescent="0.2">
      <c r="A11" s="103"/>
      <c r="B11" s="32" t="s">
        <v>10</v>
      </c>
      <c r="D11" s="111">
        <v>51720</v>
      </c>
      <c r="E11" s="186">
        <v>2.5591190138782229</v>
      </c>
      <c r="F11" s="106"/>
      <c r="G11" s="107"/>
      <c r="H11" s="111">
        <v>47594</v>
      </c>
      <c r="I11" s="186">
        <v>92.022428460943544</v>
      </c>
      <c r="J11" s="108"/>
      <c r="K11" s="111">
        <v>12348</v>
      </c>
      <c r="L11" s="186">
        <v>25.944446779005759</v>
      </c>
      <c r="M11" s="109">
        <v>5161</v>
      </c>
      <c r="N11" s="111">
        <v>14592</v>
      </c>
      <c r="O11" s="186">
        <v>30.659326805899905</v>
      </c>
      <c r="P11" s="107">
        <v>5161</v>
      </c>
      <c r="Q11" s="111">
        <v>12892</v>
      </c>
      <c r="R11" s="186">
        <f t="shared" si="0"/>
        <v>27.087447997646763</v>
      </c>
      <c r="S11" s="110"/>
      <c r="T11" s="111">
        <f t="shared" si="1"/>
        <v>39832</v>
      </c>
      <c r="U11" s="186">
        <f t="shared" ref="U11:U27" si="2">T11*100/H11</f>
        <v>83.691221582552416</v>
      </c>
      <c r="V11" s="107">
        <v>5161</v>
      </c>
      <c r="W11" s="111">
        <v>7762</v>
      </c>
      <c r="X11" s="186">
        <f t="shared" ref="X11:X27" si="3">W11*100/H11</f>
        <v>16.308778417447577</v>
      </c>
    </row>
    <row r="12" spans="1:24" s="104" customFormat="1" ht="18" customHeight="1" x14ac:dyDescent="0.2">
      <c r="A12" s="103"/>
      <c r="B12" s="32" t="s">
        <v>40</v>
      </c>
      <c r="D12" s="111">
        <v>44486</v>
      </c>
      <c r="E12" s="186">
        <v>2.2011788176988909</v>
      </c>
      <c r="F12" s="106"/>
      <c r="G12" s="107"/>
      <c r="H12" s="111">
        <v>40550</v>
      </c>
      <c r="I12" s="186">
        <v>91.152272625095534</v>
      </c>
      <c r="J12" s="108"/>
      <c r="K12" s="111">
        <v>7771</v>
      </c>
      <c r="L12" s="186">
        <v>19.16399506781751</v>
      </c>
      <c r="M12" s="109">
        <v>3593</v>
      </c>
      <c r="N12" s="111">
        <v>10824</v>
      </c>
      <c r="O12" s="186">
        <v>26.692971639950677</v>
      </c>
      <c r="P12" s="107">
        <v>3593</v>
      </c>
      <c r="Q12" s="111">
        <v>13501</v>
      </c>
      <c r="R12" s="186">
        <f t="shared" si="0"/>
        <v>33.294697903822438</v>
      </c>
      <c r="S12" s="110"/>
      <c r="T12" s="111">
        <f t="shared" si="1"/>
        <v>32096</v>
      </c>
      <c r="U12" s="186">
        <f t="shared" si="2"/>
        <v>79.151664611590633</v>
      </c>
      <c r="V12" s="107">
        <v>3593</v>
      </c>
      <c r="W12" s="111">
        <v>8454</v>
      </c>
      <c r="X12" s="186">
        <f t="shared" si="3"/>
        <v>20.848335388409371</v>
      </c>
    </row>
    <row r="13" spans="1:24" s="104" customFormat="1" ht="18" customHeight="1" x14ac:dyDescent="0.2">
      <c r="A13" s="103"/>
      <c r="B13" s="32" t="s">
        <v>41</v>
      </c>
      <c r="D13" s="111">
        <v>41078</v>
      </c>
      <c r="E13" s="186">
        <v>2.0325500938145717</v>
      </c>
      <c r="F13" s="106"/>
      <c r="G13" s="107"/>
      <c r="H13" s="111">
        <v>37754</v>
      </c>
      <c r="I13" s="186">
        <v>91.908077316325034</v>
      </c>
      <c r="J13" s="108"/>
      <c r="K13" s="111">
        <v>7961</v>
      </c>
      <c r="L13" s="186">
        <v>21.086507389945435</v>
      </c>
      <c r="M13" s="109">
        <v>2742</v>
      </c>
      <c r="N13" s="111">
        <v>10410</v>
      </c>
      <c r="O13" s="186">
        <v>27.573237272871747</v>
      </c>
      <c r="P13" s="107">
        <v>2742</v>
      </c>
      <c r="Q13" s="111">
        <v>12593</v>
      </c>
      <c r="R13" s="186">
        <f t="shared" si="0"/>
        <v>33.355406049690096</v>
      </c>
      <c r="S13" s="110"/>
      <c r="T13" s="111">
        <f t="shared" si="1"/>
        <v>30964</v>
      </c>
      <c r="U13" s="186">
        <f t="shared" si="2"/>
        <v>82.015150712507278</v>
      </c>
      <c r="V13" s="107">
        <v>2742</v>
      </c>
      <c r="W13" s="111">
        <v>6790</v>
      </c>
      <c r="X13" s="186">
        <f t="shared" si="3"/>
        <v>17.984849287492715</v>
      </c>
    </row>
    <row r="14" spans="1:24" s="104" customFormat="1" ht="18" customHeight="1" x14ac:dyDescent="0.2">
      <c r="A14" s="103"/>
      <c r="B14" s="32" t="s">
        <v>9</v>
      </c>
      <c r="D14" s="111">
        <v>57756</v>
      </c>
      <c r="E14" s="186">
        <v>2.857781859349394</v>
      </c>
      <c r="F14" s="106"/>
      <c r="G14" s="107"/>
      <c r="H14" s="111">
        <v>49176</v>
      </c>
      <c r="I14" s="186">
        <v>85.144400581757736</v>
      </c>
      <c r="J14" s="108"/>
      <c r="K14" s="111">
        <v>14614</v>
      </c>
      <c r="L14" s="186">
        <v>29.717748495200912</v>
      </c>
      <c r="M14" s="109">
        <v>7296</v>
      </c>
      <c r="N14" s="111">
        <v>14905</v>
      </c>
      <c r="O14" s="186">
        <v>30.309500569383438</v>
      </c>
      <c r="P14" s="107">
        <v>7296</v>
      </c>
      <c r="Q14" s="111">
        <v>13780</v>
      </c>
      <c r="R14" s="186">
        <f t="shared" si="0"/>
        <v>28.021799251667481</v>
      </c>
      <c r="S14" s="110"/>
      <c r="T14" s="111">
        <f t="shared" si="1"/>
        <v>43299</v>
      </c>
      <c r="U14" s="186">
        <f t="shared" si="2"/>
        <v>88.049048316251827</v>
      </c>
      <c r="V14" s="107">
        <v>7296</v>
      </c>
      <c r="W14" s="111">
        <v>5877</v>
      </c>
      <c r="X14" s="186">
        <f t="shared" si="3"/>
        <v>11.950951683748169</v>
      </c>
    </row>
    <row r="15" spans="1:24" s="104" customFormat="1" ht="18" customHeight="1" x14ac:dyDescent="0.2">
      <c r="A15" s="103"/>
      <c r="B15" s="32" t="s">
        <v>8</v>
      </c>
      <c r="D15" s="111">
        <v>23571</v>
      </c>
      <c r="E15" s="186">
        <v>1.1662991932738516</v>
      </c>
      <c r="F15" s="106"/>
      <c r="G15" s="107"/>
      <c r="H15" s="111">
        <v>22791</v>
      </c>
      <c r="I15" s="186">
        <v>96.690848924525895</v>
      </c>
      <c r="J15" s="108"/>
      <c r="K15" s="111">
        <v>5999</v>
      </c>
      <c r="L15" s="186">
        <v>26.321793690491862</v>
      </c>
      <c r="M15" s="109">
        <v>3462</v>
      </c>
      <c r="N15" s="111">
        <v>8038</v>
      </c>
      <c r="O15" s="186">
        <v>35.26830766530648</v>
      </c>
      <c r="P15" s="107">
        <v>3462</v>
      </c>
      <c r="Q15" s="111">
        <v>4709</v>
      </c>
      <c r="R15" s="186">
        <f t="shared" si="0"/>
        <v>20.661664692203061</v>
      </c>
      <c r="S15" s="110"/>
      <c r="T15" s="111">
        <f t="shared" si="1"/>
        <v>18746</v>
      </c>
      <c r="U15" s="186">
        <f t="shared" si="2"/>
        <v>82.2517660480014</v>
      </c>
      <c r="V15" s="107">
        <v>3462</v>
      </c>
      <c r="W15" s="111">
        <v>4045</v>
      </c>
      <c r="X15" s="186">
        <f t="shared" si="3"/>
        <v>17.748233951998596</v>
      </c>
    </row>
    <row r="16" spans="1:24" s="104" customFormat="1" ht="18" customHeight="1" x14ac:dyDescent="0.2">
      <c r="A16" s="103"/>
      <c r="B16" s="32" t="s">
        <v>7</v>
      </c>
      <c r="D16" s="111">
        <v>149821</v>
      </c>
      <c r="E16" s="186">
        <v>7.4131819369344409</v>
      </c>
      <c r="F16" s="106"/>
      <c r="G16" s="107"/>
      <c r="H16" s="111">
        <v>141778</v>
      </c>
      <c r="I16" s="186">
        <v>94.631593701817508</v>
      </c>
      <c r="J16" s="108"/>
      <c r="K16" s="111">
        <v>33428</v>
      </c>
      <c r="L16" s="186">
        <v>23.57770599105644</v>
      </c>
      <c r="M16" s="109">
        <v>14325</v>
      </c>
      <c r="N16" s="111">
        <v>38587</v>
      </c>
      <c r="O16" s="186">
        <v>27.216493391076188</v>
      </c>
      <c r="P16" s="107">
        <v>14325</v>
      </c>
      <c r="Q16" s="111">
        <v>44924</v>
      </c>
      <c r="R16" s="186">
        <f t="shared" si="0"/>
        <v>31.686157231728476</v>
      </c>
      <c r="S16" s="110"/>
      <c r="T16" s="111">
        <f t="shared" si="1"/>
        <v>116939</v>
      </c>
      <c r="U16" s="186">
        <f t="shared" si="2"/>
        <v>82.480356613861105</v>
      </c>
      <c r="V16" s="107">
        <v>14325</v>
      </c>
      <c r="W16" s="111">
        <v>24839</v>
      </c>
      <c r="X16" s="186">
        <f t="shared" si="3"/>
        <v>17.519643386138892</v>
      </c>
    </row>
    <row r="17" spans="1:24" s="104" customFormat="1" ht="18" customHeight="1" x14ac:dyDescent="0.2">
      <c r="A17" s="103"/>
      <c r="B17" s="32" t="s">
        <v>43</v>
      </c>
      <c r="D17" s="111">
        <v>93138</v>
      </c>
      <c r="E17" s="186">
        <v>4.6084923958737418</v>
      </c>
      <c r="F17" s="106"/>
      <c r="G17" s="107"/>
      <c r="H17" s="111">
        <v>88695</v>
      </c>
      <c r="I17" s="186">
        <v>95.229659215357856</v>
      </c>
      <c r="J17" s="108"/>
      <c r="K17" s="111">
        <v>22088</v>
      </c>
      <c r="L17" s="186">
        <v>24.903320367551721</v>
      </c>
      <c r="M17" s="109">
        <v>9188</v>
      </c>
      <c r="N17" s="111">
        <v>23648</v>
      </c>
      <c r="O17" s="186">
        <v>26.662156829584532</v>
      </c>
      <c r="P17" s="107">
        <v>9188</v>
      </c>
      <c r="Q17" s="111">
        <v>26350</v>
      </c>
      <c r="R17" s="186">
        <f t="shared" si="0"/>
        <v>29.708551778566999</v>
      </c>
      <c r="S17" s="110"/>
      <c r="T17" s="111">
        <f t="shared" si="1"/>
        <v>72086</v>
      </c>
      <c r="U17" s="186">
        <f t="shared" si="2"/>
        <v>81.274028975703246</v>
      </c>
      <c r="V17" s="107">
        <v>9188</v>
      </c>
      <c r="W17" s="111">
        <v>16609</v>
      </c>
      <c r="X17" s="186">
        <f t="shared" si="3"/>
        <v>18.725971024296747</v>
      </c>
    </row>
    <row r="18" spans="1:24" s="104" customFormat="1" ht="18" customHeight="1" x14ac:dyDescent="0.2">
      <c r="A18" s="103"/>
      <c r="B18" s="32" t="s">
        <v>44</v>
      </c>
      <c r="D18" s="111">
        <v>363501</v>
      </c>
      <c r="E18" s="186">
        <v>17.986123756066281</v>
      </c>
      <c r="F18" s="106"/>
      <c r="G18" s="107"/>
      <c r="H18" s="111">
        <v>335272</v>
      </c>
      <c r="I18" s="186">
        <v>92.234134156439737</v>
      </c>
      <c r="J18" s="108"/>
      <c r="K18" s="111">
        <v>50601</v>
      </c>
      <c r="L18" s="186">
        <v>15.092521892672218</v>
      </c>
      <c r="M18" s="109">
        <v>34612</v>
      </c>
      <c r="N18" s="111">
        <v>96651</v>
      </c>
      <c r="O18" s="186">
        <v>28.827638454747191</v>
      </c>
      <c r="P18" s="107">
        <v>34612</v>
      </c>
      <c r="Q18" s="111">
        <v>114492</v>
      </c>
      <c r="R18" s="186">
        <f t="shared" si="0"/>
        <v>34.148989477200601</v>
      </c>
      <c r="S18" s="110"/>
      <c r="T18" s="111">
        <f t="shared" si="1"/>
        <v>261744</v>
      </c>
      <c r="U18" s="186">
        <f t="shared" si="2"/>
        <v>78.069149824620013</v>
      </c>
      <c r="V18" s="107">
        <v>34612</v>
      </c>
      <c r="W18" s="111">
        <v>73528</v>
      </c>
      <c r="X18" s="186">
        <f t="shared" si="3"/>
        <v>21.930850175379991</v>
      </c>
    </row>
    <row r="19" spans="1:24" s="104" customFormat="1" ht="18" customHeight="1" x14ac:dyDescent="0.2">
      <c r="A19" s="103"/>
      <c r="B19" s="32" t="s">
        <v>6</v>
      </c>
      <c r="D19" s="111">
        <v>191925</v>
      </c>
      <c r="E19" s="186">
        <v>9.4964987768479894</v>
      </c>
      <c r="F19" s="106"/>
      <c r="G19" s="107"/>
      <c r="H19" s="111">
        <v>175133</v>
      </c>
      <c r="I19" s="186">
        <v>91.250748990491076</v>
      </c>
      <c r="J19" s="108"/>
      <c r="K19" s="111">
        <v>43869</v>
      </c>
      <c r="L19" s="186">
        <v>25.048962788280907</v>
      </c>
      <c r="M19" s="109">
        <v>13397</v>
      </c>
      <c r="N19" s="111">
        <v>56172</v>
      </c>
      <c r="O19" s="186">
        <v>32.073909543033011</v>
      </c>
      <c r="P19" s="107">
        <v>13397</v>
      </c>
      <c r="Q19" s="111">
        <v>49459</v>
      </c>
      <c r="R19" s="186">
        <f t="shared" si="0"/>
        <v>28.240822689042041</v>
      </c>
      <c r="S19" s="110"/>
      <c r="T19" s="111">
        <f t="shared" si="1"/>
        <v>149500</v>
      </c>
      <c r="U19" s="186">
        <f t="shared" si="2"/>
        <v>85.363695020355962</v>
      </c>
      <c r="V19" s="107">
        <v>13397</v>
      </c>
      <c r="W19" s="111">
        <v>25633</v>
      </c>
      <c r="X19" s="186">
        <f t="shared" si="3"/>
        <v>14.636304979644041</v>
      </c>
    </row>
    <row r="20" spans="1:24" s="104" customFormat="1" ht="18" customHeight="1" x14ac:dyDescent="0.2">
      <c r="A20" s="103"/>
      <c r="B20" s="32" t="s">
        <v>5</v>
      </c>
      <c r="D20" s="111">
        <v>57035</v>
      </c>
      <c r="E20" s="186">
        <v>2.8221065923539146</v>
      </c>
      <c r="F20" s="106"/>
      <c r="G20" s="107"/>
      <c r="H20" s="111">
        <v>54294</v>
      </c>
      <c r="I20" s="186">
        <v>95.194179012886821</v>
      </c>
      <c r="J20" s="108"/>
      <c r="K20" s="111">
        <v>12656</v>
      </c>
      <c r="L20" s="186">
        <v>23.310126349136183</v>
      </c>
      <c r="M20" s="109">
        <v>6540</v>
      </c>
      <c r="N20" s="111">
        <v>12947</v>
      </c>
      <c r="O20" s="186">
        <v>23.846097174641766</v>
      </c>
      <c r="P20" s="107">
        <v>6540</v>
      </c>
      <c r="Q20" s="111">
        <v>13717</v>
      </c>
      <c r="R20" s="186">
        <f t="shared" si="0"/>
        <v>25.264301764467529</v>
      </c>
      <c r="S20" s="110"/>
      <c r="T20" s="111">
        <f t="shared" si="1"/>
        <v>39320</v>
      </c>
      <c r="U20" s="186">
        <f t="shared" si="2"/>
        <v>72.420525288245472</v>
      </c>
      <c r="V20" s="107">
        <v>6540</v>
      </c>
      <c r="W20" s="111">
        <v>14974</v>
      </c>
      <c r="X20" s="186">
        <f t="shared" si="3"/>
        <v>27.579474711754521</v>
      </c>
    </row>
    <row r="21" spans="1:24" s="104" customFormat="1" ht="18" customHeight="1" x14ac:dyDescent="0.2">
      <c r="A21" s="103"/>
      <c r="B21" s="32" t="s">
        <v>38</v>
      </c>
      <c r="D21" s="111">
        <v>80456</v>
      </c>
      <c r="E21" s="186">
        <v>3.9809837467244069</v>
      </c>
      <c r="F21" s="106"/>
      <c r="G21" s="107"/>
      <c r="H21" s="111">
        <v>79947</v>
      </c>
      <c r="I21" s="186">
        <v>99.367356070398728</v>
      </c>
      <c r="J21" s="108"/>
      <c r="K21" s="111">
        <v>25128</v>
      </c>
      <c r="L21" s="186">
        <v>31.430822920184621</v>
      </c>
      <c r="M21" s="109">
        <v>13798</v>
      </c>
      <c r="N21" s="111">
        <v>25007</v>
      </c>
      <c r="O21" s="186">
        <v>31.279472650631043</v>
      </c>
      <c r="P21" s="107">
        <v>13798</v>
      </c>
      <c r="Q21" s="111">
        <v>22486</v>
      </c>
      <c r="R21" s="186">
        <f t="shared" si="0"/>
        <v>28.126133563485809</v>
      </c>
      <c r="S21" s="110"/>
      <c r="T21" s="111">
        <f t="shared" si="1"/>
        <v>72621</v>
      </c>
      <c r="U21" s="186">
        <f t="shared" si="2"/>
        <v>90.836429134301468</v>
      </c>
      <c r="V21" s="107">
        <v>13798</v>
      </c>
      <c r="W21" s="111">
        <v>7326</v>
      </c>
      <c r="X21" s="186">
        <f t="shared" si="3"/>
        <v>9.1635708656985244</v>
      </c>
    </row>
    <row r="22" spans="1:24" s="104" customFormat="1" ht="18" customHeight="1" x14ac:dyDescent="0.2">
      <c r="A22" s="103"/>
      <c r="B22" s="32" t="s">
        <v>45</v>
      </c>
      <c r="D22" s="111">
        <v>229862</v>
      </c>
      <c r="E22" s="186">
        <v>11.373631376026221</v>
      </c>
      <c r="F22" s="106"/>
      <c r="G22" s="107"/>
      <c r="H22" s="111">
        <v>229760</v>
      </c>
      <c r="I22" s="186">
        <v>99.955625549242583</v>
      </c>
      <c r="J22" s="108"/>
      <c r="K22" s="111">
        <v>59128</v>
      </c>
      <c r="L22" s="186">
        <v>25.734679665738163</v>
      </c>
      <c r="M22" s="109">
        <v>24812</v>
      </c>
      <c r="N22" s="111">
        <v>66404</v>
      </c>
      <c r="O22" s="186">
        <v>28.901462395543174</v>
      </c>
      <c r="P22" s="107">
        <v>24812</v>
      </c>
      <c r="Q22" s="111">
        <v>52824</v>
      </c>
      <c r="R22" s="186">
        <f t="shared" si="0"/>
        <v>22.990947075208915</v>
      </c>
      <c r="S22" s="110"/>
      <c r="T22" s="111">
        <f t="shared" si="1"/>
        <v>178356</v>
      </c>
      <c r="U22" s="186">
        <f t="shared" si="2"/>
        <v>77.627089136490255</v>
      </c>
      <c r="V22" s="107">
        <v>24812</v>
      </c>
      <c r="W22" s="111">
        <v>51404</v>
      </c>
      <c r="X22" s="186">
        <f t="shared" si="3"/>
        <v>22.372910863509748</v>
      </c>
    </row>
    <row r="23" spans="1:24" s="104" customFormat="1" ht="18" customHeight="1" x14ac:dyDescent="0.2">
      <c r="A23" s="103">
        <v>47094</v>
      </c>
      <c r="B23" s="32" t="s">
        <v>46</v>
      </c>
      <c r="D23" s="111">
        <v>57942</v>
      </c>
      <c r="E23" s="186">
        <v>2.8669851875895591</v>
      </c>
      <c r="F23" s="106"/>
      <c r="G23" s="107"/>
      <c r="H23" s="111">
        <v>51370</v>
      </c>
      <c r="I23" s="186">
        <v>88.657623140381759</v>
      </c>
      <c r="J23" s="108"/>
      <c r="K23" s="111">
        <v>14392</v>
      </c>
      <c r="L23" s="186">
        <v>28.016351956394782</v>
      </c>
      <c r="M23" s="109">
        <v>10064</v>
      </c>
      <c r="N23" s="111">
        <v>17803</v>
      </c>
      <c r="O23" s="186">
        <v>34.656414249562005</v>
      </c>
      <c r="P23" s="107">
        <v>10064</v>
      </c>
      <c r="Q23" s="111">
        <v>13151</v>
      </c>
      <c r="R23" s="186">
        <f t="shared" si="0"/>
        <v>25.600545065213158</v>
      </c>
      <c r="S23" s="110"/>
      <c r="T23" s="111">
        <f t="shared" si="1"/>
        <v>45346</v>
      </c>
      <c r="U23" s="186">
        <f t="shared" si="2"/>
        <v>88.273311271169945</v>
      </c>
      <c r="V23" s="107">
        <v>10064</v>
      </c>
      <c r="W23" s="111">
        <v>6024</v>
      </c>
      <c r="X23" s="186">
        <f t="shared" si="3"/>
        <v>11.726688728830057</v>
      </c>
    </row>
    <row r="24" spans="1:24" s="104" customFormat="1" ht="18" customHeight="1" x14ac:dyDescent="0.2">
      <c r="B24" s="32" t="s">
        <v>47</v>
      </c>
      <c r="D24" s="112">
        <v>21478</v>
      </c>
      <c r="E24" s="186">
        <v>1.0627370104423139</v>
      </c>
      <c r="F24" s="106"/>
      <c r="G24" s="107"/>
      <c r="H24" s="111">
        <v>21412</v>
      </c>
      <c r="I24" s="186">
        <v>99.692708818325727</v>
      </c>
      <c r="J24" s="108"/>
      <c r="K24" s="112">
        <v>3472</v>
      </c>
      <c r="L24" s="186">
        <v>16.215206426303009</v>
      </c>
      <c r="M24" s="109">
        <v>1275</v>
      </c>
      <c r="N24" s="111">
        <v>5991</v>
      </c>
      <c r="O24" s="186">
        <v>27.979637586400148</v>
      </c>
      <c r="P24" s="107">
        <v>1275</v>
      </c>
      <c r="Q24" s="111">
        <v>6658</v>
      </c>
      <c r="R24" s="186">
        <f t="shared" si="0"/>
        <v>31.094713244909396</v>
      </c>
      <c r="S24" s="110"/>
      <c r="T24" s="112">
        <f t="shared" si="1"/>
        <v>16121</v>
      </c>
      <c r="U24" s="186">
        <f t="shared" si="2"/>
        <v>75.289557257612557</v>
      </c>
      <c r="V24" s="107">
        <v>1275</v>
      </c>
      <c r="W24" s="111">
        <v>5291</v>
      </c>
      <c r="X24" s="186">
        <f t="shared" si="3"/>
        <v>24.710442742387446</v>
      </c>
    </row>
    <row r="25" spans="1:24" s="104" customFormat="1" ht="18" customHeight="1" x14ac:dyDescent="0.2">
      <c r="B25" s="32" t="s">
        <v>48</v>
      </c>
      <c r="D25" s="112">
        <v>110499</v>
      </c>
      <c r="E25" s="186">
        <v>5.4675191785485264</v>
      </c>
      <c r="F25" s="106"/>
      <c r="G25" s="107"/>
      <c r="H25" s="111">
        <v>110006</v>
      </c>
      <c r="I25" s="186">
        <v>99.553842116218249</v>
      </c>
      <c r="J25" s="108"/>
      <c r="K25" s="112">
        <v>19181</v>
      </c>
      <c r="L25" s="186">
        <v>17.436321655182443</v>
      </c>
      <c r="M25" s="109">
        <v>8030</v>
      </c>
      <c r="N25" s="112">
        <v>25753</v>
      </c>
      <c r="O25" s="186">
        <v>23.410541243204918</v>
      </c>
      <c r="P25" s="107">
        <v>8030</v>
      </c>
      <c r="Q25" s="111">
        <v>34975</v>
      </c>
      <c r="R25" s="186">
        <f t="shared" si="0"/>
        <v>31.793720342526772</v>
      </c>
      <c r="S25" s="110"/>
      <c r="T25" s="112">
        <f t="shared" si="1"/>
        <v>79909</v>
      </c>
      <c r="U25" s="186">
        <f t="shared" si="2"/>
        <v>72.640583240914125</v>
      </c>
      <c r="V25" s="107">
        <v>8030</v>
      </c>
      <c r="W25" s="111">
        <v>30097</v>
      </c>
      <c r="X25" s="186">
        <f t="shared" si="3"/>
        <v>27.359416759085867</v>
      </c>
    </row>
    <row r="26" spans="1:24" s="104" customFormat="1" ht="18" customHeight="1" x14ac:dyDescent="0.2">
      <c r="B26" s="32" t="s">
        <v>49</v>
      </c>
      <c r="D26" s="112">
        <v>14350</v>
      </c>
      <c r="E26" s="187">
        <v>0.71004172175468871</v>
      </c>
      <c r="F26" s="106"/>
      <c r="G26" s="107"/>
      <c r="H26" s="111">
        <v>14314</v>
      </c>
      <c r="I26" s="187">
        <v>99.749128919860624</v>
      </c>
      <c r="J26" s="108"/>
      <c r="K26" s="112">
        <v>2641</v>
      </c>
      <c r="L26" s="186">
        <v>18.450468073215035</v>
      </c>
      <c r="M26" s="109">
        <v>1753</v>
      </c>
      <c r="N26" s="112">
        <v>4233</v>
      </c>
      <c r="O26" s="187">
        <v>29.572446555819479</v>
      </c>
      <c r="P26" s="113">
        <v>1753</v>
      </c>
      <c r="Q26" s="111">
        <v>3596</v>
      </c>
      <c r="R26" s="187">
        <f t="shared" si="0"/>
        <v>25.122257929299987</v>
      </c>
      <c r="S26" s="110"/>
      <c r="T26" s="112">
        <f t="shared" si="1"/>
        <v>10470</v>
      </c>
      <c r="U26" s="187">
        <f t="shared" si="2"/>
        <v>73.145172558334494</v>
      </c>
      <c r="V26" s="113">
        <v>1753</v>
      </c>
      <c r="W26" s="111">
        <v>3844</v>
      </c>
      <c r="X26" s="187">
        <f t="shared" si="3"/>
        <v>26.854827441665503</v>
      </c>
    </row>
    <row r="27" spans="1:24" s="104" customFormat="1" ht="18" customHeight="1" x14ac:dyDescent="0.2">
      <c r="B27" s="31" t="s">
        <v>4</v>
      </c>
      <c r="D27" s="114">
        <v>5062</v>
      </c>
      <c r="E27" s="188">
        <v>0.2504690728586923</v>
      </c>
      <c r="F27" s="106"/>
      <c r="G27" s="107"/>
      <c r="H27" s="115">
        <v>4823</v>
      </c>
      <c r="I27" s="188">
        <v>95.278546029237461</v>
      </c>
      <c r="J27" s="108"/>
      <c r="K27" s="114">
        <v>1191</v>
      </c>
      <c r="L27" s="192">
        <v>24.694173750777523</v>
      </c>
      <c r="M27" s="109">
        <v>384</v>
      </c>
      <c r="N27" s="114">
        <v>1317</v>
      </c>
      <c r="O27" s="188">
        <v>27.3066556085424</v>
      </c>
      <c r="P27" s="113">
        <v>384</v>
      </c>
      <c r="Q27" s="115">
        <v>1047</v>
      </c>
      <c r="R27" s="188">
        <f t="shared" si="0"/>
        <v>21.708480199046235</v>
      </c>
      <c r="S27" s="110"/>
      <c r="T27" s="114">
        <f t="shared" si="1"/>
        <v>3555</v>
      </c>
      <c r="U27" s="188">
        <f t="shared" si="2"/>
        <v>73.709309558366158</v>
      </c>
      <c r="V27" s="113">
        <v>384</v>
      </c>
      <c r="W27" s="115">
        <v>1268</v>
      </c>
      <c r="X27" s="188">
        <f t="shared" si="3"/>
        <v>26.290690441633839</v>
      </c>
    </row>
    <row r="28" spans="1:24" s="25" customFormat="1" ht="4.5" customHeight="1" x14ac:dyDescent="0.2">
      <c r="A28" s="50"/>
      <c r="B28" s="80"/>
      <c r="D28" s="101"/>
      <c r="E28" s="189"/>
      <c r="F28" s="116"/>
      <c r="G28" s="107"/>
      <c r="H28" s="117"/>
      <c r="I28" s="191"/>
      <c r="J28" s="108"/>
      <c r="K28" s="118"/>
      <c r="L28" s="191"/>
      <c r="M28" s="110"/>
      <c r="N28" s="118"/>
      <c r="O28" s="191"/>
      <c r="P28" s="110"/>
      <c r="Q28" s="119"/>
      <c r="R28" s="191"/>
      <c r="S28" s="110"/>
      <c r="T28" s="118"/>
      <c r="U28" s="191"/>
      <c r="V28" s="110"/>
      <c r="W28" s="119"/>
      <c r="X28" s="191"/>
    </row>
    <row r="29" spans="1:24" s="41" customFormat="1" ht="18" customHeight="1" x14ac:dyDescent="0.2">
      <c r="B29" s="24" t="s">
        <v>3</v>
      </c>
      <c r="D29" s="49">
        <f>SUM(D10:D28)</f>
        <v>2021008</v>
      </c>
      <c r="E29" s="190">
        <f>SUM(E10:E27)</f>
        <v>100.00000000000001</v>
      </c>
      <c r="F29" s="120"/>
      <c r="G29" s="107"/>
      <c r="H29" s="49">
        <f>SUM(H10:H28)</f>
        <v>1882818</v>
      </c>
      <c r="I29" s="190">
        <f>H29*100/D29</f>
        <v>93.162322959632021</v>
      </c>
      <c r="J29" s="108"/>
      <c r="K29" s="49">
        <f>SUM(K10:K28)</f>
        <v>420297</v>
      </c>
      <c r="L29" s="190">
        <f>K29*100/H29</f>
        <v>22.322763007364493</v>
      </c>
      <c r="M29" s="110"/>
      <c r="N29" s="49">
        <f>SUM(N10:N28)</f>
        <v>572508</v>
      </c>
      <c r="O29" s="190">
        <f>N29*100/H29</f>
        <v>30.406975076720109</v>
      </c>
      <c r="P29" s="110"/>
      <c r="Q29" s="121">
        <f>SUM(Q10:Q28)</f>
        <v>528409</v>
      </c>
      <c r="R29" s="190">
        <f>Q29*100/H29</f>
        <v>28.064794366741769</v>
      </c>
      <c r="S29" s="110"/>
      <c r="T29" s="49">
        <f>SUM(T10:T27)</f>
        <v>1521214</v>
      </c>
      <c r="U29" s="190">
        <f>T29*100/H29</f>
        <v>80.794532450826367</v>
      </c>
      <c r="V29" s="110"/>
      <c r="W29" s="121">
        <f>SUM(W10:W28)</f>
        <v>361604</v>
      </c>
      <c r="X29" s="190">
        <f>W29*100/H29</f>
        <v>19.205467549173633</v>
      </c>
    </row>
    <row r="30" spans="1:24" s="536" customFormat="1" ht="6.75" customHeight="1" x14ac:dyDescent="0.2">
      <c r="B30" s="184" t="s">
        <v>42</v>
      </c>
      <c r="C30" s="1000"/>
      <c r="D30" s="1000"/>
      <c r="E30" s="1000"/>
      <c r="F30" s="1000"/>
    </row>
    <row r="31" spans="1:24" s="361" customFormat="1" x14ac:dyDescent="0.2">
      <c r="B31" s="184" t="s">
        <v>50</v>
      </c>
      <c r="H31" s="1001"/>
    </row>
    <row r="32" spans="1:24" s="361" customFormat="1" x14ac:dyDescent="0.2"/>
    <row r="33" spans="2:25" s="361" customFormat="1" x14ac:dyDescent="0.2"/>
    <row r="34" spans="2:25" s="361" customFormat="1" x14ac:dyDescent="0.2"/>
    <row r="35" spans="2:25" s="361" customFormat="1" x14ac:dyDescent="0.2"/>
    <row r="36" spans="2:25" s="361" customFormat="1" x14ac:dyDescent="0.2"/>
    <row r="37" spans="2:25" s="361" customFormat="1" x14ac:dyDescent="0.2">
      <c r="B37" s="492" t="s">
        <v>42</v>
      </c>
      <c r="C37" s="492"/>
      <c r="D37" s="492"/>
      <c r="E37" s="492"/>
      <c r="F37" s="492"/>
      <c r="G37" s="492"/>
      <c r="H37" s="492"/>
      <c r="I37" s="492"/>
      <c r="J37" s="492"/>
      <c r="K37" s="856" t="e">
        <f>GETPIVOTDATA("Cuenta número de expedientes",#REF!,"CCAA",$B37,"Grado",K$7)</f>
        <v>#REF!</v>
      </c>
      <c r="L37" s="604" t="e">
        <f t="shared" ref="L37:L38" si="4">K37*100/H37</f>
        <v>#REF!</v>
      </c>
      <c r="M37" s="857">
        <v>1753</v>
      </c>
      <c r="N37" s="856" t="e">
        <f>GETPIVOTDATA("Cuenta número de expedientes",#REF!,"CCAA",$B37,"Grado",N$7)</f>
        <v>#REF!</v>
      </c>
      <c r="O37" s="858" t="e">
        <f t="shared" ref="O37:O38" si="5">N37*100/H37</f>
        <v>#REF!</v>
      </c>
      <c r="P37" s="859">
        <v>1753</v>
      </c>
      <c r="Q37" s="860" t="e">
        <f>GETPIVOTDATA("Cuenta número de expedientes",#REF!,"CCAA",$B37,"Grado",Q$7)</f>
        <v>#REF!</v>
      </c>
      <c r="R37" s="858" t="e">
        <f t="shared" ref="R37:R38" si="6">Q37*100/H37</f>
        <v>#REF!</v>
      </c>
      <c r="S37" s="861"/>
      <c r="T37" s="856" t="e">
        <f t="shared" ref="T37:T38" si="7">K37+N37+Q37</f>
        <v>#REF!</v>
      </c>
      <c r="U37" s="858" t="e">
        <f t="shared" ref="U37:U38" si="8">T37*100/H37</f>
        <v>#REF!</v>
      </c>
      <c r="V37" s="859">
        <v>1753</v>
      </c>
      <c r="W37" s="860" t="e">
        <f>GETPIVOTDATA("Cuenta número de expedientes",#REF!,"CCAA",$B37,"Grado",W$7)</f>
        <v>#REF!</v>
      </c>
      <c r="X37" s="858" t="e">
        <f t="shared" ref="X37:X38" si="9">W37*100/H37</f>
        <v>#REF!</v>
      </c>
      <c r="Y37" s="492"/>
    </row>
    <row r="38" spans="2:25" s="361" customFormat="1" x14ac:dyDescent="0.2">
      <c r="B38" s="492" t="s">
        <v>50</v>
      </c>
      <c r="C38" s="492"/>
      <c r="D38" s="492"/>
      <c r="E38" s="492"/>
      <c r="F38" s="492"/>
      <c r="G38" s="492"/>
      <c r="H38" s="492"/>
      <c r="I38" s="492"/>
      <c r="J38" s="492"/>
      <c r="K38" s="856" t="e">
        <f>GETPIVOTDATA("Cuenta número de expedientes",#REF!,"CCAA",$B38,"Grado",K$7)</f>
        <v>#REF!</v>
      </c>
      <c r="L38" s="604" t="e">
        <f t="shared" si="4"/>
        <v>#REF!</v>
      </c>
      <c r="M38" s="857">
        <v>1753</v>
      </c>
      <c r="N38" s="856" t="e">
        <f>GETPIVOTDATA("Cuenta número de expedientes",#REF!,"CCAA",$B38,"Grado",N$7)</f>
        <v>#REF!</v>
      </c>
      <c r="O38" s="858" t="e">
        <f t="shared" si="5"/>
        <v>#REF!</v>
      </c>
      <c r="P38" s="859">
        <v>1753</v>
      </c>
      <c r="Q38" s="860" t="e">
        <f>GETPIVOTDATA("Cuenta número de expedientes",#REF!,"CCAA",$B38,"Grado",Q$7)</f>
        <v>#REF!</v>
      </c>
      <c r="R38" s="858" t="e">
        <f t="shared" si="6"/>
        <v>#REF!</v>
      </c>
      <c r="S38" s="861"/>
      <c r="T38" s="856" t="e">
        <f t="shared" si="7"/>
        <v>#REF!</v>
      </c>
      <c r="U38" s="858" t="e">
        <f t="shared" si="8"/>
        <v>#REF!</v>
      </c>
      <c r="V38" s="859">
        <v>1753</v>
      </c>
      <c r="W38" s="860" t="e">
        <f>GETPIVOTDATA("Cuenta número de expedientes",#REF!,"CCAA",$B38,"Grado",W$7)</f>
        <v>#REF!</v>
      </c>
      <c r="X38" s="858" t="e">
        <f t="shared" si="9"/>
        <v>#REF!</v>
      </c>
      <c r="Y38" s="492"/>
    </row>
    <row r="39" spans="2:25" s="361" customFormat="1" x14ac:dyDescent="0.2"/>
    <row r="40" spans="2:25" s="361" customFormat="1" x14ac:dyDescent="0.2"/>
    <row r="41" spans="2:25" s="361" customFormat="1" x14ac:dyDescent="0.2"/>
    <row r="42" spans="2:25" s="361" customFormat="1" x14ac:dyDescent="0.2"/>
    <row r="43" spans="2:25" s="361" customFormat="1" x14ac:dyDescent="0.2"/>
    <row r="44" spans="2:25" s="361" customFormat="1" x14ac:dyDescent="0.2"/>
  </sheetData>
  <mergeCells count="12">
    <mergeCell ref="H2:O2"/>
    <mergeCell ref="B2:F2"/>
    <mergeCell ref="B7:B8"/>
    <mergeCell ref="D7:E7"/>
    <mergeCell ref="H7:I7"/>
    <mergeCell ref="K7:L7"/>
    <mergeCell ref="W7:X7"/>
    <mergeCell ref="B4:X4"/>
    <mergeCell ref="B5:X5"/>
    <mergeCell ref="N7:O7"/>
    <mergeCell ref="Q7:R7"/>
    <mergeCell ref="T7:U7"/>
  </mergeCells>
  <conditionalFormatting sqref="U10:U27 I10:J13 J15:J29 I15:I27">
    <cfRule type="cellIs" dxfId="18" priority="18" stopIfTrue="1" operator="greaterThan">
      <formula>100</formula>
    </cfRule>
  </conditionalFormatting>
  <conditionalFormatting sqref="I14:J14">
    <cfRule type="cellIs" dxfId="17" priority="17" stopIfTrue="1" operator="greaterThan">
      <formula>100</formula>
    </cfRule>
  </conditionalFormatting>
  <conditionalFormatting sqref="R10:R27">
    <cfRule type="cellIs" dxfId="16" priority="16" stopIfTrue="1" operator="greaterThan">
      <formula>100</formula>
    </cfRule>
  </conditionalFormatting>
  <conditionalFormatting sqref="O10:P27 L10:L27">
    <cfRule type="cellIs" dxfId="15" priority="15" stopIfTrue="1" operator="greaterThan">
      <formula>100</formula>
    </cfRule>
  </conditionalFormatting>
  <conditionalFormatting sqref="H10">
    <cfRule type="cellIs" dxfId="14" priority="14" stopIfTrue="1" operator="greaterThan">
      <formula>$D$10</formula>
    </cfRule>
  </conditionalFormatting>
  <conditionalFormatting sqref="H11:H27">
    <cfRule type="cellIs" dxfId="13" priority="13" stopIfTrue="1" operator="greaterThan">
      <formula>$D$10</formula>
    </cfRule>
  </conditionalFormatting>
  <conditionalFormatting sqref="V10:V27">
    <cfRule type="cellIs" dxfId="12" priority="11" stopIfTrue="1" operator="greaterThan">
      <formula>100</formula>
    </cfRule>
  </conditionalFormatting>
  <conditionalFormatting sqref="X10:X27">
    <cfRule type="cellIs" dxfId="11" priority="12" stopIfTrue="1" operator="greaterThan">
      <formula>100</formula>
    </cfRule>
  </conditionalFormatting>
  <conditionalFormatting sqref="U37">
    <cfRule type="cellIs" dxfId="10" priority="10" stopIfTrue="1" operator="greaterThan">
      <formula>100</formula>
    </cfRule>
  </conditionalFormatting>
  <conditionalFormatting sqref="R37">
    <cfRule type="cellIs" dxfId="9" priority="9" stopIfTrue="1" operator="greaterThan">
      <formula>100</formula>
    </cfRule>
  </conditionalFormatting>
  <conditionalFormatting sqref="O37:P37 L37">
    <cfRule type="cellIs" dxfId="8" priority="8" stopIfTrue="1" operator="greaterThan">
      <formula>100</formula>
    </cfRule>
  </conditionalFormatting>
  <conditionalFormatting sqref="V37">
    <cfRule type="cellIs" dxfId="7" priority="6" stopIfTrue="1" operator="greaterThan">
      <formula>100</formula>
    </cfRule>
  </conditionalFormatting>
  <conditionalFormatting sqref="X37">
    <cfRule type="cellIs" dxfId="6" priority="7" stopIfTrue="1" operator="greaterThan">
      <formula>100</formula>
    </cfRule>
  </conditionalFormatting>
  <conditionalFormatting sqref="U38">
    <cfRule type="cellIs" dxfId="5" priority="5" stopIfTrue="1" operator="greaterThan">
      <formula>100</formula>
    </cfRule>
  </conditionalFormatting>
  <conditionalFormatting sqref="R38">
    <cfRule type="cellIs" dxfId="4" priority="4" stopIfTrue="1" operator="greaterThan">
      <formula>100</formula>
    </cfRule>
  </conditionalFormatting>
  <conditionalFormatting sqref="O38:P38 L38">
    <cfRule type="cellIs" dxfId="3" priority="3" stopIfTrue="1" operator="greaterThan">
      <formula>100</formula>
    </cfRule>
  </conditionalFormatting>
  <conditionalFormatting sqref="V38">
    <cfRule type="cellIs" dxfId="2" priority="1" stopIfTrue="1" operator="greaterThan">
      <formula>100</formula>
    </cfRule>
  </conditionalFormatting>
  <conditionalFormatting sqref="X38">
    <cfRule type="cellIs" dxfId="1" priority="2" stopIfTrue="1" operator="greaterThan">
      <formula>100</formula>
    </cfRule>
  </conditionalFormatting>
  <printOptions horizontalCentered="1"/>
  <pageMargins left="0" right="0" top="0.43307086614173229" bottom="0.43307086614173229" header="0" footer="0"/>
  <pageSetup paperSize="9" scale="85"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6">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8554687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9.75" customHeight="1" x14ac:dyDescent="0.2">
      <c r="B3" s="1033" t="s">
        <v>411</v>
      </c>
      <c r="C3" s="1033"/>
      <c r="D3" s="1033"/>
      <c r="E3" s="1033"/>
      <c r="F3" s="1033"/>
      <c r="G3" s="1033"/>
      <c r="H3" s="1033"/>
      <c r="I3" s="1033"/>
      <c r="J3" s="1033"/>
      <c r="K3" s="1033"/>
      <c r="L3" s="1033"/>
      <c r="M3" s="1033"/>
      <c r="N3" s="1033"/>
      <c r="O3" s="1033"/>
      <c r="P3" s="1033"/>
      <c r="Q3" s="1033"/>
      <c r="R3" s="1033"/>
      <c r="S3" s="1033"/>
      <c r="T3" s="1033"/>
      <c r="U3" s="1033"/>
      <c r="V3" s="1033"/>
      <c r="W3" s="1033"/>
      <c r="X3" s="1033"/>
      <c r="Y3" s="13"/>
    </row>
    <row r="4" spans="2:25" s="7" customFormat="1" ht="14.25" customHeight="1" x14ac:dyDescent="0.2">
      <c r="B4" s="1046" t="str">
        <f>porsaad!B6</f>
        <v>Situación a 30 de abril de 2023</v>
      </c>
      <c r="C4" s="1046"/>
      <c r="D4" s="1046"/>
      <c r="E4" s="1046"/>
      <c r="F4" s="1046"/>
      <c r="G4" s="1046"/>
      <c r="H4" s="1046"/>
      <c r="I4" s="1046"/>
      <c r="J4" s="1046"/>
      <c r="K4" s="1046"/>
      <c r="L4" s="1046"/>
      <c r="M4" s="1046"/>
      <c r="N4" s="1046"/>
      <c r="O4" s="1046"/>
      <c r="P4" s="1046"/>
      <c r="Q4" s="1046"/>
      <c r="R4" s="1046"/>
      <c r="S4" s="1046"/>
      <c r="T4" s="1046"/>
      <c r="U4" s="1046"/>
      <c r="V4" s="1046"/>
      <c r="W4" s="1046"/>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518" customFormat="1" ht="19.5" customHeight="1" x14ac:dyDescent="0.2">
      <c r="F6" s="1106" t="s">
        <v>55</v>
      </c>
      <c r="G6" s="1106"/>
      <c r="H6" s="1106"/>
      <c r="I6" s="1106"/>
      <c r="J6" s="1106"/>
      <c r="K6" s="1106"/>
      <c r="L6" s="1106"/>
      <c r="M6" s="1106"/>
      <c r="N6" s="1106"/>
      <c r="O6" s="1106"/>
      <c r="P6" s="1106"/>
      <c r="Q6" s="1106"/>
      <c r="R6" s="1106"/>
      <c r="S6" s="1106"/>
      <c r="T6" s="1106"/>
      <c r="U6" s="1106"/>
      <c r="V6" s="1106"/>
      <c r="W6" s="1106"/>
      <c r="X6" s="541"/>
      <c r="Y6" s="541"/>
    </row>
    <row r="7" spans="2:25" s="518" customFormat="1" ht="64.5" customHeight="1" x14ac:dyDescent="0.2">
      <c r="B7" s="1107" t="s">
        <v>15</v>
      </c>
      <c r="C7" s="542"/>
      <c r="D7" s="543"/>
      <c r="E7" s="542"/>
      <c r="F7" s="1108" t="s">
        <v>35</v>
      </c>
      <c r="G7" s="1108"/>
      <c r="H7" s="1108" t="s">
        <v>36</v>
      </c>
      <c r="I7" s="1108"/>
      <c r="J7" s="1108" t="s">
        <v>51</v>
      </c>
      <c r="K7" s="1108"/>
      <c r="L7" s="1108" t="s">
        <v>37</v>
      </c>
      <c r="M7" s="1108"/>
      <c r="N7" s="1108" t="s">
        <v>199</v>
      </c>
      <c r="O7" s="1108"/>
      <c r="P7" s="543"/>
      <c r="Q7" s="543"/>
    </row>
    <row r="8" spans="2:25" s="542" customFormat="1" ht="20.25" customHeight="1" x14ac:dyDescent="0.2">
      <c r="B8" s="1107"/>
      <c r="C8" s="544"/>
      <c r="D8" s="543"/>
      <c r="E8" s="544"/>
      <c r="F8" s="543" t="s">
        <v>12</v>
      </c>
      <c r="G8" s="543" t="s">
        <v>31</v>
      </c>
      <c r="H8" s="543" t="s">
        <v>12</v>
      </c>
      <c r="I8" s="543" t="s">
        <v>31</v>
      </c>
      <c r="J8" s="543" t="s">
        <v>12</v>
      </c>
      <c r="K8" s="543" t="s">
        <v>31</v>
      </c>
      <c r="L8" s="543" t="s">
        <v>12</v>
      </c>
      <c r="M8" s="543" t="s">
        <v>31</v>
      </c>
      <c r="N8" s="543" t="s">
        <v>12</v>
      </c>
      <c r="O8" s="543" t="s">
        <v>31</v>
      </c>
      <c r="P8" s="543"/>
      <c r="Q8" s="543"/>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c r="F10" s="551">
        <f>'31dictsaad'!K10</f>
        <v>83829</v>
      </c>
      <c r="G10" s="552">
        <f t="shared" ref="G10:O29" si="0">F10*100/$N10</f>
        <v>22.16824585018075</v>
      </c>
      <c r="H10" s="551">
        <f>'31dictsaad'!N10</f>
        <v>139226</v>
      </c>
      <c r="I10" s="552">
        <f t="shared" ref="I10:I27" si="1">H10*100/$N10</f>
        <v>36.817762310623593</v>
      </c>
      <c r="J10" s="551">
        <f>'31dictsaad'!Q10</f>
        <v>87255</v>
      </c>
      <c r="K10" s="552">
        <f t="shared" ref="K10:K27" si="2">J10*100/$N10</f>
        <v>23.074237932666755</v>
      </c>
      <c r="L10" s="551">
        <f>'31dictsaad'!W10</f>
        <v>67839</v>
      </c>
      <c r="M10" s="552">
        <f t="shared" ref="M10:M27" si="3">L10*100/$N10</f>
        <v>17.939753906528907</v>
      </c>
      <c r="N10" s="551">
        <f>F10+H10+J10+L10</f>
        <v>378149</v>
      </c>
      <c r="O10" s="552">
        <f>G10+I10+K10+M10</f>
        <v>100.00000000000001</v>
      </c>
      <c r="P10" s="553"/>
      <c r="Q10" s="553"/>
    </row>
    <row r="11" spans="2:25" s="549" customFormat="1" ht="18" customHeight="1" x14ac:dyDescent="0.2">
      <c r="B11" s="531" t="s">
        <v>10</v>
      </c>
      <c r="C11" s="546"/>
      <c r="D11" s="550"/>
      <c r="F11" s="551">
        <f>'31dictsaad'!K11</f>
        <v>12348</v>
      </c>
      <c r="G11" s="552">
        <f t="shared" si="0"/>
        <v>25.944446779005759</v>
      </c>
      <c r="H11" s="551">
        <f>'31dictsaad'!N11</f>
        <v>14592</v>
      </c>
      <c r="I11" s="552">
        <f t="shared" si="1"/>
        <v>30.659326805899905</v>
      </c>
      <c r="J11" s="551">
        <f>'31dictsaad'!Q11</f>
        <v>12892</v>
      </c>
      <c r="K11" s="552">
        <f t="shared" si="2"/>
        <v>27.087447997646763</v>
      </c>
      <c r="L11" s="551">
        <f>'31dictsaad'!W11</f>
        <v>7762</v>
      </c>
      <c r="M11" s="552">
        <f t="shared" si="3"/>
        <v>16.308778417447577</v>
      </c>
      <c r="N11" s="551">
        <f t="shared" ref="N11:O27" si="4">F11+H11+J11+L11</f>
        <v>47594</v>
      </c>
      <c r="O11" s="552">
        <f t="shared" si="4"/>
        <v>100</v>
      </c>
      <c r="P11" s="553"/>
      <c r="Q11" s="553"/>
    </row>
    <row r="12" spans="2:25" s="549" customFormat="1" ht="22.5" customHeight="1" x14ac:dyDescent="0.2">
      <c r="B12" s="531" t="s">
        <v>40</v>
      </c>
      <c r="C12" s="546"/>
      <c r="D12" s="550"/>
      <c r="F12" s="550">
        <f>'31dictsaad'!K12</f>
        <v>7771</v>
      </c>
      <c r="G12" s="552">
        <f t="shared" si="0"/>
        <v>19.16399506781751</v>
      </c>
      <c r="H12" s="550">
        <f>'31dictsaad'!N12</f>
        <v>10824</v>
      </c>
      <c r="I12" s="552">
        <f t="shared" si="1"/>
        <v>26.692971639950677</v>
      </c>
      <c r="J12" s="550">
        <f>'31dictsaad'!Q12</f>
        <v>13501</v>
      </c>
      <c r="K12" s="552">
        <f t="shared" si="2"/>
        <v>33.294697903822438</v>
      </c>
      <c r="L12" s="550">
        <f>'31dictsaad'!W12</f>
        <v>8454</v>
      </c>
      <c r="M12" s="552">
        <f t="shared" si="3"/>
        <v>20.848335388409371</v>
      </c>
      <c r="N12" s="551">
        <f t="shared" si="4"/>
        <v>40550</v>
      </c>
      <c r="O12" s="552">
        <f t="shared" si="4"/>
        <v>100</v>
      </c>
      <c r="P12" s="553"/>
      <c r="Q12" s="553"/>
    </row>
    <row r="13" spans="2:25" s="549" customFormat="1" ht="18" customHeight="1" x14ac:dyDescent="0.2">
      <c r="B13" s="531" t="s">
        <v>41</v>
      </c>
      <c r="C13" s="546"/>
      <c r="D13" s="550"/>
      <c r="F13" s="551">
        <f>'31dictsaad'!K13</f>
        <v>7961</v>
      </c>
      <c r="G13" s="552">
        <f t="shared" si="0"/>
        <v>21.086507389945435</v>
      </c>
      <c r="H13" s="551">
        <f>'31dictsaad'!N13</f>
        <v>10410</v>
      </c>
      <c r="I13" s="552">
        <f t="shared" si="1"/>
        <v>27.573237272871747</v>
      </c>
      <c r="J13" s="551">
        <f>'31dictsaad'!Q13</f>
        <v>12593</v>
      </c>
      <c r="K13" s="552">
        <f t="shared" si="2"/>
        <v>33.355406049690096</v>
      </c>
      <c r="L13" s="551">
        <f>'31dictsaad'!W13</f>
        <v>6790</v>
      </c>
      <c r="M13" s="552">
        <f t="shared" si="3"/>
        <v>17.984849287492715</v>
      </c>
      <c r="N13" s="551">
        <f t="shared" si="4"/>
        <v>37754</v>
      </c>
      <c r="O13" s="552">
        <f t="shared" si="4"/>
        <v>100</v>
      </c>
      <c r="P13" s="553"/>
      <c r="Q13" s="553"/>
    </row>
    <row r="14" spans="2:25" s="549" customFormat="1" ht="18" customHeight="1" x14ac:dyDescent="0.2">
      <c r="B14" s="531" t="s">
        <v>9</v>
      </c>
      <c r="C14" s="546"/>
      <c r="D14" s="550"/>
      <c r="F14" s="551">
        <f>'31dictsaad'!K14</f>
        <v>14614</v>
      </c>
      <c r="G14" s="552">
        <f t="shared" si="0"/>
        <v>29.717748495200912</v>
      </c>
      <c r="H14" s="551">
        <f>'31dictsaad'!N14</f>
        <v>14905</v>
      </c>
      <c r="I14" s="552">
        <f t="shared" si="1"/>
        <v>30.309500569383438</v>
      </c>
      <c r="J14" s="551">
        <f>'31dictsaad'!Q14</f>
        <v>13780</v>
      </c>
      <c r="K14" s="552">
        <f t="shared" si="2"/>
        <v>28.021799251667481</v>
      </c>
      <c r="L14" s="551">
        <f>'31dictsaad'!W14</f>
        <v>5877</v>
      </c>
      <c r="M14" s="552">
        <f t="shared" si="3"/>
        <v>11.950951683748169</v>
      </c>
      <c r="N14" s="551">
        <f t="shared" si="4"/>
        <v>49176</v>
      </c>
      <c r="O14" s="552">
        <f t="shared" si="4"/>
        <v>100</v>
      </c>
      <c r="P14" s="553"/>
      <c r="Q14" s="553"/>
    </row>
    <row r="15" spans="2:25" s="549" customFormat="1" ht="18" customHeight="1" x14ac:dyDescent="0.2">
      <c r="B15" s="531" t="s">
        <v>8</v>
      </c>
      <c r="C15" s="546"/>
      <c r="D15" s="550"/>
      <c r="F15" s="550">
        <f>'31dictsaad'!K15</f>
        <v>5999</v>
      </c>
      <c r="G15" s="552">
        <f t="shared" si="0"/>
        <v>26.321793690491862</v>
      </c>
      <c r="H15" s="550">
        <f>'31dictsaad'!N15</f>
        <v>8038</v>
      </c>
      <c r="I15" s="552">
        <f t="shared" si="1"/>
        <v>35.26830766530648</v>
      </c>
      <c r="J15" s="550">
        <f>'31dictsaad'!Q15</f>
        <v>4709</v>
      </c>
      <c r="K15" s="552">
        <f t="shared" si="2"/>
        <v>20.661664692203061</v>
      </c>
      <c r="L15" s="550">
        <f>'31dictsaad'!W15</f>
        <v>4045</v>
      </c>
      <c r="M15" s="552">
        <f t="shared" si="3"/>
        <v>17.748233951998596</v>
      </c>
      <c r="N15" s="551">
        <f t="shared" si="4"/>
        <v>22791</v>
      </c>
      <c r="O15" s="552">
        <f t="shared" si="4"/>
        <v>100</v>
      </c>
      <c r="P15" s="553"/>
      <c r="Q15" s="553"/>
    </row>
    <row r="16" spans="2:25" s="549" customFormat="1" ht="18" customHeight="1" x14ac:dyDescent="0.2">
      <c r="B16" s="531" t="s">
        <v>7</v>
      </c>
      <c r="C16" s="546"/>
      <c r="D16" s="550"/>
      <c r="F16" s="551">
        <f>'31dictsaad'!K16</f>
        <v>33428</v>
      </c>
      <c r="G16" s="552">
        <f t="shared" si="0"/>
        <v>23.57770599105644</v>
      </c>
      <c r="H16" s="551">
        <f>'31dictsaad'!N16</f>
        <v>38587</v>
      </c>
      <c r="I16" s="552">
        <f t="shared" si="1"/>
        <v>27.216493391076188</v>
      </c>
      <c r="J16" s="551">
        <f>'31dictsaad'!Q16</f>
        <v>44924</v>
      </c>
      <c r="K16" s="552">
        <f t="shared" si="2"/>
        <v>31.686157231728476</v>
      </c>
      <c r="L16" s="551">
        <f>'31dictsaad'!W16</f>
        <v>24839</v>
      </c>
      <c r="M16" s="552">
        <f t="shared" si="3"/>
        <v>17.519643386138892</v>
      </c>
      <c r="N16" s="551">
        <f t="shared" si="4"/>
        <v>141778</v>
      </c>
      <c r="O16" s="552">
        <f t="shared" si="4"/>
        <v>100</v>
      </c>
      <c r="P16" s="553"/>
      <c r="Q16" s="553"/>
    </row>
    <row r="17" spans="2:25" s="549" customFormat="1" ht="18" customHeight="1" x14ac:dyDescent="0.2">
      <c r="B17" s="531" t="s">
        <v>43</v>
      </c>
      <c r="C17" s="546"/>
      <c r="D17" s="550"/>
      <c r="F17" s="551">
        <f>'31dictsaad'!K17</f>
        <v>22088</v>
      </c>
      <c r="G17" s="552">
        <f t="shared" si="0"/>
        <v>24.903320367551721</v>
      </c>
      <c r="H17" s="551">
        <f>'31dictsaad'!N17</f>
        <v>23648</v>
      </c>
      <c r="I17" s="552">
        <f t="shared" si="1"/>
        <v>26.662156829584532</v>
      </c>
      <c r="J17" s="551">
        <f>'31dictsaad'!Q17</f>
        <v>26350</v>
      </c>
      <c r="K17" s="552">
        <f t="shared" si="2"/>
        <v>29.708551778566999</v>
      </c>
      <c r="L17" s="551">
        <f>'31dictsaad'!W17</f>
        <v>16609</v>
      </c>
      <c r="M17" s="552">
        <f t="shared" si="3"/>
        <v>18.725971024296747</v>
      </c>
      <c r="N17" s="551">
        <f t="shared" si="4"/>
        <v>88695</v>
      </c>
      <c r="O17" s="552">
        <f t="shared" si="4"/>
        <v>100</v>
      </c>
      <c r="P17" s="553"/>
      <c r="Q17" s="553"/>
    </row>
    <row r="18" spans="2:25" s="549" customFormat="1" ht="18" customHeight="1" x14ac:dyDescent="0.2">
      <c r="B18" s="531" t="s">
        <v>44</v>
      </c>
      <c r="C18" s="546"/>
      <c r="D18" s="550"/>
      <c r="F18" s="551">
        <f>'31dictsaad'!K18</f>
        <v>50601</v>
      </c>
      <c r="G18" s="552">
        <f t="shared" si="0"/>
        <v>15.092521892672218</v>
      </c>
      <c r="H18" s="551">
        <f>'31dictsaad'!N18</f>
        <v>96651</v>
      </c>
      <c r="I18" s="552">
        <f t="shared" si="1"/>
        <v>28.827638454747191</v>
      </c>
      <c r="J18" s="551">
        <f>'31dictsaad'!Q18</f>
        <v>114492</v>
      </c>
      <c r="K18" s="552">
        <f t="shared" si="2"/>
        <v>34.148989477200601</v>
      </c>
      <c r="L18" s="551">
        <f>'31dictsaad'!W18</f>
        <v>73528</v>
      </c>
      <c r="M18" s="552">
        <f t="shared" si="3"/>
        <v>21.930850175379991</v>
      </c>
      <c r="N18" s="551">
        <f t="shared" si="4"/>
        <v>335272</v>
      </c>
      <c r="O18" s="552">
        <f t="shared" si="4"/>
        <v>100</v>
      </c>
      <c r="P18" s="553"/>
      <c r="Q18" s="553"/>
    </row>
    <row r="19" spans="2:25" s="549" customFormat="1" ht="18" customHeight="1" x14ac:dyDescent="0.2">
      <c r="B19" s="531" t="s">
        <v>6</v>
      </c>
      <c r="C19" s="546"/>
      <c r="D19" s="550"/>
      <c r="F19" s="551">
        <f>'31dictsaad'!K19</f>
        <v>43869</v>
      </c>
      <c r="G19" s="552">
        <f t="shared" si="0"/>
        <v>25.048962788280907</v>
      </c>
      <c r="H19" s="551">
        <f>'31dictsaad'!N19</f>
        <v>56172</v>
      </c>
      <c r="I19" s="552">
        <f>H19*100/$N19</f>
        <v>32.073909543033011</v>
      </c>
      <c r="J19" s="551">
        <f>'31dictsaad'!Q19</f>
        <v>49459</v>
      </c>
      <c r="K19" s="552">
        <f>J19*100/$N19</f>
        <v>28.240822689042041</v>
      </c>
      <c r="L19" s="551">
        <f>'31dictsaad'!W19</f>
        <v>25633</v>
      </c>
      <c r="M19" s="552">
        <f t="shared" si="3"/>
        <v>14.636304979644041</v>
      </c>
      <c r="N19" s="551">
        <f t="shared" si="4"/>
        <v>175133</v>
      </c>
      <c r="O19" s="552">
        <f t="shared" si="4"/>
        <v>99.999999999999986</v>
      </c>
      <c r="P19" s="553"/>
      <c r="Q19" s="553"/>
    </row>
    <row r="20" spans="2:25" s="549" customFormat="1" ht="18" customHeight="1" x14ac:dyDescent="0.2">
      <c r="B20" s="531" t="s">
        <v>5</v>
      </c>
      <c r="C20" s="546"/>
      <c r="D20" s="550"/>
      <c r="F20" s="551">
        <f>'31dictsaad'!K20</f>
        <v>12656</v>
      </c>
      <c r="G20" s="552">
        <f t="shared" si="0"/>
        <v>23.310126349136183</v>
      </c>
      <c r="H20" s="551">
        <f>'31dictsaad'!N20</f>
        <v>12947</v>
      </c>
      <c r="I20" s="552">
        <f>H20*100/$N20</f>
        <v>23.846097174641766</v>
      </c>
      <c r="J20" s="551">
        <f>'31dictsaad'!Q20</f>
        <v>13717</v>
      </c>
      <c r="K20" s="552">
        <f>J20*100/$N20</f>
        <v>25.264301764467529</v>
      </c>
      <c r="L20" s="551">
        <f>'31dictsaad'!W20</f>
        <v>14974</v>
      </c>
      <c r="M20" s="552">
        <f t="shared" si="3"/>
        <v>27.579474711754521</v>
      </c>
      <c r="N20" s="551">
        <f t="shared" si="4"/>
        <v>54294</v>
      </c>
      <c r="O20" s="552">
        <f t="shared" si="4"/>
        <v>100</v>
      </c>
      <c r="P20" s="553"/>
      <c r="Q20" s="553"/>
    </row>
    <row r="21" spans="2:25" s="549" customFormat="1" ht="18" customHeight="1" x14ac:dyDescent="0.2">
      <c r="B21" s="531" t="s">
        <v>38</v>
      </c>
      <c r="C21" s="546"/>
      <c r="D21" s="550"/>
      <c r="F21" s="551">
        <f>'31dictsaad'!K21</f>
        <v>25128</v>
      </c>
      <c r="G21" s="552">
        <f t="shared" si="0"/>
        <v>31.430822920184621</v>
      </c>
      <c r="H21" s="551">
        <f>'31dictsaad'!N21</f>
        <v>25007</v>
      </c>
      <c r="I21" s="552">
        <f>H21*100/$N21</f>
        <v>31.279472650631043</v>
      </c>
      <c r="J21" s="551">
        <f>'31dictsaad'!Q21</f>
        <v>22486</v>
      </c>
      <c r="K21" s="552">
        <f>J21*100/$N21</f>
        <v>28.126133563485809</v>
      </c>
      <c r="L21" s="551">
        <f>'31dictsaad'!W21</f>
        <v>7326</v>
      </c>
      <c r="M21" s="552">
        <f t="shared" si="3"/>
        <v>9.1635708656985244</v>
      </c>
      <c r="N21" s="551">
        <f t="shared" si="4"/>
        <v>79947</v>
      </c>
      <c r="O21" s="552">
        <f t="shared" si="4"/>
        <v>100</v>
      </c>
      <c r="P21" s="553"/>
      <c r="Q21" s="553"/>
    </row>
    <row r="22" spans="2:25" s="549" customFormat="1" ht="21" customHeight="1" x14ac:dyDescent="0.2">
      <c r="B22" s="531" t="s">
        <v>45</v>
      </c>
      <c r="C22" s="546"/>
      <c r="D22" s="550"/>
      <c r="F22" s="551">
        <f>'31dictsaad'!K22</f>
        <v>59128</v>
      </c>
      <c r="G22" s="552">
        <f t="shared" si="0"/>
        <v>25.734679665738163</v>
      </c>
      <c r="H22" s="551">
        <f>'31dictsaad'!N22</f>
        <v>66404</v>
      </c>
      <c r="I22" s="552">
        <f>H22*100/$N22</f>
        <v>28.901462395543174</v>
      </c>
      <c r="J22" s="551">
        <f>'31dictsaad'!Q22</f>
        <v>52824</v>
      </c>
      <c r="K22" s="552">
        <f>J22*100/$N22</f>
        <v>22.990947075208915</v>
      </c>
      <c r="L22" s="551">
        <f>'31dictsaad'!W22</f>
        <v>51404</v>
      </c>
      <c r="M22" s="552">
        <f t="shared" si="3"/>
        <v>22.372910863509748</v>
      </c>
      <c r="N22" s="551">
        <f t="shared" si="4"/>
        <v>229760</v>
      </c>
      <c r="O22" s="552">
        <f t="shared" si="4"/>
        <v>99.999999999999986</v>
      </c>
      <c r="P22" s="553"/>
      <c r="Q22" s="553"/>
    </row>
    <row r="23" spans="2:25" s="549" customFormat="1" ht="18" customHeight="1" x14ac:dyDescent="0.2">
      <c r="B23" s="531" t="s">
        <v>46</v>
      </c>
      <c r="C23" s="546"/>
      <c r="D23" s="550"/>
      <c r="F23" s="551">
        <f>'31dictsaad'!K23</f>
        <v>14392</v>
      </c>
      <c r="G23" s="552">
        <f t="shared" si="0"/>
        <v>28.016351956394782</v>
      </c>
      <c r="H23" s="551">
        <f>'31dictsaad'!N23</f>
        <v>17803</v>
      </c>
      <c r="I23" s="552">
        <f>H23*100/$N23</f>
        <v>34.656414249562005</v>
      </c>
      <c r="J23" s="551">
        <f>'31dictsaad'!Q23</f>
        <v>13151</v>
      </c>
      <c r="K23" s="552">
        <f>J23*100/$N23</f>
        <v>25.600545065213158</v>
      </c>
      <c r="L23" s="551">
        <f>'31dictsaad'!W23</f>
        <v>6024</v>
      </c>
      <c r="M23" s="552">
        <f t="shared" si="3"/>
        <v>11.726688728830057</v>
      </c>
      <c r="N23" s="551">
        <f t="shared" si="4"/>
        <v>51370</v>
      </c>
      <c r="O23" s="552">
        <f t="shared" si="4"/>
        <v>100</v>
      </c>
      <c r="P23" s="553"/>
      <c r="Q23" s="553"/>
    </row>
    <row r="24" spans="2:25" s="549" customFormat="1" ht="22.5" customHeight="1" x14ac:dyDescent="0.2">
      <c r="B24" s="531" t="s">
        <v>47</v>
      </c>
      <c r="C24" s="546"/>
      <c r="D24" s="550"/>
      <c r="F24" s="550">
        <f>'31dictsaad'!K24</f>
        <v>3472</v>
      </c>
      <c r="G24" s="554">
        <f t="shared" si="0"/>
        <v>16.215206426303009</v>
      </c>
      <c r="H24" s="550">
        <f>'31dictsaad'!N24</f>
        <v>5991</v>
      </c>
      <c r="I24" s="552">
        <f t="shared" si="1"/>
        <v>27.979637586400148</v>
      </c>
      <c r="J24" s="550">
        <f>'31dictsaad'!Q24</f>
        <v>6658</v>
      </c>
      <c r="K24" s="552">
        <f t="shared" si="2"/>
        <v>31.094713244909396</v>
      </c>
      <c r="L24" s="550">
        <f>'31dictsaad'!W24</f>
        <v>5291</v>
      </c>
      <c r="M24" s="552">
        <f t="shared" si="3"/>
        <v>24.710442742387446</v>
      </c>
      <c r="N24" s="550">
        <f t="shared" si="4"/>
        <v>21412</v>
      </c>
      <c r="O24" s="552">
        <f t="shared" si="4"/>
        <v>100</v>
      </c>
      <c r="P24" s="553"/>
      <c r="Q24" s="553"/>
    </row>
    <row r="25" spans="2:25" s="549" customFormat="1" ht="18" customHeight="1" x14ac:dyDescent="0.2">
      <c r="B25" s="531" t="s">
        <v>48</v>
      </c>
      <c r="C25" s="546"/>
      <c r="D25" s="550"/>
      <c r="F25" s="550">
        <f>'31dictsaad'!K25</f>
        <v>19181</v>
      </c>
      <c r="G25" s="554">
        <f t="shared" si="0"/>
        <v>17.436321655182443</v>
      </c>
      <c r="H25" s="550">
        <f>'31dictsaad'!N25</f>
        <v>25753</v>
      </c>
      <c r="I25" s="552">
        <f t="shared" si="1"/>
        <v>23.410541243204918</v>
      </c>
      <c r="J25" s="550">
        <f>'31dictsaad'!Q25</f>
        <v>34975</v>
      </c>
      <c r="K25" s="552">
        <f t="shared" si="2"/>
        <v>31.793720342526772</v>
      </c>
      <c r="L25" s="550">
        <f>'31dictsaad'!W25</f>
        <v>30097</v>
      </c>
      <c r="M25" s="552">
        <f t="shared" si="3"/>
        <v>27.359416759085867</v>
      </c>
      <c r="N25" s="550">
        <f t="shared" si="4"/>
        <v>110006</v>
      </c>
      <c r="O25" s="552">
        <f t="shared" si="4"/>
        <v>100</v>
      </c>
      <c r="P25" s="553"/>
      <c r="Q25" s="553"/>
    </row>
    <row r="26" spans="2:25" s="549" customFormat="1" ht="18" customHeight="1" x14ac:dyDescent="0.2">
      <c r="B26" s="531" t="s">
        <v>49</v>
      </c>
      <c r="C26" s="546"/>
      <c r="D26" s="550"/>
      <c r="F26" s="550">
        <f>'31dictsaad'!K26</f>
        <v>2641</v>
      </c>
      <c r="G26" s="554">
        <f t="shared" si="0"/>
        <v>18.450468073215035</v>
      </c>
      <c r="H26" s="550">
        <f>'31dictsaad'!N26</f>
        <v>4233</v>
      </c>
      <c r="I26" s="552">
        <f t="shared" si="1"/>
        <v>29.572446555819479</v>
      </c>
      <c r="J26" s="550">
        <f>'31dictsaad'!Q26</f>
        <v>3596</v>
      </c>
      <c r="K26" s="552">
        <f t="shared" si="2"/>
        <v>25.122257929299987</v>
      </c>
      <c r="L26" s="550">
        <f>'31dictsaad'!W26</f>
        <v>3844</v>
      </c>
      <c r="M26" s="552">
        <f t="shared" si="3"/>
        <v>26.854827441665503</v>
      </c>
      <c r="N26" s="550">
        <f t="shared" si="4"/>
        <v>14314</v>
      </c>
      <c r="O26" s="552">
        <f t="shared" si="4"/>
        <v>100.00000000000001</v>
      </c>
      <c r="P26" s="553"/>
      <c r="Q26" s="553"/>
    </row>
    <row r="27" spans="2:25" s="549" customFormat="1" ht="18" customHeight="1" x14ac:dyDescent="0.2">
      <c r="B27" s="531" t="s">
        <v>4</v>
      </c>
      <c r="C27" s="546"/>
      <c r="D27" s="550"/>
      <c r="F27" s="550">
        <f>'31dictsaad'!K27</f>
        <v>1191</v>
      </c>
      <c r="G27" s="554">
        <f t="shared" si="0"/>
        <v>24.694173750777523</v>
      </c>
      <c r="H27" s="550">
        <f>'31dictsaad'!N27</f>
        <v>1317</v>
      </c>
      <c r="I27" s="552">
        <f t="shared" si="1"/>
        <v>27.3066556085424</v>
      </c>
      <c r="J27" s="550">
        <f>'31dictsaad'!Q27</f>
        <v>1047</v>
      </c>
      <c r="K27" s="552">
        <f t="shared" si="2"/>
        <v>21.708480199046235</v>
      </c>
      <c r="L27" s="550">
        <f>'31dictsaad'!W27</f>
        <v>1268</v>
      </c>
      <c r="M27" s="552">
        <f t="shared" si="3"/>
        <v>26.290690441633839</v>
      </c>
      <c r="N27" s="551">
        <f t="shared" si="4"/>
        <v>4823</v>
      </c>
      <c r="O27" s="552">
        <f t="shared" si="4"/>
        <v>100</v>
      </c>
      <c r="P27" s="553"/>
      <c r="Q27" s="553"/>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x14ac:dyDescent="0.2">
      <c r="B29" s="789" t="s">
        <v>3</v>
      </c>
      <c r="C29" s="546"/>
      <c r="D29" s="558"/>
      <c r="F29" s="532">
        <f>SUM(F10:F27)</f>
        <v>420297</v>
      </c>
      <c r="G29" s="559">
        <f t="shared" si="0"/>
        <v>22.322763007364493</v>
      </c>
      <c r="H29" s="532">
        <f>SUM(H10:H27)</f>
        <v>572508</v>
      </c>
      <c r="I29" s="559">
        <f t="shared" si="0"/>
        <v>30.406975076720109</v>
      </c>
      <c r="J29" s="532">
        <f>SUM(J10:J27)</f>
        <v>528409</v>
      </c>
      <c r="K29" s="559">
        <f t="shared" si="0"/>
        <v>28.064794366741769</v>
      </c>
      <c r="L29" s="532">
        <f>SUM(L10:L27)</f>
        <v>361604</v>
      </c>
      <c r="M29" s="559">
        <f t="shared" si="0"/>
        <v>19.205467549173633</v>
      </c>
      <c r="N29" s="532">
        <f>SUM(N10:N27)</f>
        <v>1882818</v>
      </c>
      <c r="O29" s="559">
        <f t="shared" si="0"/>
        <v>100</v>
      </c>
      <c r="P29" s="559"/>
      <c r="Q29" s="559"/>
    </row>
    <row r="30" spans="2:25" s="549" customFormat="1" ht="20.25" customHeight="1" x14ac:dyDescent="0.2">
      <c r="B30" s="531" t="s">
        <v>3</v>
      </c>
      <c r="C30" s="560"/>
      <c r="D30" s="532">
        <f>SUM(D10:D29)</f>
        <v>0</v>
      </c>
      <c r="E30" s="561"/>
      <c r="F30" s="532">
        <f>SUM(F10:F27)</f>
        <v>420297</v>
      </c>
      <c r="G30" s="562">
        <f>F30*100/$N30</f>
        <v>22.322763007364493</v>
      </c>
      <c r="H30" s="532">
        <f>SUM(H10:H27)</f>
        <v>572508</v>
      </c>
      <c r="I30" s="562">
        <f>H30*100/$N30</f>
        <v>30.406975076720109</v>
      </c>
      <c r="J30" s="532">
        <f>SUM(J10:J27)</f>
        <v>528409</v>
      </c>
      <c r="K30" s="562">
        <f>J30*100/$N30</f>
        <v>28.064794366741769</v>
      </c>
      <c r="L30" s="532">
        <f>SUM(L10:L28)</f>
        <v>361604</v>
      </c>
      <c r="M30" s="562">
        <f>L30*100/$N30</f>
        <v>19.205467549173633</v>
      </c>
      <c r="N30" s="532">
        <f>F30+H30+J30+L30</f>
        <v>1882818</v>
      </c>
      <c r="O30" s="562">
        <f>G30+I30+K30+M30</f>
        <v>100</v>
      </c>
      <c r="P30" s="563"/>
      <c r="Q30" s="563" t="e">
        <f>(N30/D30)</f>
        <v>#DIV/0!</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1:25" x14ac:dyDescent="0.2">
      <c r="A33" s="136"/>
      <c r="B33" s="790" t="s">
        <v>50</v>
      </c>
      <c r="F33" s="177"/>
      <c r="G33" s="177"/>
      <c r="H33" s="177"/>
      <c r="I33" s="177"/>
      <c r="J33" s="177"/>
      <c r="K33" s="177"/>
      <c r="L33" s="177"/>
      <c r="M33" s="177"/>
      <c r="N33" s="177"/>
      <c r="O33" s="177"/>
      <c r="P33" s="177"/>
      <c r="Q33" s="177"/>
      <c r="R33" s="177"/>
      <c r="S33" s="177"/>
      <c r="T33" s="177"/>
      <c r="U33" s="177"/>
    </row>
    <row r="34" spans="1:25" x14ac:dyDescent="0.2">
      <c r="F34" s="47"/>
      <c r="G34" s="47"/>
      <c r="H34" s="47"/>
      <c r="I34" s="47"/>
      <c r="J34" s="47"/>
    </row>
    <row r="36" spans="1:25" x14ac:dyDescent="0.2">
      <c r="D36" s="18"/>
      <c r="T36" s="136"/>
      <c r="U36" s="136"/>
      <c r="X36" s="1"/>
      <c r="Y36" s="1"/>
    </row>
    <row r="37" spans="1:25" x14ac:dyDescent="0.2">
      <c r="T37" s="136"/>
      <c r="U37" s="136"/>
      <c r="X37" s="1"/>
      <c r="Y37" s="1"/>
    </row>
    <row r="38" spans="1:25" x14ac:dyDescent="0.2">
      <c r="T38" s="136"/>
      <c r="U38" s="136"/>
      <c r="X38" s="1"/>
      <c r="Y38" s="1"/>
    </row>
    <row r="39" spans="1:25" x14ac:dyDescent="0.2">
      <c r="T39" s="136"/>
      <c r="U39" s="136"/>
      <c r="X39" s="1"/>
      <c r="Y39" s="1"/>
    </row>
    <row r="40" spans="1:25" x14ac:dyDescent="0.2">
      <c r="T40" s="136"/>
      <c r="U40" s="136"/>
      <c r="X40" s="1"/>
      <c r="Y40" s="1"/>
    </row>
    <row r="41" spans="1:25" x14ac:dyDescent="0.2">
      <c r="T41" s="136"/>
      <c r="U41" s="136"/>
      <c r="X41" s="1"/>
      <c r="Y41" s="1"/>
    </row>
    <row r="42" spans="1:25" x14ac:dyDescent="0.2">
      <c r="T42" s="136"/>
      <c r="U42" s="136"/>
      <c r="X42" s="1"/>
      <c r="Y42" s="1"/>
    </row>
    <row r="43" spans="1:25" x14ac:dyDescent="0.2">
      <c r="T43" s="136"/>
      <c r="U43" s="136"/>
      <c r="X43" s="1"/>
      <c r="Y43" s="1"/>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89">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8554687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1: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1:25" s="44" customFormat="1" ht="49.5" customHeight="1" x14ac:dyDescent="0.2">
      <c r="B2" s="122"/>
      <c r="C2" s="122"/>
      <c r="D2" s="122"/>
      <c r="E2" s="122"/>
      <c r="F2" s="122"/>
      <c r="G2" s="122"/>
      <c r="H2" s="122"/>
      <c r="I2" s="122"/>
      <c r="J2" s="122"/>
      <c r="K2" s="122"/>
      <c r="X2" s="92"/>
      <c r="Y2" s="92"/>
    </row>
    <row r="3" spans="1:25" s="7" customFormat="1" ht="19.5" x14ac:dyDescent="0.2">
      <c r="B3" s="1033" t="s">
        <v>412</v>
      </c>
      <c r="C3" s="1033"/>
      <c r="D3" s="1033"/>
      <c r="E3" s="1033"/>
      <c r="F3" s="1033"/>
      <c r="G3" s="1033"/>
      <c r="H3" s="1033"/>
      <c r="I3" s="1033"/>
      <c r="J3" s="1033"/>
      <c r="K3" s="1033"/>
      <c r="L3" s="1033"/>
      <c r="M3" s="1033"/>
      <c r="N3" s="1033"/>
      <c r="O3" s="1033"/>
      <c r="P3" s="1033"/>
      <c r="Q3" s="1033"/>
      <c r="R3" s="1033"/>
      <c r="S3" s="1033"/>
      <c r="T3" s="1033"/>
      <c r="U3" s="1033"/>
      <c r="V3" s="1033"/>
      <c r="W3" s="1033"/>
      <c r="X3" s="1033"/>
      <c r="Y3" s="13"/>
    </row>
    <row r="4" spans="1:25" s="7" customFormat="1" ht="14.25" customHeight="1" x14ac:dyDescent="0.2">
      <c r="B4" s="1046" t="str">
        <f>porsaad!B6</f>
        <v>Situación a 30 de abril de 2023</v>
      </c>
      <c r="C4" s="1046"/>
      <c r="D4" s="1046"/>
      <c r="E4" s="1046"/>
      <c r="F4" s="1046"/>
      <c r="G4" s="1046"/>
      <c r="H4" s="1046"/>
      <c r="I4" s="1046"/>
      <c r="J4" s="1046"/>
      <c r="K4" s="1046"/>
      <c r="L4" s="1046"/>
      <c r="M4" s="1046"/>
      <c r="N4" s="1046"/>
      <c r="O4" s="1046"/>
      <c r="P4" s="1046"/>
      <c r="Q4" s="1046"/>
      <c r="R4" s="1046"/>
      <c r="S4" s="1046"/>
      <c r="T4" s="1046"/>
      <c r="U4" s="1046"/>
      <c r="V4" s="1046"/>
      <c r="W4" s="1046"/>
      <c r="X4" s="8"/>
      <c r="Y4" s="8"/>
    </row>
    <row r="5" spans="1: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1:25" s="518" customFormat="1" ht="19.5" customHeight="1" x14ac:dyDescent="0.2">
      <c r="A6" s="517"/>
      <c r="F6" s="1106" t="s">
        <v>55</v>
      </c>
      <c r="G6" s="1106"/>
      <c r="H6" s="1106"/>
      <c r="I6" s="1106"/>
      <c r="J6" s="1106"/>
      <c r="K6" s="1106"/>
      <c r="L6" s="1106"/>
      <c r="M6" s="1106"/>
      <c r="N6" s="1106"/>
      <c r="O6" s="1106"/>
      <c r="P6" s="1106"/>
      <c r="Q6" s="1106"/>
      <c r="R6" s="1106"/>
      <c r="S6" s="1106"/>
      <c r="T6" s="1106"/>
      <c r="U6" s="1106"/>
      <c r="V6" s="1106"/>
      <c r="W6" s="1106"/>
      <c r="X6" s="541"/>
      <c r="Y6" s="541"/>
    </row>
    <row r="7" spans="1:25" s="518" customFormat="1" ht="64.5" customHeight="1" x14ac:dyDescent="0.2">
      <c r="A7" s="517"/>
      <c r="B7" s="1107" t="s">
        <v>15</v>
      </c>
      <c r="C7" s="542"/>
      <c r="D7" s="543"/>
      <c r="E7" s="542"/>
      <c r="F7" s="1108" t="s">
        <v>35</v>
      </c>
      <c r="G7" s="1108"/>
      <c r="H7" s="1108" t="s">
        <v>36</v>
      </c>
      <c r="I7" s="1108"/>
      <c r="J7" s="1108" t="s">
        <v>51</v>
      </c>
      <c r="K7" s="1108"/>
      <c r="L7" s="1108"/>
      <c r="M7" s="1108"/>
      <c r="N7" s="1108" t="s">
        <v>234</v>
      </c>
      <c r="O7" s="1108"/>
      <c r="P7" s="543"/>
      <c r="Q7" s="543"/>
    </row>
    <row r="8" spans="1:25" s="542" customFormat="1" ht="20.25" customHeight="1" x14ac:dyDescent="0.2">
      <c r="A8" s="627"/>
      <c r="B8" s="1107"/>
      <c r="C8" s="544"/>
      <c r="D8" s="543"/>
      <c r="E8" s="544"/>
      <c r="F8" s="543" t="s">
        <v>12</v>
      </c>
      <c r="G8" s="543" t="s">
        <v>31</v>
      </c>
      <c r="H8" s="543" t="s">
        <v>12</v>
      </c>
      <c r="I8" s="543" t="s">
        <v>31</v>
      </c>
      <c r="J8" s="543" t="s">
        <v>12</v>
      </c>
      <c r="K8" s="543" t="s">
        <v>31</v>
      </c>
      <c r="L8" s="543"/>
      <c r="M8" s="543"/>
      <c r="N8" s="543" t="s">
        <v>12</v>
      </c>
      <c r="O8" s="543" t="s">
        <v>31</v>
      </c>
      <c r="P8" s="543"/>
      <c r="Q8" s="543"/>
    </row>
    <row r="9" spans="1:25" s="544" customFormat="1" ht="8.25" customHeight="1" x14ac:dyDescent="0.2">
      <c r="A9" s="628"/>
      <c r="B9" s="545"/>
      <c r="C9" s="546"/>
      <c r="D9" s="547"/>
      <c r="E9" s="546"/>
      <c r="F9" s="548"/>
      <c r="G9" s="548"/>
      <c r="H9" s="548"/>
      <c r="I9" s="548"/>
      <c r="J9" s="548"/>
      <c r="K9" s="548"/>
      <c r="L9" s="548"/>
      <c r="M9" s="548"/>
      <c r="N9" s="548"/>
      <c r="O9" s="548"/>
      <c r="P9" s="548"/>
      <c r="Q9" s="548"/>
    </row>
    <row r="10" spans="1:25" s="549" customFormat="1" ht="18" customHeight="1" x14ac:dyDescent="0.2">
      <c r="A10" s="629"/>
      <c r="B10" s="531" t="s">
        <v>11</v>
      </c>
      <c r="C10" s="546"/>
      <c r="D10" s="550"/>
      <c r="F10" s="551">
        <f>'31dictsaad'!K10</f>
        <v>83829</v>
      </c>
      <c r="G10" s="552">
        <f t="shared" ref="G10:O29" si="0">F10*100/$N10</f>
        <v>27.014598304920884</v>
      </c>
      <c r="H10" s="551">
        <f>'31dictsaad'!N10</f>
        <v>139226</v>
      </c>
      <c r="I10" s="552">
        <f t="shared" ref="I10:I27" si="1">H10*100/$N10</f>
        <v>44.866746157068739</v>
      </c>
      <c r="J10" s="551">
        <f>'31dictsaad'!Q10</f>
        <v>87255</v>
      </c>
      <c r="K10" s="552">
        <f t="shared" ref="K10:K27" si="2">J10*100/$N10</f>
        <v>28.118655538010376</v>
      </c>
      <c r="L10" s="551"/>
      <c r="M10" s="552"/>
      <c r="N10" s="551">
        <f>F10+H10+J10+L10</f>
        <v>310310</v>
      </c>
      <c r="O10" s="552">
        <f>G10+I10+K10+M10</f>
        <v>100</v>
      </c>
      <c r="P10" s="553"/>
      <c r="Q10" s="553"/>
    </row>
    <row r="11" spans="1:25" s="549" customFormat="1" ht="18" customHeight="1" x14ac:dyDescent="0.2">
      <c r="A11" s="629"/>
      <c r="B11" s="531" t="s">
        <v>10</v>
      </c>
      <c r="C11" s="546"/>
      <c r="D11" s="550"/>
      <c r="F11" s="551">
        <f>'31dictsaad'!K11</f>
        <v>12348</v>
      </c>
      <c r="G11" s="552">
        <f t="shared" si="0"/>
        <v>31.000200843542881</v>
      </c>
      <c r="H11" s="551">
        <f>'31dictsaad'!N11</f>
        <v>14592</v>
      </c>
      <c r="I11" s="552">
        <f t="shared" si="1"/>
        <v>36.633862221329586</v>
      </c>
      <c r="J11" s="551">
        <f>'31dictsaad'!Q11</f>
        <v>12892</v>
      </c>
      <c r="K11" s="552">
        <f t="shared" si="2"/>
        <v>32.365936935127536</v>
      </c>
      <c r="L11" s="551"/>
      <c r="M11" s="552"/>
      <c r="N11" s="551">
        <f t="shared" ref="N11:O27" si="3">F11+H11+J11+L11</f>
        <v>39832</v>
      </c>
      <c r="O11" s="552">
        <f t="shared" si="3"/>
        <v>100</v>
      </c>
      <c r="P11" s="553"/>
      <c r="Q11" s="553"/>
    </row>
    <row r="12" spans="1:25" s="549" customFormat="1" ht="22.5" customHeight="1" x14ac:dyDescent="0.2">
      <c r="A12" s="629"/>
      <c r="B12" s="531" t="s">
        <v>40</v>
      </c>
      <c r="C12" s="546"/>
      <c r="D12" s="550"/>
      <c r="F12" s="550">
        <f>'31dictsaad'!K12</f>
        <v>7771</v>
      </c>
      <c r="G12" s="552">
        <f t="shared" si="0"/>
        <v>24.211739780658025</v>
      </c>
      <c r="H12" s="550">
        <f>'31dictsaad'!N12</f>
        <v>10824</v>
      </c>
      <c r="I12" s="552">
        <f t="shared" si="1"/>
        <v>33.723828514456628</v>
      </c>
      <c r="J12" s="550">
        <f>'31dictsaad'!Q12</f>
        <v>13501</v>
      </c>
      <c r="K12" s="552">
        <f t="shared" si="2"/>
        <v>42.064431704885344</v>
      </c>
      <c r="L12" s="550"/>
      <c r="M12" s="552"/>
      <c r="N12" s="551">
        <f t="shared" si="3"/>
        <v>32096</v>
      </c>
      <c r="O12" s="552">
        <f t="shared" si="3"/>
        <v>100</v>
      </c>
      <c r="P12" s="553"/>
      <c r="Q12" s="553"/>
    </row>
    <row r="13" spans="1:25" s="549" customFormat="1" ht="18" customHeight="1" x14ac:dyDescent="0.2">
      <c r="A13" s="629"/>
      <c r="B13" s="531" t="s">
        <v>41</v>
      </c>
      <c r="C13" s="546"/>
      <c r="D13" s="550"/>
      <c r="F13" s="551">
        <f>'31dictsaad'!K13</f>
        <v>7961</v>
      </c>
      <c r="G13" s="552">
        <f t="shared" si="0"/>
        <v>25.710502519054387</v>
      </c>
      <c r="H13" s="551">
        <f>'31dictsaad'!N13</f>
        <v>10410</v>
      </c>
      <c r="I13" s="552">
        <f t="shared" si="1"/>
        <v>33.619687378891619</v>
      </c>
      <c r="J13" s="551">
        <f>'31dictsaad'!Q13</f>
        <v>12593</v>
      </c>
      <c r="K13" s="552">
        <f t="shared" si="2"/>
        <v>40.669810102054001</v>
      </c>
      <c r="L13" s="551"/>
      <c r="M13" s="552"/>
      <c r="N13" s="551">
        <f t="shared" si="3"/>
        <v>30964</v>
      </c>
      <c r="O13" s="552">
        <f t="shared" si="3"/>
        <v>100</v>
      </c>
      <c r="P13" s="553"/>
      <c r="Q13" s="553"/>
    </row>
    <row r="14" spans="1:25" s="549" customFormat="1" ht="18" customHeight="1" x14ac:dyDescent="0.2">
      <c r="A14" s="629"/>
      <c r="B14" s="531" t="s">
        <v>9</v>
      </c>
      <c r="C14" s="546"/>
      <c r="D14" s="550"/>
      <c r="F14" s="551">
        <f>'31dictsaad'!K14</f>
        <v>14614</v>
      </c>
      <c r="G14" s="552">
        <f t="shared" si="0"/>
        <v>33.751356844268919</v>
      </c>
      <c r="H14" s="551">
        <f>'31dictsaad'!N14</f>
        <v>14905</v>
      </c>
      <c r="I14" s="552">
        <f t="shared" si="1"/>
        <v>34.423427792789674</v>
      </c>
      <c r="J14" s="551">
        <f>'31dictsaad'!Q14</f>
        <v>13780</v>
      </c>
      <c r="K14" s="552">
        <f t="shared" si="2"/>
        <v>31.825215362941407</v>
      </c>
      <c r="L14" s="551"/>
      <c r="M14" s="552"/>
      <c r="N14" s="551">
        <f t="shared" si="3"/>
        <v>43299</v>
      </c>
      <c r="O14" s="552">
        <f t="shared" si="3"/>
        <v>100</v>
      </c>
      <c r="P14" s="553"/>
      <c r="Q14" s="553"/>
    </row>
    <row r="15" spans="1:25" s="549" customFormat="1" ht="18" customHeight="1" x14ac:dyDescent="0.2">
      <c r="A15" s="629"/>
      <c r="B15" s="531" t="s">
        <v>8</v>
      </c>
      <c r="C15" s="546"/>
      <c r="D15" s="550"/>
      <c r="F15" s="550">
        <f>'31dictsaad'!K15</f>
        <v>5999</v>
      </c>
      <c r="G15" s="552">
        <f t="shared" si="0"/>
        <v>32.001493651979089</v>
      </c>
      <c r="H15" s="550">
        <f>'31dictsaad'!N15</f>
        <v>8038</v>
      </c>
      <c r="I15" s="552">
        <f t="shared" si="1"/>
        <v>42.878480742558409</v>
      </c>
      <c r="J15" s="550">
        <f>'31dictsaad'!Q15</f>
        <v>4709</v>
      </c>
      <c r="K15" s="552">
        <f t="shared" si="2"/>
        <v>25.120025605462498</v>
      </c>
      <c r="L15" s="550"/>
      <c r="M15" s="552"/>
      <c r="N15" s="551">
        <f t="shared" si="3"/>
        <v>18746</v>
      </c>
      <c r="O15" s="552">
        <f t="shared" si="3"/>
        <v>100</v>
      </c>
      <c r="P15" s="553"/>
      <c r="Q15" s="553"/>
    </row>
    <row r="16" spans="1:25" s="549" customFormat="1" ht="18" customHeight="1" x14ac:dyDescent="0.2">
      <c r="A16" s="629"/>
      <c r="B16" s="531" t="s">
        <v>7</v>
      </c>
      <c r="C16" s="546"/>
      <c r="D16" s="550"/>
      <c r="F16" s="551">
        <f>'31dictsaad'!K16</f>
        <v>33428</v>
      </c>
      <c r="G16" s="552">
        <f t="shared" si="0"/>
        <v>28.585843901521304</v>
      </c>
      <c r="H16" s="551">
        <f>'31dictsaad'!N16</f>
        <v>38587</v>
      </c>
      <c r="I16" s="552">
        <f t="shared" si="1"/>
        <v>32.997545728969804</v>
      </c>
      <c r="J16" s="551">
        <f>'31dictsaad'!Q16</f>
        <v>44924</v>
      </c>
      <c r="K16" s="552">
        <f t="shared" si="2"/>
        <v>38.416610369508888</v>
      </c>
      <c r="L16" s="551"/>
      <c r="M16" s="552"/>
      <c r="N16" s="551">
        <f t="shared" si="3"/>
        <v>116939</v>
      </c>
      <c r="O16" s="552">
        <f t="shared" si="3"/>
        <v>100</v>
      </c>
      <c r="P16" s="553"/>
      <c r="Q16" s="553"/>
    </row>
    <row r="17" spans="1:25" s="549" customFormat="1" ht="18" customHeight="1" x14ac:dyDescent="0.2">
      <c r="A17" s="629"/>
      <c r="B17" s="531" t="s">
        <v>43</v>
      </c>
      <c r="C17" s="546"/>
      <c r="D17" s="550"/>
      <c r="F17" s="551">
        <f>'31dictsaad'!K17</f>
        <v>22088</v>
      </c>
      <c r="G17" s="552">
        <f t="shared" si="0"/>
        <v>30.641178592237051</v>
      </c>
      <c r="H17" s="551">
        <f>'31dictsaad'!N17</f>
        <v>23648</v>
      </c>
      <c r="I17" s="552">
        <f t="shared" si="1"/>
        <v>32.805260383430905</v>
      </c>
      <c r="J17" s="551">
        <f>'31dictsaad'!Q17</f>
        <v>26350</v>
      </c>
      <c r="K17" s="552">
        <f t="shared" si="2"/>
        <v>36.553561024332048</v>
      </c>
      <c r="L17" s="551"/>
      <c r="M17" s="552"/>
      <c r="N17" s="551">
        <f t="shared" si="3"/>
        <v>72086</v>
      </c>
      <c r="O17" s="552">
        <f t="shared" si="3"/>
        <v>100</v>
      </c>
      <c r="P17" s="553"/>
      <c r="Q17" s="553"/>
    </row>
    <row r="18" spans="1:25" s="549" customFormat="1" ht="18" customHeight="1" x14ac:dyDescent="0.2">
      <c r="A18" s="629"/>
      <c r="B18" s="531" t="s">
        <v>44</v>
      </c>
      <c r="C18" s="546"/>
      <c r="D18" s="550"/>
      <c r="F18" s="551">
        <f>'31dictsaad'!K18</f>
        <v>50601</v>
      </c>
      <c r="G18" s="552">
        <f t="shared" si="0"/>
        <v>19.332248303686043</v>
      </c>
      <c r="H18" s="551">
        <f>'31dictsaad'!N18</f>
        <v>96651</v>
      </c>
      <c r="I18" s="552">
        <f t="shared" si="1"/>
        <v>36.925774802860808</v>
      </c>
      <c r="J18" s="551">
        <f>'31dictsaad'!Q18</f>
        <v>114492</v>
      </c>
      <c r="K18" s="552">
        <f t="shared" si="2"/>
        <v>43.741976893453142</v>
      </c>
      <c r="L18" s="551"/>
      <c r="M18" s="552"/>
      <c r="N18" s="551">
        <f t="shared" si="3"/>
        <v>261744</v>
      </c>
      <c r="O18" s="552">
        <f t="shared" si="3"/>
        <v>100</v>
      </c>
      <c r="P18" s="553"/>
      <c r="Q18" s="553"/>
    </row>
    <row r="19" spans="1:25" s="549" customFormat="1" ht="18" customHeight="1" x14ac:dyDescent="0.2">
      <c r="A19" s="629"/>
      <c r="B19" s="531" t="s">
        <v>6</v>
      </c>
      <c r="C19" s="546"/>
      <c r="D19" s="550"/>
      <c r="F19" s="551">
        <f>'31dictsaad'!K19</f>
        <v>43869</v>
      </c>
      <c r="G19" s="552">
        <f t="shared" si="0"/>
        <v>29.3438127090301</v>
      </c>
      <c r="H19" s="551">
        <f>'31dictsaad'!N19</f>
        <v>56172</v>
      </c>
      <c r="I19" s="552">
        <f>H19*100/$N19</f>
        <v>37.57324414715719</v>
      </c>
      <c r="J19" s="551">
        <f>'31dictsaad'!Q19</f>
        <v>49459</v>
      </c>
      <c r="K19" s="552">
        <f>J19*100/$N19</f>
        <v>33.082943143812706</v>
      </c>
      <c r="L19" s="551"/>
      <c r="M19" s="552"/>
      <c r="N19" s="551">
        <f t="shared" si="3"/>
        <v>149500</v>
      </c>
      <c r="O19" s="552">
        <f t="shared" si="3"/>
        <v>100</v>
      </c>
      <c r="P19" s="553"/>
      <c r="Q19" s="553"/>
    </row>
    <row r="20" spans="1:25" s="549" customFormat="1" ht="18" customHeight="1" x14ac:dyDescent="0.2">
      <c r="A20" s="629"/>
      <c r="B20" s="531" t="s">
        <v>5</v>
      </c>
      <c r="C20" s="546"/>
      <c r="D20" s="550"/>
      <c r="F20" s="551">
        <f>'31dictsaad'!K20</f>
        <v>12656</v>
      </c>
      <c r="G20" s="552">
        <f t="shared" si="0"/>
        <v>32.187182095625637</v>
      </c>
      <c r="H20" s="551">
        <f>'31dictsaad'!N20</f>
        <v>12947</v>
      </c>
      <c r="I20" s="552">
        <f>H20*100/$N20</f>
        <v>32.927263479145473</v>
      </c>
      <c r="J20" s="551">
        <f>'31dictsaad'!Q20</f>
        <v>13717</v>
      </c>
      <c r="K20" s="552">
        <f>J20*100/$N20</f>
        <v>34.885554425228889</v>
      </c>
      <c r="L20" s="551"/>
      <c r="M20" s="552"/>
      <c r="N20" s="551">
        <f t="shared" si="3"/>
        <v>39320</v>
      </c>
      <c r="O20" s="552">
        <f t="shared" si="3"/>
        <v>100</v>
      </c>
      <c r="P20" s="553"/>
      <c r="Q20" s="553"/>
    </row>
    <row r="21" spans="1:25" s="549" customFormat="1" ht="18" customHeight="1" x14ac:dyDescent="0.2">
      <c r="A21" s="629"/>
      <c r="B21" s="531" t="s">
        <v>38</v>
      </c>
      <c r="C21" s="546"/>
      <c r="D21" s="550"/>
      <c r="F21" s="551">
        <f>'31dictsaad'!K21</f>
        <v>25128</v>
      </c>
      <c r="G21" s="552">
        <f t="shared" si="0"/>
        <v>34.601561531788327</v>
      </c>
      <c r="H21" s="551">
        <f>'31dictsaad'!N21</f>
        <v>25007</v>
      </c>
      <c r="I21" s="552">
        <f>H21*100/$N21</f>
        <v>34.434943060547226</v>
      </c>
      <c r="J21" s="551">
        <f>'31dictsaad'!Q21</f>
        <v>22486</v>
      </c>
      <c r="K21" s="552">
        <f>J21*100/$N21</f>
        <v>30.96349540766445</v>
      </c>
      <c r="L21" s="551"/>
      <c r="M21" s="552"/>
      <c r="N21" s="551">
        <f t="shared" si="3"/>
        <v>72621</v>
      </c>
      <c r="O21" s="552">
        <f t="shared" si="3"/>
        <v>100</v>
      </c>
      <c r="P21" s="553"/>
      <c r="Q21" s="553"/>
    </row>
    <row r="22" spans="1:25" s="549" customFormat="1" ht="21" customHeight="1" x14ac:dyDescent="0.2">
      <c r="A22" s="629"/>
      <c r="B22" s="531" t="s">
        <v>45</v>
      </c>
      <c r="C22" s="546"/>
      <c r="D22" s="550"/>
      <c r="F22" s="551">
        <f>'31dictsaad'!K22</f>
        <v>59128</v>
      </c>
      <c r="G22" s="552">
        <f t="shared" si="0"/>
        <v>33.151674179730428</v>
      </c>
      <c r="H22" s="551">
        <f>'31dictsaad'!N22</f>
        <v>66404</v>
      </c>
      <c r="I22" s="552">
        <f>H22*100/$N22</f>
        <v>37.231155666195697</v>
      </c>
      <c r="J22" s="551">
        <f>'31dictsaad'!Q22</f>
        <v>52824</v>
      </c>
      <c r="K22" s="552">
        <f>J22*100/$N22</f>
        <v>29.617170154073875</v>
      </c>
      <c r="L22" s="551"/>
      <c r="M22" s="552"/>
      <c r="N22" s="551">
        <f t="shared" si="3"/>
        <v>178356</v>
      </c>
      <c r="O22" s="552">
        <f t="shared" si="3"/>
        <v>100</v>
      </c>
      <c r="P22" s="553"/>
      <c r="Q22" s="553"/>
    </row>
    <row r="23" spans="1:25" s="549" customFormat="1" ht="18" customHeight="1" x14ac:dyDescent="0.2">
      <c r="A23" s="629"/>
      <c r="B23" s="531" t="s">
        <v>46</v>
      </c>
      <c r="C23" s="546"/>
      <c r="D23" s="550"/>
      <c r="F23" s="551">
        <f>'31dictsaad'!K23</f>
        <v>14392</v>
      </c>
      <c r="G23" s="552">
        <f t="shared" si="0"/>
        <v>31.738190799629514</v>
      </c>
      <c r="H23" s="551">
        <f>'31dictsaad'!N23</f>
        <v>17803</v>
      </c>
      <c r="I23" s="552">
        <f>H23*100/$N23</f>
        <v>39.260353724694568</v>
      </c>
      <c r="J23" s="551">
        <f>'31dictsaad'!Q23</f>
        <v>13151</v>
      </c>
      <c r="K23" s="552">
        <f>J23*100/$N23</f>
        <v>29.001455475675915</v>
      </c>
      <c r="L23" s="551"/>
      <c r="M23" s="552"/>
      <c r="N23" s="551">
        <f t="shared" si="3"/>
        <v>45346</v>
      </c>
      <c r="O23" s="552">
        <f t="shared" si="3"/>
        <v>99.999999999999986</v>
      </c>
      <c r="P23" s="553"/>
      <c r="Q23" s="553"/>
    </row>
    <row r="24" spans="1:25" s="549" customFormat="1" ht="22.5" customHeight="1" x14ac:dyDescent="0.2">
      <c r="A24" s="629"/>
      <c r="B24" s="531" t="s">
        <v>47</v>
      </c>
      <c r="C24" s="546"/>
      <c r="D24" s="550"/>
      <c r="F24" s="550">
        <f>'31dictsaad'!K24</f>
        <v>3472</v>
      </c>
      <c r="G24" s="554">
        <f t="shared" si="0"/>
        <v>21.53712548849327</v>
      </c>
      <c r="H24" s="550">
        <f>'31dictsaad'!N24</f>
        <v>5991</v>
      </c>
      <c r="I24" s="552">
        <f t="shared" si="1"/>
        <v>37.162707028099994</v>
      </c>
      <c r="J24" s="550">
        <f>'31dictsaad'!Q24</f>
        <v>6658</v>
      </c>
      <c r="K24" s="552">
        <f t="shared" si="2"/>
        <v>41.300167483406739</v>
      </c>
      <c r="L24" s="550"/>
      <c r="M24" s="552"/>
      <c r="N24" s="550">
        <f t="shared" si="3"/>
        <v>16121</v>
      </c>
      <c r="O24" s="552">
        <f t="shared" si="3"/>
        <v>100</v>
      </c>
      <c r="P24" s="553"/>
      <c r="Q24" s="553"/>
    </row>
    <row r="25" spans="1:25" s="549" customFormat="1" ht="18" customHeight="1" x14ac:dyDescent="0.2">
      <c r="A25" s="629"/>
      <c r="B25" s="531" t="s">
        <v>48</v>
      </c>
      <c r="C25" s="546"/>
      <c r="D25" s="550"/>
      <c r="F25" s="550">
        <f>'31dictsaad'!K25</f>
        <v>19181</v>
      </c>
      <c r="G25" s="554">
        <f t="shared" si="0"/>
        <v>24.003554042723596</v>
      </c>
      <c r="H25" s="550">
        <f>'31dictsaad'!N25</f>
        <v>25753</v>
      </c>
      <c r="I25" s="552">
        <f t="shared" si="1"/>
        <v>32.227909246768199</v>
      </c>
      <c r="J25" s="550">
        <f>'31dictsaad'!Q25</f>
        <v>34975</v>
      </c>
      <c r="K25" s="552">
        <f t="shared" si="2"/>
        <v>43.768536710508201</v>
      </c>
      <c r="L25" s="550"/>
      <c r="M25" s="552"/>
      <c r="N25" s="550">
        <f t="shared" si="3"/>
        <v>79909</v>
      </c>
      <c r="O25" s="552">
        <f t="shared" si="3"/>
        <v>100</v>
      </c>
      <c r="P25" s="553"/>
      <c r="Q25" s="553"/>
    </row>
    <row r="26" spans="1:25" s="549" customFormat="1" ht="18" customHeight="1" x14ac:dyDescent="0.2">
      <c r="A26" s="629"/>
      <c r="B26" s="531" t="s">
        <v>49</v>
      </c>
      <c r="C26" s="546"/>
      <c r="D26" s="550"/>
      <c r="F26" s="550">
        <f>'31dictsaad'!K26</f>
        <v>2641</v>
      </c>
      <c r="G26" s="554">
        <f t="shared" si="0"/>
        <v>25.224450811843361</v>
      </c>
      <c r="H26" s="550">
        <f>'31dictsaad'!N26</f>
        <v>4233</v>
      </c>
      <c r="I26" s="552">
        <f t="shared" si="1"/>
        <v>40.429799426934096</v>
      </c>
      <c r="J26" s="550">
        <f>'31dictsaad'!Q26</f>
        <v>3596</v>
      </c>
      <c r="K26" s="552">
        <f t="shared" si="2"/>
        <v>34.345749761222542</v>
      </c>
      <c r="L26" s="550"/>
      <c r="M26" s="552"/>
      <c r="N26" s="550">
        <f t="shared" si="3"/>
        <v>10470</v>
      </c>
      <c r="O26" s="552">
        <f t="shared" si="3"/>
        <v>100</v>
      </c>
      <c r="P26" s="553"/>
      <c r="Q26" s="553"/>
    </row>
    <row r="27" spans="1:25" s="549" customFormat="1" ht="18" customHeight="1" x14ac:dyDescent="0.2">
      <c r="A27" s="629"/>
      <c r="B27" s="531" t="s">
        <v>4</v>
      </c>
      <c r="C27" s="546"/>
      <c r="D27" s="550"/>
      <c r="F27" s="550">
        <f>'31dictsaad'!K27</f>
        <v>1191</v>
      </c>
      <c r="G27" s="554">
        <f t="shared" si="0"/>
        <v>33.502109704641349</v>
      </c>
      <c r="H27" s="550">
        <f>'31dictsaad'!N27</f>
        <v>1317</v>
      </c>
      <c r="I27" s="552">
        <f t="shared" si="1"/>
        <v>37.046413502109708</v>
      </c>
      <c r="J27" s="550">
        <f>'31dictsaad'!Q27</f>
        <v>1047</v>
      </c>
      <c r="K27" s="552">
        <f t="shared" si="2"/>
        <v>29.451476793248943</v>
      </c>
      <c r="L27" s="550"/>
      <c r="M27" s="552"/>
      <c r="N27" s="551">
        <f t="shared" si="3"/>
        <v>3555</v>
      </c>
      <c r="O27" s="552">
        <f t="shared" si="3"/>
        <v>100</v>
      </c>
      <c r="P27" s="553"/>
      <c r="Q27" s="553"/>
    </row>
    <row r="28" spans="1:25" s="549" customFormat="1" ht="8.25" customHeight="1" x14ac:dyDescent="0.2">
      <c r="A28" s="629"/>
      <c r="B28" s="555"/>
      <c r="C28" s="546"/>
      <c r="D28" s="556"/>
      <c r="F28" s="550"/>
      <c r="G28" s="557"/>
      <c r="H28" s="550"/>
      <c r="I28" s="557"/>
      <c r="J28" s="550"/>
      <c r="K28" s="557"/>
      <c r="L28" s="550"/>
      <c r="M28" s="557"/>
      <c r="N28" s="551"/>
      <c r="O28" s="553"/>
      <c r="P28" s="553"/>
      <c r="Q28" s="557"/>
    </row>
    <row r="29" spans="1:25" s="549" customFormat="1" x14ac:dyDescent="0.2">
      <c r="B29" s="771" t="s">
        <v>3</v>
      </c>
      <c r="C29" s="546"/>
      <c r="D29" s="558"/>
      <c r="F29" s="532">
        <f>SUM(F10:F27)</f>
        <v>420297</v>
      </c>
      <c r="G29" s="559">
        <f t="shared" si="0"/>
        <v>27.629051533840734</v>
      </c>
      <c r="H29" s="532">
        <f>SUM(H10:H27)</f>
        <v>572508</v>
      </c>
      <c r="I29" s="559">
        <f t="shared" si="0"/>
        <v>37.63494156640683</v>
      </c>
      <c r="J29" s="532">
        <f>SUM(J10:J27)</f>
        <v>528409</v>
      </c>
      <c r="K29" s="559">
        <f t="shared" si="0"/>
        <v>34.736006899752432</v>
      </c>
      <c r="L29" s="532"/>
      <c r="M29" s="559"/>
      <c r="N29" s="532">
        <f>SUM(N10:N27)</f>
        <v>1521214</v>
      </c>
      <c r="O29" s="559">
        <f t="shared" si="0"/>
        <v>100</v>
      </c>
      <c r="P29" s="559"/>
      <c r="Q29" s="559"/>
    </row>
    <row r="30" spans="1:25" s="549" customFormat="1" ht="20.25" customHeight="1" x14ac:dyDescent="0.2">
      <c r="B30" s="531" t="s">
        <v>3</v>
      </c>
      <c r="C30" s="560"/>
      <c r="D30" s="532">
        <f>SUM(D10:D29)</f>
        <v>0</v>
      </c>
      <c r="E30" s="561"/>
      <c r="F30" s="532">
        <f>SUM(F10:F27)</f>
        <v>420297</v>
      </c>
      <c r="G30" s="562">
        <f>F30*100/$N30</f>
        <v>27.629051533840734</v>
      </c>
      <c r="H30" s="532">
        <f>SUM(H10:H27)</f>
        <v>572508</v>
      </c>
      <c r="I30" s="562">
        <f>H30*100/$N30</f>
        <v>37.63494156640683</v>
      </c>
      <c r="J30" s="532">
        <f>SUM(J10:J27)</f>
        <v>528409</v>
      </c>
      <c r="K30" s="562">
        <f>J30*100/$N30</f>
        <v>34.736006899752432</v>
      </c>
      <c r="L30" s="532">
        <f>SUM(L10:L28)</f>
        <v>0</v>
      </c>
      <c r="M30" s="562">
        <f>L30*100/$N30</f>
        <v>0</v>
      </c>
      <c r="N30" s="532">
        <f>F30+H30+J30+L30</f>
        <v>1521214</v>
      </c>
      <c r="O30" s="562">
        <f>G30+I30+K30+M30</f>
        <v>100</v>
      </c>
      <c r="P30" s="563"/>
      <c r="Q30" s="563" t="e">
        <f>(N30/D30)</f>
        <v>#DIV/0!</v>
      </c>
    </row>
    <row r="31" spans="1: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1: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2" orientation="landscape" r:id="rId1"/>
  <headerFooter alignWithMargins="0"/>
  <rowBreaks count="1" manualBreakCount="1">
    <brk id="32" max="21"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8">
    <tabColor theme="0"/>
    <pageSetUpPr fitToPage="1"/>
  </sheetPr>
  <dimension ref="A1:IZ53"/>
  <sheetViews>
    <sheetView zoomScaleNormal="100" workbookViewId="0"/>
  </sheetViews>
  <sheetFormatPr baseColWidth="10" defaultColWidth="11.42578125" defaultRowHeight="15" x14ac:dyDescent="0.2"/>
  <cols>
    <col min="1" max="1" width="0.85546875" style="261" customWidth="1"/>
    <col min="2" max="2" width="28.7109375" style="261" customWidth="1"/>
    <col min="3" max="3" width="0.7109375" style="261" customWidth="1"/>
    <col min="4" max="4" width="11.85546875" style="261" customWidth="1"/>
    <col min="5" max="5" width="7.7109375" style="261" customWidth="1"/>
    <col min="6" max="6" width="0.42578125" style="261" customWidth="1"/>
    <col min="7" max="7" width="16.5703125" style="261" customWidth="1"/>
    <col min="8" max="8" width="7.28515625" style="261" customWidth="1"/>
    <col min="9" max="9" width="0.7109375" style="261" customWidth="1"/>
    <col min="10" max="10" width="10.42578125" style="261" customWidth="1"/>
    <col min="11" max="11" width="9.5703125" style="261" customWidth="1"/>
    <col min="12" max="12" width="9.42578125" style="261" customWidth="1"/>
    <col min="13" max="19" width="11.42578125" style="261"/>
    <col min="20" max="20" width="2.28515625" style="261" customWidth="1"/>
    <col min="21" max="16384" width="11.42578125" style="261"/>
  </cols>
  <sheetData>
    <row r="1" spans="1:260" s="2" customFormat="1" ht="9" customHeight="1" x14ac:dyDescent="0.2">
      <c r="A1" s="201"/>
      <c r="B1" s="202"/>
      <c r="C1" s="203"/>
      <c r="D1" s="201"/>
      <c r="E1" s="201"/>
      <c r="F1" s="203"/>
      <c r="G1" s="201"/>
      <c r="H1" s="201"/>
      <c r="I1" s="203"/>
      <c r="J1" s="201"/>
      <c r="K1" s="201"/>
      <c r="L1" s="264"/>
      <c r="M1" s="264"/>
      <c r="N1" s="264"/>
      <c r="O1" s="264"/>
      <c r="P1" s="201"/>
      <c r="Q1" s="201"/>
      <c r="R1" s="201"/>
      <c r="S1" s="264"/>
      <c r="T1" s="264"/>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1"/>
      <c r="FA1" s="201"/>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1"/>
      <c r="GH1" s="201"/>
      <c r="GI1" s="201"/>
      <c r="GJ1" s="201"/>
      <c r="GK1" s="201"/>
      <c r="GL1" s="201"/>
      <c r="GM1" s="201"/>
      <c r="GN1" s="201"/>
      <c r="GO1" s="201"/>
      <c r="GP1" s="201"/>
      <c r="GQ1" s="201"/>
      <c r="GR1" s="201"/>
      <c r="GS1" s="201"/>
      <c r="GT1" s="201"/>
      <c r="GU1" s="201"/>
      <c r="GV1" s="201"/>
      <c r="GW1" s="201"/>
      <c r="GX1" s="201"/>
      <c r="GY1" s="201"/>
      <c r="GZ1" s="201"/>
      <c r="HA1" s="201"/>
      <c r="HB1" s="201"/>
      <c r="HC1" s="201"/>
      <c r="HD1" s="201"/>
      <c r="HE1" s="201"/>
      <c r="HF1" s="201"/>
      <c r="HG1" s="201"/>
      <c r="HH1" s="201"/>
      <c r="HI1" s="201"/>
      <c r="HJ1" s="201"/>
      <c r="HK1" s="201"/>
      <c r="HL1" s="201"/>
      <c r="HM1" s="201"/>
      <c r="HN1" s="201"/>
      <c r="HO1" s="201"/>
      <c r="HP1" s="201"/>
      <c r="HQ1" s="201"/>
      <c r="HR1" s="201"/>
      <c r="HS1" s="201"/>
      <c r="HT1" s="201"/>
      <c r="HU1" s="201"/>
      <c r="HV1" s="201"/>
      <c r="HW1" s="201"/>
      <c r="HX1" s="201"/>
      <c r="HY1" s="201"/>
      <c r="HZ1" s="201"/>
      <c r="IA1" s="201"/>
      <c r="IB1" s="201"/>
      <c r="IC1" s="201"/>
      <c r="ID1" s="201"/>
      <c r="IE1" s="201"/>
      <c r="IF1" s="201"/>
      <c r="IG1" s="201"/>
      <c r="IH1" s="201"/>
      <c r="II1" s="201"/>
      <c r="IJ1" s="201"/>
      <c r="IK1" s="201"/>
      <c r="IL1" s="201"/>
      <c r="IM1" s="201"/>
      <c r="IN1" s="201"/>
      <c r="IO1" s="201"/>
      <c r="IP1" s="201"/>
      <c r="IQ1" s="201"/>
      <c r="IR1" s="201"/>
      <c r="IS1" s="201"/>
      <c r="IT1" s="201"/>
      <c r="IU1" s="201"/>
      <c r="IV1" s="201"/>
      <c r="IW1" s="201"/>
      <c r="IX1" s="201"/>
      <c r="IY1" s="201"/>
      <c r="IZ1" s="201"/>
    </row>
    <row r="2" spans="1:260" s="44" customFormat="1" ht="49.5" customHeight="1" x14ac:dyDescent="0.2">
      <c r="A2" s="205"/>
      <c r="B2" s="265"/>
      <c r="C2" s="265"/>
      <c r="D2" s="265"/>
      <c r="E2" s="265"/>
      <c r="F2" s="265"/>
      <c r="G2" s="265"/>
      <c r="H2" s="265"/>
      <c r="I2" s="265"/>
      <c r="J2" s="205"/>
      <c r="K2" s="205"/>
      <c r="L2" s="264"/>
      <c r="M2" s="264"/>
      <c r="N2" s="264"/>
      <c r="O2" s="264"/>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5"/>
      <c r="DQ2" s="205"/>
      <c r="DR2" s="205"/>
      <c r="DS2" s="205"/>
      <c r="DT2" s="205"/>
      <c r="DU2" s="205"/>
      <c r="DV2" s="205"/>
      <c r="DW2" s="205"/>
      <c r="DX2" s="205"/>
      <c r="DY2" s="205"/>
      <c r="DZ2" s="205"/>
      <c r="EA2" s="205"/>
      <c r="EB2" s="205"/>
      <c r="EC2" s="205"/>
      <c r="ED2" s="205"/>
      <c r="EE2" s="205"/>
      <c r="EF2" s="205"/>
      <c r="EG2" s="205"/>
      <c r="EH2" s="205"/>
      <c r="EI2" s="205"/>
      <c r="EJ2" s="205"/>
      <c r="EK2" s="205"/>
      <c r="EL2" s="205"/>
      <c r="EM2" s="205"/>
      <c r="EN2" s="205"/>
      <c r="EO2" s="205"/>
      <c r="EP2" s="205"/>
      <c r="EQ2" s="205"/>
      <c r="ER2" s="205"/>
      <c r="ES2" s="205"/>
      <c r="ET2" s="205"/>
      <c r="EU2" s="205"/>
      <c r="EV2" s="205"/>
      <c r="EW2" s="205"/>
      <c r="EX2" s="205"/>
      <c r="EY2" s="205"/>
      <c r="EZ2" s="205"/>
      <c r="FA2" s="205"/>
      <c r="FB2" s="205"/>
      <c r="FC2" s="205"/>
      <c r="FD2" s="205"/>
      <c r="FE2" s="205"/>
      <c r="FF2" s="205"/>
      <c r="FG2" s="205"/>
      <c r="FH2" s="205"/>
      <c r="FI2" s="205"/>
      <c r="FJ2" s="205"/>
      <c r="FK2" s="205"/>
      <c r="FL2" s="205"/>
      <c r="FM2" s="205"/>
      <c r="FN2" s="205"/>
      <c r="FO2" s="205"/>
      <c r="FP2" s="205"/>
      <c r="FQ2" s="205"/>
      <c r="FR2" s="205"/>
      <c r="FS2" s="205"/>
      <c r="FT2" s="205"/>
      <c r="FU2" s="205"/>
      <c r="FV2" s="205"/>
      <c r="FW2" s="205"/>
      <c r="FX2" s="205"/>
      <c r="FY2" s="205"/>
      <c r="FZ2" s="205"/>
      <c r="GA2" s="205"/>
      <c r="GB2" s="205"/>
      <c r="GC2" s="205"/>
      <c r="GD2" s="205"/>
      <c r="GE2" s="205"/>
      <c r="GF2" s="205"/>
      <c r="GG2" s="205"/>
      <c r="GH2" s="205"/>
      <c r="GI2" s="205"/>
      <c r="GJ2" s="205"/>
      <c r="GK2" s="205"/>
      <c r="GL2" s="205"/>
      <c r="GM2" s="205"/>
      <c r="GN2" s="205"/>
      <c r="GO2" s="205"/>
      <c r="GP2" s="205"/>
      <c r="GQ2" s="205"/>
      <c r="GR2" s="205"/>
      <c r="GS2" s="205"/>
      <c r="GT2" s="205"/>
      <c r="GU2" s="205"/>
      <c r="GV2" s="205"/>
      <c r="GW2" s="205"/>
      <c r="GX2" s="205"/>
      <c r="GY2" s="205"/>
      <c r="GZ2" s="205"/>
      <c r="HA2" s="205"/>
      <c r="HB2" s="205"/>
      <c r="HC2" s="205"/>
      <c r="HD2" s="205"/>
      <c r="HE2" s="205"/>
      <c r="HF2" s="205"/>
      <c r="HG2" s="205"/>
      <c r="HH2" s="205"/>
      <c r="HI2" s="205"/>
      <c r="HJ2" s="205"/>
      <c r="HK2" s="205"/>
      <c r="HL2" s="205"/>
      <c r="HM2" s="205"/>
      <c r="HN2" s="205"/>
      <c r="HO2" s="205"/>
      <c r="HP2" s="205"/>
      <c r="HQ2" s="205"/>
      <c r="HR2" s="205"/>
      <c r="HS2" s="205"/>
      <c r="HT2" s="205"/>
      <c r="HU2" s="205"/>
      <c r="HV2" s="205"/>
      <c r="HW2" s="205"/>
      <c r="HX2" s="205"/>
      <c r="HY2" s="205"/>
      <c r="HZ2" s="205"/>
      <c r="IA2" s="205"/>
      <c r="IB2" s="205"/>
      <c r="IC2" s="205"/>
      <c r="ID2" s="205"/>
      <c r="IE2" s="205"/>
      <c r="IF2" s="205"/>
      <c r="IG2" s="205"/>
      <c r="IH2" s="205"/>
      <c r="II2" s="205"/>
      <c r="IJ2" s="205"/>
      <c r="IK2" s="205"/>
      <c r="IL2" s="205"/>
      <c r="IM2" s="205"/>
      <c r="IN2" s="205"/>
      <c r="IO2" s="205"/>
      <c r="IP2" s="205"/>
      <c r="IQ2" s="205"/>
      <c r="IR2" s="205"/>
      <c r="IS2" s="205"/>
      <c r="IT2" s="205"/>
      <c r="IU2" s="205"/>
      <c r="IV2" s="205"/>
      <c r="IW2" s="205"/>
      <c r="IX2" s="205"/>
      <c r="IY2" s="205"/>
      <c r="IZ2" s="205"/>
    </row>
    <row r="3" spans="1:260" s="7" customFormat="1" ht="6.95" customHeight="1" x14ac:dyDescent="0.2">
      <c r="A3" s="208"/>
      <c r="B3" s="1045"/>
      <c r="C3" s="1045"/>
      <c r="D3" s="1045"/>
      <c r="E3" s="1045"/>
      <c r="F3" s="1045"/>
      <c r="G3" s="1045"/>
      <c r="H3" s="1045"/>
      <c r="I3" s="1045"/>
      <c r="J3" s="208"/>
      <c r="K3" s="208"/>
      <c r="L3" s="264"/>
      <c r="M3" s="264"/>
      <c r="N3" s="264"/>
      <c r="O3" s="264"/>
      <c r="P3" s="208"/>
      <c r="Q3" s="208"/>
      <c r="R3" s="208"/>
      <c r="S3" s="205"/>
      <c r="T3" s="205"/>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c r="IW3" s="208"/>
      <c r="IX3" s="208"/>
      <c r="IY3" s="208"/>
      <c r="IZ3" s="208"/>
    </row>
    <row r="4" spans="1:260" s="7" customFormat="1" ht="20.25" customHeight="1" x14ac:dyDescent="0.2">
      <c r="A4" s="1111" t="s">
        <v>413</v>
      </c>
      <c r="B4" s="1111"/>
      <c r="C4" s="1111"/>
      <c r="D4" s="1111"/>
      <c r="E4" s="1111"/>
      <c r="F4" s="1111"/>
      <c r="G4" s="1111"/>
      <c r="H4" s="1111"/>
      <c r="I4" s="1111"/>
      <c r="J4" s="1111"/>
      <c r="K4" s="1111"/>
      <c r="L4" s="1111"/>
      <c r="M4" s="1111"/>
      <c r="N4" s="1111"/>
      <c r="O4" s="1111"/>
      <c r="P4" s="1111"/>
      <c r="Q4" s="1111"/>
      <c r="R4" s="1111"/>
      <c r="S4" s="266"/>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c r="IW4" s="208"/>
      <c r="IX4" s="208"/>
      <c r="IY4" s="208"/>
      <c r="IZ4" s="208"/>
    </row>
    <row r="5" spans="1:260" s="7" customFormat="1" ht="12" customHeight="1" x14ac:dyDescent="0.2">
      <c r="A5" s="208"/>
      <c r="B5" s="1046" t="str">
        <f>porsaad!B6</f>
        <v>Situación a 30 de abril de 2023</v>
      </c>
      <c r="C5" s="1046"/>
      <c r="D5" s="1046"/>
      <c r="E5" s="1046"/>
      <c r="F5" s="1046"/>
      <c r="G5" s="1046"/>
      <c r="H5" s="1046"/>
      <c r="I5" s="1046"/>
      <c r="J5" s="1046"/>
      <c r="K5" s="1046"/>
      <c r="L5" s="1046"/>
      <c r="M5" s="1046"/>
      <c r="N5" s="1046"/>
      <c r="O5" s="1046"/>
      <c r="P5" s="1046"/>
      <c r="Q5" s="1046"/>
      <c r="R5" s="1046"/>
      <c r="S5" s="91"/>
      <c r="T5" s="91"/>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c r="IW5" s="208"/>
      <c r="IX5" s="208"/>
      <c r="IY5" s="208"/>
      <c r="IZ5" s="208"/>
    </row>
    <row r="6" spans="1:260" s="7" customFormat="1" ht="6.95" customHeight="1" x14ac:dyDescent="0.2">
      <c r="A6" s="208"/>
      <c r="B6" s="208"/>
      <c r="C6" s="208"/>
      <c r="D6" s="402"/>
      <c r="E6" s="402"/>
      <c r="F6" s="208"/>
      <c r="G6" s="208"/>
      <c r="H6" s="208"/>
      <c r="I6" s="208"/>
      <c r="J6" s="208"/>
      <c r="K6" s="208"/>
      <c r="L6" s="208"/>
      <c r="M6" s="267"/>
      <c r="N6" s="267"/>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c r="IW6" s="208"/>
      <c r="IX6" s="208"/>
      <c r="IY6" s="208"/>
      <c r="IZ6" s="208"/>
    </row>
    <row r="7" spans="1:260" s="7" customFormat="1" ht="4.5" customHeight="1" x14ac:dyDescent="0.2">
      <c r="A7" s="208"/>
      <c r="B7" s="208"/>
      <c r="C7" s="208"/>
      <c r="D7" s="208"/>
      <c r="E7" s="208"/>
      <c r="F7" s="211"/>
      <c r="G7" s="208"/>
      <c r="H7" s="208"/>
      <c r="I7" s="208"/>
      <c r="J7" s="208"/>
      <c r="K7" s="208"/>
      <c r="L7" s="208"/>
      <c r="M7" s="268"/>
      <c r="N7" s="268"/>
      <c r="O7" s="213"/>
      <c r="P7" s="213"/>
      <c r="Q7" s="213"/>
      <c r="R7" s="213"/>
      <c r="S7" s="211"/>
      <c r="T7" s="211"/>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c r="IO7" s="208"/>
      <c r="IP7" s="208"/>
      <c r="IQ7" s="208"/>
      <c r="IR7" s="208"/>
      <c r="IS7" s="208"/>
      <c r="IT7" s="208"/>
      <c r="IU7" s="208"/>
      <c r="IV7" s="208"/>
      <c r="IW7" s="208"/>
      <c r="IX7" s="208"/>
      <c r="IY7" s="208"/>
      <c r="IZ7" s="208"/>
    </row>
    <row r="8" spans="1:260" s="7" customFormat="1" ht="30" customHeight="1" x14ac:dyDescent="0.2">
      <c r="A8" s="208"/>
      <c r="B8" s="1047" t="s">
        <v>15</v>
      </c>
      <c r="C8" s="211"/>
      <c r="D8" s="1056" t="s">
        <v>115</v>
      </c>
      <c r="E8" s="1055"/>
      <c r="F8" s="216"/>
      <c r="G8" s="1056" t="s">
        <v>117</v>
      </c>
      <c r="H8" s="1055"/>
      <c r="I8" s="211"/>
      <c r="J8" s="1056" t="s">
        <v>254</v>
      </c>
      <c r="K8" s="1054"/>
      <c r="L8" s="1055"/>
      <c r="M8" s="269"/>
      <c r="N8" s="269"/>
      <c r="O8" s="219"/>
      <c r="P8" s="219"/>
      <c r="Q8" s="219"/>
      <c r="R8" s="219"/>
      <c r="S8" s="216"/>
      <c r="T8" s="216"/>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c r="IY8" s="208"/>
      <c r="IZ8" s="208"/>
    </row>
    <row r="9" spans="1:260" s="124" customFormat="1" ht="30.75" customHeight="1" x14ac:dyDescent="0.2">
      <c r="A9" s="270"/>
      <c r="B9" s="1110"/>
      <c r="C9" s="219"/>
      <c r="D9" s="217" t="s">
        <v>12</v>
      </c>
      <c r="E9" s="218" t="s">
        <v>13</v>
      </c>
      <c r="F9" s="222"/>
      <c r="G9" s="217" t="s">
        <v>12</v>
      </c>
      <c r="H9" s="271" t="s">
        <v>13</v>
      </c>
      <c r="I9" s="216"/>
      <c r="J9" s="217" t="s">
        <v>12</v>
      </c>
      <c r="K9" s="408" t="s">
        <v>119</v>
      </c>
      <c r="L9" s="218" t="s">
        <v>118</v>
      </c>
      <c r="M9" s="272"/>
      <c r="N9" s="272"/>
      <c r="O9" s="223"/>
      <c r="P9" s="223"/>
      <c r="Q9" s="223"/>
      <c r="R9" s="223"/>
      <c r="S9" s="223"/>
      <c r="T9" s="223"/>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c r="BN9" s="270"/>
      <c r="BO9" s="270"/>
      <c r="BP9" s="270"/>
      <c r="BQ9" s="270"/>
      <c r="BR9" s="270"/>
      <c r="BS9" s="270"/>
      <c r="BT9" s="270"/>
      <c r="BU9" s="270"/>
      <c r="BV9" s="270"/>
      <c r="BW9" s="270"/>
      <c r="BX9" s="270"/>
      <c r="BY9" s="270"/>
      <c r="BZ9" s="270"/>
      <c r="CA9" s="270"/>
      <c r="CB9" s="270"/>
      <c r="CC9" s="270"/>
      <c r="CD9" s="270"/>
      <c r="CE9" s="270"/>
      <c r="CF9" s="270"/>
      <c r="CG9" s="270"/>
      <c r="CH9" s="270"/>
      <c r="CI9" s="270"/>
      <c r="CJ9" s="270"/>
      <c r="CK9" s="270"/>
      <c r="CL9" s="270"/>
      <c r="CM9" s="270"/>
      <c r="CN9" s="270"/>
      <c r="CO9" s="270"/>
      <c r="CP9" s="270"/>
      <c r="CQ9" s="270"/>
      <c r="CR9" s="270"/>
      <c r="CS9" s="270"/>
      <c r="CT9" s="270"/>
      <c r="CU9" s="270"/>
      <c r="CV9" s="270"/>
      <c r="CW9" s="270"/>
      <c r="CX9" s="270"/>
      <c r="CY9" s="270"/>
      <c r="CZ9" s="270"/>
      <c r="DA9" s="270"/>
      <c r="DB9" s="270"/>
      <c r="DC9" s="270"/>
      <c r="DD9" s="270"/>
      <c r="DE9" s="270"/>
      <c r="DF9" s="270"/>
      <c r="DG9" s="270"/>
      <c r="DH9" s="270"/>
      <c r="DI9" s="270"/>
      <c r="DJ9" s="270"/>
      <c r="DK9" s="270"/>
      <c r="DL9" s="270"/>
      <c r="DM9" s="270"/>
      <c r="DN9" s="270"/>
      <c r="DO9" s="270"/>
      <c r="DP9" s="270"/>
      <c r="DQ9" s="270"/>
      <c r="DR9" s="270"/>
      <c r="DS9" s="270"/>
      <c r="DT9" s="270"/>
      <c r="DU9" s="270"/>
      <c r="DV9" s="270"/>
      <c r="DW9" s="270"/>
      <c r="DX9" s="270"/>
      <c r="DY9" s="270"/>
      <c r="DZ9" s="270"/>
      <c r="EA9" s="270"/>
      <c r="EB9" s="270"/>
      <c r="EC9" s="270"/>
      <c r="ED9" s="270"/>
      <c r="EE9" s="270"/>
      <c r="EF9" s="270"/>
      <c r="EG9" s="270"/>
      <c r="EH9" s="270"/>
      <c r="EI9" s="270"/>
      <c r="EJ9" s="270"/>
      <c r="EK9" s="270"/>
      <c r="EL9" s="270"/>
      <c r="EM9" s="270"/>
      <c r="EN9" s="270"/>
      <c r="EO9" s="270"/>
      <c r="EP9" s="270"/>
      <c r="EQ9" s="270"/>
      <c r="ER9" s="270"/>
      <c r="ES9" s="270"/>
      <c r="ET9" s="270"/>
      <c r="EU9" s="270"/>
      <c r="EV9" s="270"/>
      <c r="EW9" s="270"/>
      <c r="EX9" s="270"/>
      <c r="EY9" s="270"/>
      <c r="EZ9" s="270"/>
      <c r="FA9" s="270"/>
      <c r="FB9" s="270"/>
      <c r="FC9" s="270"/>
      <c r="FD9" s="270"/>
      <c r="FE9" s="270"/>
      <c r="FF9" s="270"/>
      <c r="FG9" s="270"/>
      <c r="FH9" s="270"/>
      <c r="FI9" s="270"/>
      <c r="FJ9" s="270"/>
      <c r="FK9" s="270"/>
      <c r="FL9" s="270"/>
      <c r="FM9" s="270"/>
      <c r="FN9" s="270"/>
      <c r="FO9" s="270"/>
      <c r="FP9" s="270"/>
      <c r="FQ9" s="270"/>
      <c r="FR9" s="270"/>
      <c r="FS9" s="270"/>
      <c r="FT9" s="270"/>
      <c r="FU9" s="270"/>
      <c r="FV9" s="270"/>
      <c r="FW9" s="270"/>
      <c r="FX9" s="270"/>
      <c r="FY9" s="270"/>
      <c r="FZ9" s="270"/>
      <c r="GA9" s="270"/>
      <c r="GB9" s="270"/>
      <c r="GC9" s="270"/>
      <c r="GD9" s="270"/>
      <c r="GE9" s="270"/>
      <c r="GF9" s="270"/>
      <c r="GG9" s="270"/>
      <c r="GH9" s="270"/>
      <c r="GI9" s="270"/>
      <c r="GJ9" s="270"/>
      <c r="GK9" s="270"/>
      <c r="GL9" s="270"/>
      <c r="GM9" s="270"/>
      <c r="GN9" s="270"/>
      <c r="GO9" s="270"/>
      <c r="GP9" s="270"/>
      <c r="GQ9" s="270"/>
      <c r="GR9" s="270"/>
      <c r="GS9" s="270"/>
      <c r="GT9" s="270"/>
      <c r="GU9" s="270"/>
      <c r="GV9" s="270"/>
      <c r="GW9" s="270"/>
      <c r="GX9" s="270"/>
      <c r="GY9" s="270"/>
      <c r="GZ9" s="270"/>
      <c r="HA9" s="270"/>
      <c r="HB9" s="270"/>
      <c r="HC9" s="270"/>
      <c r="HD9" s="270"/>
      <c r="HE9" s="270"/>
      <c r="HF9" s="270"/>
      <c r="HG9" s="270"/>
      <c r="HH9" s="270"/>
      <c r="HI9" s="270"/>
      <c r="HJ9" s="270"/>
      <c r="HK9" s="270"/>
      <c r="HL9" s="270"/>
      <c r="HM9" s="270"/>
      <c r="HN9" s="270"/>
      <c r="HO9" s="270"/>
      <c r="HP9" s="270"/>
      <c r="HQ9" s="270"/>
      <c r="HR9" s="270"/>
      <c r="HS9" s="270"/>
      <c r="HT9" s="270"/>
      <c r="HU9" s="270"/>
      <c r="HV9" s="270"/>
      <c r="HW9" s="270"/>
      <c r="HX9" s="270"/>
      <c r="HY9" s="270"/>
      <c r="HZ9" s="270"/>
      <c r="IA9" s="270"/>
      <c r="IB9" s="270"/>
      <c r="IC9" s="270"/>
      <c r="ID9" s="270"/>
      <c r="IE9" s="270"/>
      <c r="IF9" s="270"/>
      <c r="IG9" s="270"/>
      <c r="IH9" s="270"/>
      <c r="II9" s="270"/>
      <c r="IJ9" s="270"/>
      <c r="IK9" s="270"/>
      <c r="IL9" s="270"/>
      <c r="IM9" s="270"/>
      <c r="IN9" s="270"/>
      <c r="IO9" s="270"/>
      <c r="IP9" s="270"/>
      <c r="IQ9" s="270"/>
      <c r="IR9" s="270"/>
      <c r="IS9" s="270"/>
      <c r="IT9" s="270"/>
      <c r="IU9" s="270"/>
      <c r="IV9" s="270"/>
      <c r="IW9" s="270"/>
      <c r="IX9" s="270"/>
      <c r="IY9" s="270"/>
      <c r="IZ9" s="270"/>
    </row>
    <row r="10" spans="1:260" s="39" customFormat="1" ht="7.5" customHeight="1" x14ac:dyDescent="0.2">
      <c r="A10" s="216"/>
      <c r="B10" s="219"/>
      <c r="C10" s="219"/>
      <c r="D10" s="221"/>
      <c r="E10" s="221"/>
      <c r="F10" s="226"/>
      <c r="G10" s="219"/>
      <c r="H10" s="219"/>
      <c r="I10" s="219"/>
      <c r="J10" s="219"/>
      <c r="K10" s="219"/>
      <c r="L10" s="219"/>
      <c r="M10" s="273"/>
      <c r="N10" s="274"/>
      <c r="O10" s="232"/>
      <c r="P10" s="232"/>
      <c r="Q10" s="232"/>
      <c r="R10" s="232"/>
      <c r="S10" s="275"/>
      <c r="T10" s="275"/>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216"/>
      <c r="BK10" s="216"/>
      <c r="BL10" s="216"/>
      <c r="BM10" s="216"/>
      <c r="BN10" s="216"/>
      <c r="BO10" s="216"/>
      <c r="BP10" s="216"/>
      <c r="BQ10" s="216"/>
      <c r="BR10" s="216"/>
      <c r="BS10" s="216"/>
      <c r="BT10" s="216"/>
      <c r="BU10" s="216"/>
      <c r="BV10" s="216"/>
      <c r="BW10" s="216"/>
      <c r="BX10" s="216"/>
      <c r="BY10" s="216"/>
      <c r="BZ10" s="216"/>
      <c r="CA10" s="216"/>
      <c r="CB10" s="216"/>
      <c r="CC10" s="216"/>
      <c r="CD10" s="216"/>
      <c r="CE10" s="216"/>
      <c r="CF10" s="216"/>
      <c r="CG10" s="216"/>
      <c r="CH10" s="216"/>
      <c r="CI10" s="216"/>
      <c r="CJ10" s="216"/>
      <c r="CK10" s="216"/>
      <c r="CL10" s="216"/>
      <c r="CM10" s="216"/>
      <c r="CN10" s="216"/>
      <c r="CO10" s="216"/>
      <c r="CP10" s="216"/>
      <c r="CQ10" s="216"/>
      <c r="CR10" s="216"/>
      <c r="CS10" s="216"/>
      <c r="CT10" s="216"/>
      <c r="CU10" s="216"/>
      <c r="CV10" s="216"/>
      <c r="CW10" s="216"/>
      <c r="CX10" s="216"/>
      <c r="CY10" s="216"/>
      <c r="CZ10" s="216"/>
      <c r="DA10" s="216"/>
      <c r="DB10" s="216"/>
      <c r="DC10" s="216"/>
      <c r="DD10" s="216"/>
      <c r="DE10" s="216"/>
      <c r="DF10" s="216"/>
      <c r="DG10" s="216"/>
      <c r="DH10" s="216"/>
      <c r="DI10" s="216"/>
      <c r="DJ10" s="216"/>
      <c r="DK10" s="216"/>
      <c r="DL10" s="216"/>
      <c r="DM10" s="216"/>
      <c r="DN10" s="216"/>
      <c r="DO10" s="216"/>
      <c r="DP10" s="216"/>
      <c r="DQ10" s="216"/>
      <c r="DR10" s="216"/>
      <c r="DS10" s="216"/>
      <c r="DT10" s="216"/>
      <c r="DU10" s="216"/>
      <c r="DV10" s="216"/>
      <c r="DW10" s="216"/>
      <c r="DX10" s="216"/>
      <c r="DY10" s="216"/>
      <c r="DZ10" s="216"/>
      <c r="EA10" s="216"/>
      <c r="EB10" s="216"/>
      <c r="EC10" s="216"/>
      <c r="ED10" s="216"/>
      <c r="EE10" s="216"/>
      <c r="EF10" s="216"/>
      <c r="EG10" s="216"/>
      <c r="EH10" s="216"/>
      <c r="EI10" s="216"/>
      <c r="EJ10" s="216"/>
      <c r="EK10" s="216"/>
      <c r="EL10" s="216"/>
      <c r="EM10" s="216"/>
      <c r="EN10" s="216"/>
      <c r="EO10" s="216"/>
      <c r="EP10" s="216"/>
      <c r="EQ10" s="216"/>
      <c r="ER10" s="216"/>
      <c r="ES10" s="216"/>
      <c r="ET10" s="216"/>
      <c r="EU10" s="216"/>
      <c r="EV10" s="216"/>
      <c r="EW10" s="216"/>
      <c r="EX10" s="216"/>
      <c r="EY10" s="216"/>
      <c r="EZ10" s="216"/>
      <c r="FA10" s="216"/>
      <c r="FB10" s="216"/>
      <c r="FC10" s="216"/>
      <c r="FD10" s="216"/>
      <c r="FE10" s="216"/>
      <c r="FF10" s="216"/>
      <c r="FG10" s="216"/>
      <c r="FH10" s="216"/>
      <c r="FI10" s="216"/>
      <c r="FJ10" s="216"/>
      <c r="FK10" s="216"/>
      <c r="FL10" s="216"/>
      <c r="FM10" s="216"/>
      <c r="FN10" s="216"/>
      <c r="FO10" s="216"/>
      <c r="FP10" s="216"/>
      <c r="FQ10" s="216"/>
      <c r="FR10" s="216"/>
      <c r="FS10" s="216"/>
      <c r="FT10" s="216"/>
      <c r="FU10" s="216"/>
      <c r="FV10" s="216"/>
      <c r="FW10" s="216"/>
      <c r="FX10" s="216"/>
      <c r="FY10" s="216"/>
      <c r="FZ10" s="216"/>
      <c r="GA10" s="216"/>
      <c r="GB10" s="216"/>
      <c r="GC10" s="216"/>
      <c r="GD10" s="216"/>
      <c r="GE10" s="216"/>
      <c r="GF10" s="216"/>
      <c r="GG10" s="216"/>
      <c r="GH10" s="216"/>
      <c r="GI10" s="216"/>
      <c r="GJ10" s="216"/>
      <c r="GK10" s="216"/>
      <c r="GL10" s="216"/>
      <c r="GM10" s="216"/>
      <c r="GN10" s="216"/>
      <c r="GO10" s="216"/>
      <c r="GP10" s="216"/>
      <c r="GQ10" s="216"/>
      <c r="GR10" s="216"/>
      <c r="GS10" s="216"/>
      <c r="GT10" s="216"/>
      <c r="GU10" s="216"/>
      <c r="GV10" s="216"/>
      <c r="GW10" s="216"/>
      <c r="GX10" s="216"/>
      <c r="GY10" s="216"/>
      <c r="GZ10" s="216"/>
      <c r="HA10" s="216"/>
      <c r="HB10" s="216"/>
      <c r="HC10" s="216"/>
      <c r="HD10" s="216"/>
      <c r="HE10" s="216"/>
      <c r="HF10" s="216"/>
      <c r="HG10" s="216"/>
      <c r="HH10" s="216"/>
      <c r="HI10" s="216"/>
      <c r="HJ10" s="216"/>
      <c r="HK10" s="216"/>
      <c r="HL10" s="216"/>
      <c r="HM10" s="216"/>
      <c r="HN10" s="216"/>
      <c r="HO10" s="216"/>
      <c r="HP10" s="216"/>
      <c r="HQ10" s="216"/>
      <c r="HR10" s="216"/>
      <c r="HS10" s="216"/>
      <c r="HT10" s="216"/>
      <c r="HU10" s="216"/>
      <c r="HV10" s="216"/>
      <c r="HW10" s="216"/>
      <c r="HX10" s="216"/>
      <c r="HY10" s="216"/>
      <c r="HZ10" s="216"/>
      <c r="IA10" s="216"/>
      <c r="IB10" s="216"/>
      <c r="IC10" s="216"/>
      <c r="ID10" s="216"/>
      <c r="IE10" s="216"/>
      <c r="IF10" s="216"/>
      <c r="IG10" s="216"/>
      <c r="IH10" s="216"/>
      <c r="II10" s="216"/>
      <c r="IJ10" s="216"/>
      <c r="IK10" s="216"/>
      <c r="IL10" s="216"/>
      <c r="IM10" s="216"/>
      <c r="IN10" s="216"/>
      <c r="IO10" s="216"/>
      <c r="IP10" s="216"/>
      <c r="IQ10" s="216"/>
      <c r="IR10" s="216"/>
      <c r="IS10" s="216"/>
      <c r="IT10" s="216"/>
      <c r="IU10" s="216"/>
      <c r="IV10" s="216"/>
      <c r="IW10" s="216"/>
      <c r="IX10" s="216"/>
      <c r="IY10" s="216"/>
      <c r="IZ10" s="216"/>
    </row>
    <row r="11" spans="1:260" s="27" customFormat="1" ht="18" customHeight="1" x14ac:dyDescent="0.2">
      <c r="A11" s="222"/>
      <c r="B11" s="225" t="s">
        <v>11</v>
      </c>
      <c r="C11" s="276"/>
      <c r="D11" s="404">
        <v>8500187</v>
      </c>
      <c r="E11" s="185">
        <v>17.904395579860061</v>
      </c>
      <c r="F11" s="226"/>
      <c r="G11" s="227">
        <v>1055830</v>
      </c>
      <c r="H11" s="228">
        <v>16.278233638280728</v>
      </c>
      <c r="I11" s="276"/>
      <c r="J11" s="277">
        <v>378149</v>
      </c>
      <c r="K11" s="412">
        <f>J11*100/D11</f>
        <v>4.4487138930002361</v>
      </c>
      <c r="L11" s="228">
        <f>J11*100/G11</f>
        <v>35.815330119432105</v>
      </c>
      <c r="M11" s="278"/>
      <c r="N11" s="278">
        <f>_xlfn.RANK.EQ(L11,L$11:L$31,0)</f>
        <v>1</v>
      </c>
      <c r="O11" s="278">
        <v>1</v>
      </c>
      <c r="P11" s="278">
        <f>MATCH(O11,N$11:N$31,0)</f>
        <v>1</v>
      </c>
      <c r="Q11" s="279" t="str">
        <f>INDEX(B$11:B$31,P11,1)</f>
        <v>Andalucía</v>
      </c>
      <c r="R11" s="280">
        <f>INDEX(L$11:L$31,P11,1)</f>
        <v>35.815330119432105</v>
      </c>
      <c r="S11" s="275"/>
      <c r="T11" s="275"/>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2"/>
      <c r="BS11" s="222"/>
      <c r="BT11" s="222"/>
      <c r="BU11" s="222"/>
      <c r="BV11" s="222"/>
      <c r="BW11" s="222"/>
      <c r="BX11" s="222"/>
      <c r="BY11" s="222"/>
      <c r="BZ11" s="222"/>
      <c r="CA11" s="222"/>
      <c r="CB11" s="222"/>
      <c r="CC11" s="222"/>
      <c r="CD11" s="222"/>
      <c r="CE11" s="222"/>
      <c r="CF11" s="222"/>
      <c r="CG11" s="222"/>
      <c r="CH11" s="222"/>
      <c r="CI11" s="222"/>
      <c r="CJ11" s="222"/>
      <c r="CK11" s="222"/>
      <c r="CL11" s="222"/>
      <c r="CM11" s="222"/>
      <c r="CN11" s="222"/>
      <c r="CO11" s="222"/>
      <c r="CP11" s="222"/>
      <c r="CQ11" s="222"/>
      <c r="CR11" s="222"/>
      <c r="CS11" s="222"/>
      <c r="CT11" s="222"/>
      <c r="CU11" s="222"/>
      <c r="CV11" s="222"/>
      <c r="CW11" s="222"/>
      <c r="CX11" s="222"/>
      <c r="CY11" s="222"/>
      <c r="CZ11" s="222"/>
      <c r="DA11" s="222"/>
      <c r="DB11" s="222"/>
      <c r="DC11" s="222"/>
      <c r="DD11" s="222"/>
      <c r="DE11" s="222"/>
      <c r="DF11" s="222"/>
      <c r="DG11" s="222"/>
      <c r="DH11" s="222"/>
      <c r="DI11" s="222"/>
      <c r="DJ11" s="222"/>
      <c r="DK11" s="222"/>
      <c r="DL11" s="222"/>
      <c r="DM11" s="222"/>
      <c r="DN11" s="222"/>
      <c r="DO11" s="222"/>
      <c r="DP11" s="222"/>
      <c r="DQ11" s="222"/>
      <c r="DR11" s="222"/>
      <c r="DS11" s="222"/>
      <c r="DT11" s="222"/>
      <c r="DU11" s="222"/>
      <c r="DV11" s="222"/>
      <c r="DW11" s="222"/>
      <c r="DX11" s="222"/>
      <c r="DY11" s="222"/>
      <c r="DZ11" s="222"/>
      <c r="EA11" s="222"/>
      <c r="EB11" s="222"/>
      <c r="EC11" s="222"/>
      <c r="ED11" s="222"/>
      <c r="EE11" s="222"/>
      <c r="EF11" s="222"/>
      <c r="EG11" s="222"/>
      <c r="EH11" s="222"/>
      <c r="EI11" s="222"/>
      <c r="EJ11" s="222"/>
      <c r="EK11" s="222"/>
      <c r="EL11" s="222"/>
      <c r="EM11" s="222"/>
      <c r="EN11" s="222"/>
      <c r="EO11" s="222"/>
      <c r="EP11" s="222"/>
      <c r="EQ11" s="222"/>
      <c r="ER11" s="222"/>
      <c r="ES11" s="222"/>
      <c r="ET11" s="222"/>
      <c r="EU11" s="222"/>
      <c r="EV11" s="222"/>
      <c r="EW11" s="222"/>
      <c r="EX11" s="222"/>
      <c r="EY11" s="222"/>
      <c r="EZ11" s="222"/>
      <c r="FA11" s="222"/>
      <c r="FB11" s="222"/>
      <c r="FC11" s="222"/>
      <c r="FD11" s="222"/>
      <c r="FE11" s="222"/>
      <c r="FF11" s="222"/>
      <c r="FG11" s="222"/>
      <c r="FH11" s="222"/>
      <c r="FI11" s="222"/>
      <c r="FJ11" s="222"/>
      <c r="FK11" s="222"/>
      <c r="FL11" s="222"/>
      <c r="FM11" s="222"/>
      <c r="FN11" s="222"/>
      <c r="FO11" s="222"/>
      <c r="FP11" s="222"/>
      <c r="FQ11" s="222"/>
      <c r="FR11" s="222"/>
      <c r="FS11" s="222"/>
      <c r="FT11" s="222"/>
      <c r="FU11" s="222"/>
      <c r="FV11" s="222"/>
      <c r="FW11" s="222"/>
      <c r="FX11" s="222"/>
      <c r="FY11" s="222"/>
      <c r="FZ11" s="222"/>
      <c r="GA11" s="222"/>
      <c r="GB11" s="222"/>
      <c r="GC11" s="222"/>
      <c r="GD11" s="222"/>
      <c r="GE11" s="222"/>
      <c r="GF11" s="222"/>
      <c r="GG11" s="222"/>
      <c r="GH11" s="222"/>
      <c r="GI11" s="222"/>
      <c r="GJ11" s="222"/>
      <c r="GK11" s="222"/>
      <c r="GL11" s="222"/>
      <c r="GM11" s="222"/>
      <c r="GN11" s="222"/>
      <c r="GO11" s="222"/>
      <c r="GP11" s="222"/>
      <c r="GQ11" s="222"/>
      <c r="GR11" s="222"/>
      <c r="GS11" s="222"/>
      <c r="GT11" s="222"/>
      <c r="GU11" s="222"/>
      <c r="GV11" s="222"/>
      <c r="GW11" s="222"/>
      <c r="GX11" s="222"/>
      <c r="GY11" s="222"/>
      <c r="GZ11" s="222"/>
      <c r="HA11" s="222"/>
      <c r="HB11" s="222"/>
      <c r="HC11" s="222"/>
      <c r="HD11" s="222"/>
      <c r="HE11" s="222"/>
      <c r="HF11" s="222"/>
      <c r="HG11" s="222"/>
      <c r="HH11" s="222"/>
      <c r="HI11" s="222"/>
      <c r="HJ11" s="222"/>
      <c r="HK11" s="222"/>
      <c r="HL11" s="222"/>
      <c r="HM11" s="222"/>
      <c r="HN11" s="222"/>
      <c r="HO11" s="222"/>
      <c r="HP11" s="222"/>
      <c r="HQ11" s="222"/>
      <c r="HR11" s="222"/>
      <c r="HS11" s="222"/>
      <c r="HT11" s="222"/>
      <c r="HU11" s="222"/>
      <c r="HV11" s="222"/>
      <c r="HW11" s="222"/>
      <c r="HX11" s="222"/>
      <c r="HY11" s="222"/>
      <c r="HZ11" s="222"/>
      <c r="IA11" s="222"/>
      <c r="IB11" s="222"/>
      <c r="IC11" s="222"/>
      <c r="ID11" s="222"/>
      <c r="IE11" s="222"/>
      <c r="IF11" s="222"/>
      <c r="IG11" s="222"/>
      <c r="IH11" s="222"/>
      <c r="II11" s="222"/>
      <c r="IJ11" s="222"/>
      <c r="IK11" s="222"/>
      <c r="IL11" s="222"/>
      <c r="IM11" s="222"/>
      <c r="IN11" s="222"/>
      <c r="IO11" s="222"/>
      <c r="IP11" s="222"/>
      <c r="IQ11" s="222"/>
      <c r="IR11" s="222"/>
      <c r="IS11" s="222"/>
      <c r="IT11" s="222"/>
      <c r="IU11" s="222"/>
      <c r="IV11" s="222"/>
      <c r="IW11" s="222"/>
      <c r="IX11" s="222"/>
      <c r="IY11" s="222"/>
      <c r="IZ11" s="222"/>
    </row>
    <row r="12" spans="1:260" s="125" customFormat="1" ht="18" customHeight="1" x14ac:dyDescent="0.2">
      <c r="A12" s="281"/>
      <c r="B12" s="233" t="s">
        <v>10</v>
      </c>
      <c r="C12" s="276"/>
      <c r="D12" s="405">
        <v>1326315</v>
      </c>
      <c r="E12" s="186">
        <v>2.793687765163531</v>
      </c>
      <c r="F12" s="226"/>
      <c r="G12" s="234">
        <v>194402</v>
      </c>
      <c r="H12" s="235">
        <v>2.9971881607352038</v>
      </c>
      <c r="I12" s="276"/>
      <c r="J12" s="282">
        <v>47594</v>
      </c>
      <c r="K12" s="413">
        <f t="shared" ref="K12:K28" si="0">J12*100/D12</f>
        <v>3.5884386439118914</v>
      </c>
      <c r="L12" s="235">
        <f t="shared" ref="L12:L28" si="1">J12*100/G12</f>
        <v>24.482258412979292</v>
      </c>
      <c r="M12" s="278"/>
      <c r="N12" s="278">
        <f t="shared" ref="N12:N31" si="2">_xlfn.RANK.EQ(L12,L$11:L$31,0)</f>
        <v>14</v>
      </c>
      <c r="O12" s="278">
        <v>2</v>
      </c>
      <c r="P12" s="278">
        <f t="shared" ref="P12:P29" si="3">MATCH(O12,N$11:N$31,0)</f>
        <v>11</v>
      </c>
      <c r="Q12" s="279" t="str">
        <f t="shared" ref="Q12:Q29" si="4">INDEX(B$11:B$31,P12,1)</f>
        <v>Extremadura</v>
      </c>
      <c r="R12" s="280">
        <f t="shared" ref="R12:R29" si="5">INDEX(L$11:L$31,P12,1)</f>
        <v>34.035004137308491</v>
      </c>
      <c r="S12" s="275"/>
      <c r="T12" s="275"/>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1"/>
      <c r="BG12" s="281"/>
      <c r="BH12" s="281"/>
      <c r="BI12" s="281"/>
      <c r="BJ12" s="281"/>
      <c r="BK12" s="281"/>
      <c r="BL12" s="281"/>
      <c r="BM12" s="281"/>
      <c r="BN12" s="281"/>
      <c r="BO12" s="281"/>
      <c r="BP12" s="281"/>
      <c r="BQ12" s="281"/>
      <c r="BR12" s="281"/>
      <c r="BS12" s="281"/>
      <c r="BT12" s="281"/>
      <c r="BU12" s="281"/>
      <c r="BV12" s="281"/>
      <c r="BW12" s="281"/>
      <c r="BX12" s="281"/>
      <c r="BY12" s="281"/>
      <c r="BZ12" s="281"/>
      <c r="CA12" s="281"/>
      <c r="CB12" s="281"/>
      <c r="CC12" s="281"/>
      <c r="CD12" s="281"/>
      <c r="CE12" s="281"/>
      <c r="CF12" s="281"/>
      <c r="CG12" s="281"/>
      <c r="CH12" s="281"/>
      <c r="CI12" s="281"/>
      <c r="CJ12" s="281"/>
      <c r="CK12" s="281"/>
      <c r="CL12" s="281"/>
      <c r="CM12" s="281"/>
      <c r="CN12" s="281"/>
      <c r="CO12" s="281"/>
      <c r="CP12" s="281"/>
      <c r="CQ12" s="281"/>
      <c r="CR12" s="281"/>
      <c r="CS12" s="281"/>
      <c r="CT12" s="281"/>
      <c r="CU12" s="281"/>
      <c r="CV12" s="281"/>
      <c r="CW12" s="281"/>
      <c r="CX12" s="281"/>
      <c r="CY12" s="281"/>
      <c r="CZ12" s="281"/>
      <c r="DA12" s="281"/>
      <c r="DB12" s="281"/>
      <c r="DC12" s="281"/>
      <c r="DD12" s="281"/>
      <c r="DE12" s="281"/>
      <c r="DF12" s="281"/>
      <c r="DG12" s="281"/>
      <c r="DH12" s="281"/>
      <c r="DI12" s="281"/>
      <c r="DJ12" s="281"/>
      <c r="DK12" s="281"/>
      <c r="DL12" s="281"/>
      <c r="DM12" s="281"/>
      <c r="DN12" s="281"/>
      <c r="DO12" s="281"/>
      <c r="DP12" s="281"/>
      <c r="DQ12" s="281"/>
      <c r="DR12" s="281"/>
      <c r="DS12" s="281"/>
      <c r="DT12" s="281"/>
      <c r="DU12" s="281"/>
      <c r="DV12" s="281"/>
      <c r="DW12" s="281"/>
      <c r="DX12" s="281"/>
      <c r="DY12" s="281"/>
      <c r="DZ12" s="281"/>
      <c r="EA12" s="281"/>
      <c r="EB12" s="281"/>
      <c r="EC12" s="281"/>
      <c r="ED12" s="281"/>
      <c r="EE12" s="281"/>
      <c r="EF12" s="281"/>
      <c r="EG12" s="281"/>
      <c r="EH12" s="281"/>
      <c r="EI12" s="281"/>
      <c r="EJ12" s="281"/>
      <c r="EK12" s="281"/>
      <c r="EL12" s="281"/>
      <c r="EM12" s="281"/>
      <c r="EN12" s="281"/>
      <c r="EO12" s="281"/>
      <c r="EP12" s="281"/>
      <c r="EQ12" s="281"/>
      <c r="ER12" s="281"/>
      <c r="ES12" s="281"/>
      <c r="ET12" s="281"/>
      <c r="EU12" s="281"/>
      <c r="EV12" s="281"/>
      <c r="EW12" s="281"/>
      <c r="EX12" s="281"/>
      <c r="EY12" s="281"/>
      <c r="EZ12" s="281"/>
      <c r="FA12" s="281"/>
      <c r="FB12" s="281"/>
      <c r="FC12" s="281"/>
      <c r="FD12" s="281"/>
      <c r="FE12" s="281"/>
      <c r="FF12" s="281"/>
      <c r="FG12" s="281"/>
      <c r="FH12" s="281"/>
      <c r="FI12" s="281"/>
      <c r="FJ12" s="281"/>
      <c r="FK12" s="281"/>
      <c r="FL12" s="281"/>
      <c r="FM12" s="281"/>
      <c r="FN12" s="281"/>
      <c r="FO12" s="281"/>
      <c r="FP12" s="281"/>
      <c r="FQ12" s="281"/>
      <c r="FR12" s="281"/>
      <c r="FS12" s="281"/>
      <c r="FT12" s="281"/>
      <c r="FU12" s="281"/>
      <c r="FV12" s="281"/>
      <c r="FW12" s="281"/>
      <c r="FX12" s="281"/>
      <c r="FY12" s="281"/>
      <c r="FZ12" s="281"/>
      <c r="GA12" s="281"/>
      <c r="GB12" s="281"/>
      <c r="GC12" s="281"/>
      <c r="GD12" s="281"/>
      <c r="GE12" s="281"/>
      <c r="GF12" s="281"/>
      <c r="GG12" s="281"/>
      <c r="GH12" s="281"/>
      <c r="GI12" s="281"/>
      <c r="GJ12" s="281"/>
      <c r="GK12" s="281"/>
      <c r="GL12" s="281"/>
      <c r="GM12" s="281"/>
      <c r="GN12" s="281"/>
      <c r="GO12" s="281"/>
      <c r="GP12" s="281"/>
      <c r="GQ12" s="281"/>
      <c r="GR12" s="281"/>
      <c r="GS12" s="281"/>
      <c r="GT12" s="281"/>
      <c r="GU12" s="281"/>
      <c r="GV12" s="281"/>
      <c r="GW12" s="281"/>
      <c r="GX12" s="281"/>
      <c r="GY12" s="281"/>
      <c r="GZ12" s="281"/>
      <c r="HA12" s="281"/>
      <c r="HB12" s="281"/>
      <c r="HC12" s="281"/>
      <c r="HD12" s="281"/>
      <c r="HE12" s="281"/>
      <c r="HF12" s="281"/>
      <c r="HG12" s="281"/>
      <c r="HH12" s="281"/>
      <c r="HI12" s="281"/>
      <c r="HJ12" s="281"/>
      <c r="HK12" s="281"/>
      <c r="HL12" s="281"/>
      <c r="HM12" s="281"/>
      <c r="HN12" s="281"/>
      <c r="HO12" s="281"/>
      <c r="HP12" s="281"/>
      <c r="HQ12" s="281"/>
      <c r="HR12" s="281"/>
      <c r="HS12" s="281"/>
      <c r="HT12" s="281"/>
      <c r="HU12" s="281"/>
      <c r="HV12" s="281"/>
      <c r="HW12" s="281"/>
      <c r="HX12" s="281"/>
      <c r="HY12" s="281"/>
      <c r="HZ12" s="281"/>
      <c r="IA12" s="281"/>
      <c r="IB12" s="281"/>
      <c r="IC12" s="281"/>
      <c r="ID12" s="281"/>
      <c r="IE12" s="281"/>
      <c r="IF12" s="281"/>
      <c r="IG12" s="281"/>
      <c r="IH12" s="281"/>
      <c r="II12" s="281"/>
      <c r="IJ12" s="281"/>
      <c r="IK12" s="281"/>
      <c r="IL12" s="281"/>
      <c r="IM12" s="281"/>
      <c r="IN12" s="281"/>
      <c r="IO12" s="281"/>
      <c r="IP12" s="281"/>
      <c r="IQ12" s="281"/>
      <c r="IR12" s="281"/>
      <c r="IS12" s="281"/>
      <c r="IT12" s="281"/>
      <c r="IU12" s="281"/>
      <c r="IV12" s="281"/>
      <c r="IW12" s="281"/>
      <c r="IX12" s="281"/>
      <c r="IY12" s="281"/>
      <c r="IZ12" s="281"/>
    </row>
    <row r="13" spans="1:260" s="125" customFormat="1" ht="18" customHeight="1" x14ac:dyDescent="0.2">
      <c r="A13" s="281"/>
      <c r="B13" s="233" t="s">
        <v>40</v>
      </c>
      <c r="C13" s="276"/>
      <c r="D13" s="405">
        <v>1004686</v>
      </c>
      <c r="E13" s="186">
        <v>2.1162235110294971</v>
      </c>
      <c r="F13" s="226"/>
      <c r="G13" s="234">
        <v>193502</v>
      </c>
      <c r="H13" s="235">
        <v>2.9833124323750959</v>
      </c>
      <c r="I13" s="276"/>
      <c r="J13" s="282">
        <v>40550</v>
      </c>
      <c r="K13" s="413">
        <f t="shared" si="0"/>
        <v>4.0360868968015877</v>
      </c>
      <c r="L13" s="235">
        <f t="shared" si="1"/>
        <v>20.955855753428906</v>
      </c>
      <c r="M13" s="278"/>
      <c r="N13" s="278">
        <f t="shared" si="2"/>
        <v>17</v>
      </c>
      <c r="O13" s="278">
        <v>3</v>
      </c>
      <c r="P13" s="278">
        <f>MATCH(O13,N$11:N$31,0)</f>
        <v>7</v>
      </c>
      <c r="Q13" s="279" t="str">
        <f t="shared" si="4"/>
        <v>Castilla y León</v>
      </c>
      <c r="R13" s="280">
        <f t="shared" si="5"/>
        <v>33.67920449632512</v>
      </c>
      <c r="S13" s="275"/>
      <c r="T13" s="275"/>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c r="BM13" s="281"/>
      <c r="BN13" s="281"/>
      <c r="BO13" s="281"/>
      <c r="BP13" s="281"/>
      <c r="BQ13" s="281"/>
      <c r="BR13" s="281"/>
      <c r="BS13" s="281"/>
      <c r="BT13" s="281"/>
      <c r="BU13" s="281"/>
      <c r="BV13" s="281"/>
      <c r="BW13" s="281"/>
      <c r="BX13" s="281"/>
      <c r="BY13" s="281"/>
      <c r="BZ13" s="281"/>
      <c r="CA13" s="281"/>
      <c r="CB13" s="281"/>
      <c r="CC13" s="281"/>
      <c r="CD13" s="281"/>
      <c r="CE13" s="281"/>
      <c r="CF13" s="281"/>
      <c r="CG13" s="281"/>
      <c r="CH13" s="281"/>
      <c r="CI13" s="281"/>
      <c r="CJ13" s="281"/>
      <c r="CK13" s="281"/>
      <c r="CL13" s="281"/>
      <c r="CM13" s="281"/>
      <c r="CN13" s="281"/>
      <c r="CO13" s="281"/>
      <c r="CP13" s="281"/>
      <c r="CQ13" s="281"/>
      <c r="CR13" s="281"/>
      <c r="CS13" s="281"/>
      <c r="CT13" s="281"/>
      <c r="CU13" s="281"/>
      <c r="CV13" s="281"/>
      <c r="CW13" s="281"/>
      <c r="CX13" s="281"/>
      <c r="CY13" s="281"/>
      <c r="CZ13" s="281"/>
      <c r="DA13" s="281"/>
      <c r="DB13" s="281"/>
      <c r="DC13" s="281"/>
      <c r="DD13" s="281"/>
      <c r="DE13" s="281"/>
      <c r="DF13" s="281"/>
      <c r="DG13" s="281"/>
      <c r="DH13" s="281"/>
      <c r="DI13" s="281"/>
      <c r="DJ13" s="281"/>
      <c r="DK13" s="281"/>
      <c r="DL13" s="281"/>
      <c r="DM13" s="281"/>
      <c r="DN13" s="281"/>
      <c r="DO13" s="281"/>
      <c r="DP13" s="281"/>
      <c r="DQ13" s="281"/>
      <c r="DR13" s="281"/>
      <c r="DS13" s="281"/>
      <c r="DT13" s="281"/>
      <c r="DU13" s="281"/>
      <c r="DV13" s="281"/>
      <c r="DW13" s="281"/>
      <c r="DX13" s="281"/>
      <c r="DY13" s="281"/>
      <c r="DZ13" s="281"/>
      <c r="EA13" s="281"/>
      <c r="EB13" s="281"/>
      <c r="EC13" s="281"/>
      <c r="ED13" s="281"/>
      <c r="EE13" s="281"/>
      <c r="EF13" s="281"/>
      <c r="EG13" s="281"/>
      <c r="EH13" s="281"/>
      <c r="EI13" s="281"/>
      <c r="EJ13" s="281"/>
      <c r="EK13" s="281"/>
      <c r="EL13" s="281"/>
      <c r="EM13" s="281"/>
      <c r="EN13" s="281"/>
      <c r="EO13" s="281"/>
      <c r="EP13" s="281"/>
      <c r="EQ13" s="281"/>
      <c r="ER13" s="281"/>
      <c r="ES13" s="281"/>
      <c r="ET13" s="281"/>
      <c r="EU13" s="281"/>
      <c r="EV13" s="281"/>
      <c r="EW13" s="281"/>
      <c r="EX13" s="281"/>
      <c r="EY13" s="281"/>
      <c r="EZ13" s="281"/>
      <c r="FA13" s="281"/>
      <c r="FB13" s="281"/>
      <c r="FC13" s="281"/>
      <c r="FD13" s="281"/>
      <c r="FE13" s="281"/>
      <c r="FF13" s="281"/>
      <c r="FG13" s="281"/>
      <c r="FH13" s="281"/>
      <c r="FI13" s="281"/>
      <c r="FJ13" s="281"/>
      <c r="FK13" s="281"/>
      <c r="FL13" s="281"/>
      <c r="FM13" s="281"/>
      <c r="FN13" s="281"/>
      <c r="FO13" s="281"/>
      <c r="FP13" s="281"/>
      <c r="FQ13" s="281"/>
      <c r="FR13" s="281"/>
      <c r="FS13" s="281"/>
      <c r="FT13" s="281"/>
      <c r="FU13" s="281"/>
      <c r="FV13" s="281"/>
      <c r="FW13" s="281"/>
      <c r="FX13" s="281"/>
      <c r="FY13" s="281"/>
      <c r="FZ13" s="281"/>
      <c r="GA13" s="281"/>
      <c r="GB13" s="281"/>
      <c r="GC13" s="281"/>
      <c r="GD13" s="281"/>
      <c r="GE13" s="281"/>
      <c r="GF13" s="281"/>
      <c r="GG13" s="281"/>
      <c r="GH13" s="281"/>
      <c r="GI13" s="281"/>
      <c r="GJ13" s="281"/>
      <c r="GK13" s="281"/>
      <c r="GL13" s="281"/>
      <c r="GM13" s="281"/>
      <c r="GN13" s="281"/>
      <c r="GO13" s="281"/>
      <c r="GP13" s="281"/>
      <c r="GQ13" s="281"/>
      <c r="GR13" s="281"/>
      <c r="GS13" s="281"/>
      <c r="GT13" s="281"/>
      <c r="GU13" s="281"/>
      <c r="GV13" s="281"/>
      <c r="GW13" s="281"/>
      <c r="GX13" s="281"/>
      <c r="GY13" s="281"/>
      <c r="GZ13" s="281"/>
      <c r="HA13" s="281"/>
      <c r="HB13" s="281"/>
      <c r="HC13" s="281"/>
      <c r="HD13" s="281"/>
      <c r="HE13" s="281"/>
      <c r="HF13" s="281"/>
      <c r="HG13" s="281"/>
      <c r="HH13" s="281"/>
      <c r="HI13" s="281"/>
      <c r="HJ13" s="281"/>
      <c r="HK13" s="281"/>
      <c r="HL13" s="281"/>
      <c r="HM13" s="281"/>
      <c r="HN13" s="281"/>
      <c r="HO13" s="281"/>
      <c r="HP13" s="281"/>
      <c r="HQ13" s="281"/>
      <c r="HR13" s="281"/>
      <c r="HS13" s="281"/>
      <c r="HT13" s="281"/>
      <c r="HU13" s="281"/>
      <c r="HV13" s="281"/>
      <c r="HW13" s="281"/>
      <c r="HX13" s="281"/>
      <c r="HY13" s="281"/>
      <c r="HZ13" s="281"/>
      <c r="IA13" s="281"/>
      <c r="IB13" s="281"/>
      <c r="IC13" s="281"/>
      <c r="ID13" s="281"/>
      <c r="IE13" s="281"/>
      <c r="IF13" s="281"/>
      <c r="IG13" s="281"/>
      <c r="IH13" s="281"/>
      <c r="II13" s="281"/>
      <c r="IJ13" s="281"/>
      <c r="IK13" s="281"/>
      <c r="IL13" s="281"/>
      <c r="IM13" s="281"/>
      <c r="IN13" s="281"/>
      <c r="IO13" s="281"/>
      <c r="IP13" s="281"/>
      <c r="IQ13" s="281"/>
      <c r="IR13" s="281"/>
      <c r="IS13" s="281"/>
      <c r="IT13" s="281"/>
      <c r="IU13" s="281"/>
      <c r="IV13" s="281"/>
      <c r="IW13" s="281"/>
      <c r="IX13" s="281"/>
      <c r="IY13" s="281"/>
      <c r="IZ13" s="281"/>
    </row>
    <row r="14" spans="1:260" s="125" customFormat="1" ht="18" customHeight="1" x14ac:dyDescent="0.2">
      <c r="A14" s="281"/>
      <c r="B14" s="233" t="s">
        <v>41</v>
      </c>
      <c r="C14" s="276"/>
      <c r="D14" s="405">
        <v>1176659</v>
      </c>
      <c r="E14" s="186">
        <v>2.4784593796115968</v>
      </c>
      <c r="F14" s="226"/>
      <c r="G14" s="234">
        <v>122308</v>
      </c>
      <c r="H14" s="235">
        <v>1.8856806491867435</v>
      </c>
      <c r="I14" s="276"/>
      <c r="J14" s="282">
        <v>37754</v>
      </c>
      <c r="K14" s="413">
        <f t="shared" si="0"/>
        <v>3.2085761465301332</v>
      </c>
      <c r="L14" s="235">
        <f t="shared" si="1"/>
        <v>30.867972659188279</v>
      </c>
      <c r="M14" s="278"/>
      <c r="N14" s="278">
        <f t="shared" si="2"/>
        <v>7</v>
      </c>
      <c r="O14" s="278">
        <v>4</v>
      </c>
      <c r="P14" s="278">
        <f t="shared" si="3"/>
        <v>16</v>
      </c>
      <c r="Q14" s="279" t="str">
        <f t="shared" si="4"/>
        <v>País Vasco</v>
      </c>
      <c r="R14" s="280">
        <f t="shared" si="5"/>
        <v>32.67996767830406</v>
      </c>
      <c r="S14" s="275"/>
      <c r="T14" s="275"/>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1"/>
      <c r="DJ14" s="281"/>
      <c r="DK14" s="281"/>
      <c r="DL14" s="281"/>
      <c r="DM14" s="281"/>
      <c r="DN14" s="281"/>
      <c r="DO14" s="281"/>
      <c r="DP14" s="281"/>
      <c r="DQ14" s="281"/>
      <c r="DR14" s="281"/>
      <c r="DS14" s="281"/>
      <c r="DT14" s="281"/>
      <c r="DU14" s="281"/>
      <c r="DV14" s="281"/>
      <c r="DW14" s="281"/>
      <c r="DX14" s="281"/>
      <c r="DY14" s="281"/>
      <c r="DZ14" s="281"/>
      <c r="EA14" s="281"/>
      <c r="EB14" s="281"/>
      <c r="EC14" s="281"/>
      <c r="ED14" s="281"/>
      <c r="EE14" s="281"/>
      <c r="EF14" s="281"/>
      <c r="EG14" s="281"/>
      <c r="EH14" s="281"/>
      <c r="EI14" s="281"/>
      <c r="EJ14" s="281"/>
      <c r="EK14" s="281"/>
      <c r="EL14" s="281"/>
      <c r="EM14" s="281"/>
      <c r="EN14" s="281"/>
      <c r="EO14" s="281"/>
      <c r="EP14" s="281"/>
      <c r="EQ14" s="281"/>
      <c r="ER14" s="281"/>
      <c r="ES14" s="281"/>
      <c r="ET14" s="281"/>
      <c r="EU14" s="281"/>
      <c r="EV14" s="281"/>
      <c r="EW14" s="281"/>
      <c r="EX14" s="281"/>
      <c r="EY14" s="281"/>
      <c r="EZ14" s="281"/>
      <c r="FA14" s="281"/>
      <c r="FB14" s="281"/>
      <c r="FC14" s="281"/>
      <c r="FD14" s="281"/>
      <c r="FE14" s="281"/>
      <c r="FF14" s="281"/>
      <c r="FG14" s="281"/>
      <c r="FH14" s="281"/>
      <c r="FI14" s="281"/>
      <c r="FJ14" s="281"/>
      <c r="FK14" s="281"/>
      <c r="FL14" s="281"/>
      <c r="FM14" s="281"/>
      <c r="FN14" s="281"/>
      <c r="FO14" s="281"/>
      <c r="FP14" s="281"/>
      <c r="FQ14" s="281"/>
      <c r="FR14" s="281"/>
      <c r="FS14" s="281"/>
      <c r="FT14" s="281"/>
      <c r="FU14" s="281"/>
      <c r="FV14" s="281"/>
      <c r="FW14" s="281"/>
      <c r="FX14" s="281"/>
      <c r="FY14" s="281"/>
      <c r="FZ14" s="281"/>
      <c r="GA14" s="281"/>
      <c r="GB14" s="281"/>
      <c r="GC14" s="281"/>
      <c r="GD14" s="281"/>
      <c r="GE14" s="281"/>
      <c r="GF14" s="281"/>
      <c r="GG14" s="281"/>
      <c r="GH14" s="281"/>
      <c r="GI14" s="281"/>
      <c r="GJ14" s="281"/>
      <c r="GK14" s="281"/>
      <c r="GL14" s="281"/>
      <c r="GM14" s="281"/>
      <c r="GN14" s="281"/>
      <c r="GO14" s="281"/>
      <c r="GP14" s="281"/>
      <c r="GQ14" s="281"/>
      <c r="GR14" s="281"/>
      <c r="GS14" s="281"/>
      <c r="GT14" s="281"/>
      <c r="GU14" s="281"/>
      <c r="GV14" s="281"/>
      <c r="GW14" s="281"/>
      <c r="GX14" s="281"/>
      <c r="GY14" s="281"/>
      <c r="GZ14" s="281"/>
      <c r="HA14" s="281"/>
      <c r="HB14" s="281"/>
      <c r="HC14" s="281"/>
      <c r="HD14" s="281"/>
      <c r="HE14" s="281"/>
      <c r="HF14" s="281"/>
      <c r="HG14" s="281"/>
      <c r="HH14" s="281"/>
      <c r="HI14" s="281"/>
      <c r="HJ14" s="281"/>
      <c r="HK14" s="281"/>
      <c r="HL14" s="281"/>
      <c r="HM14" s="281"/>
      <c r="HN14" s="281"/>
      <c r="HO14" s="281"/>
      <c r="HP14" s="281"/>
      <c r="HQ14" s="281"/>
      <c r="HR14" s="281"/>
      <c r="HS14" s="281"/>
      <c r="HT14" s="281"/>
      <c r="HU14" s="281"/>
      <c r="HV14" s="281"/>
      <c r="HW14" s="281"/>
      <c r="HX14" s="281"/>
      <c r="HY14" s="281"/>
      <c r="HZ14" s="281"/>
      <c r="IA14" s="281"/>
      <c r="IB14" s="281"/>
      <c r="IC14" s="281"/>
      <c r="ID14" s="281"/>
      <c r="IE14" s="281"/>
      <c r="IF14" s="281"/>
      <c r="IG14" s="281"/>
      <c r="IH14" s="281"/>
      <c r="II14" s="281"/>
      <c r="IJ14" s="281"/>
      <c r="IK14" s="281"/>
      <c r="IL14" s="281"/>
      <c r="IM14" s="281"/>
      <c r="IN14" s="281"/>
      <c r="IO14" s="281"/>
      <c r="IP14" s="281"/>
      <c r="IQ14" s="281"/>
      <c r="IR14" s="281"/>
      <c r="IS14" s="281"/>
      <c r="IT14" s="281"/>
      <c r="IU14" s="281"/>
      <c r="IV14" s="281"/>
      <c r="IW14" s="281"/>
      <c r="IX14" s="281"/>
      <c r="IY14" s="281"/>
      <c r="IZ14" s="281"/>
    </row>
    <row r="15" spans="1:260" s="125" customFormat="1" ht="18" customHeight="1" x14ac:dyDescent="0.2">
      <c r="A15" s="281"/>
      <c r="B15" s="233" t="s">
        <v>9</v>
      </c>
      <c r="C15" s="276"/>
      <c r="D15" s="405">
        <v>2177701</v>
      </c>
      <c r="E15" s="186">
        <v>4.5870073397981521</v>
      </c>
      <c r="F15" s="226"/>
      <c r="G15" s="234">
        <v>246866</v>
      </c>
      <c r="H15" s="235">
        <v>3.8060506192737567</v>
      </c>
      <c r="I15" s="276"/>
      <c r="J15" s="282">
        <v>49176</v>
      </c>
      <c r="K15" s="413">
        <f t="shared" si="0"/>
        <v>2.2581612443581558</v>
      </c>
      <c r="L15" s="235">
        <f t="shared" si="1"/>
        <v>19.920118606855542</v>
      </c>
      <c r="M15" s="278"/>
      <c r="N15" s="278">
        <f t="shared" si="2"/>
        <v>18</v>
      </c>
      <c r="O15" s="278">
        <v>5</v>
      </c>
      <c r="P15" s="278">
        <f t="shared" si="3"/>
        <v>17</v>
      </c>
      <c r="Q15" s="279" t="str">
        <f t="shared" si="4"/>
        <v>Rioja, La</v>
      </c>
      <c r="R15" s="280">
        <f t="shared" si="5"/>
        <v>31.716558463140636</v>
      </c>
      <c r="S15" s="275"/>
      <c r="T15" s="275"/>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1"/>
      <c r="DD15" s="281"/>
      <c r="DE15" s="281"/>
      <c r="DF15" s="281"/>
      <c r="DG15" s="281"/>
      <c r="DH15" s="281"/>
      <c r="DI15" s="281"/>
      <c r="DJ15" s="281"/>
      <c r="DK15" s="281"/>
      <c r="DL15" s="281"/>
      <c r="DM15" s="281"/>
      <c r="DN15" s="281"/>
      <c r="DO15" s="281"/>
      <c r="DP15" s="281"/>
      <c r="DQ15" s="281"/>
      <c r="DR15" s="281"/>
      <c r="DS15" s="281"/>
      <c r="DT15" s="281"/>
      <c r="DU15" s="281"/>
      <c r="DV15" s="281"/>
      <c r="DW15" s="281"/>
      <c r="DX15" s="281"/>
      <c r="DY15" s="281"/>
      <c r="DZ15" s="281"/>
      <c r="EA15" s="281"/>
      <c r="EB15" s="281"/>
      <c r="EC15" s="281"/>
      <c r="ED15" s="281"/>
      <c r="EE15" s="281"/>
      <c r="EF15" s="281"/>
      <c r="EG15" s="281"/>
      <c r="EH15" s="281"/>
      <c r="EI15" s="281"/>
      <c r="EJ15" s="281"/>
      <c r="EK15" s="281"/>
      <c r="EL15" s="281"/>
      <c r="EM15" s="281"/>
      <c r="EN15" s="281"/>
      <c r="EO15" s="281"/>
      <c r="EP15" s="281"/>
      <c r="EQ15" s="281"/>
      <c r="ER15" s="281"/>
      <c r="ES15" s="281"/>
      <c r="ET15" s="281"/>
      <c r="EU15" s="281"/>
      <c r="EV15" s="281"/>
      <c r="EW15" s="281"/>
      <c r="EX15" s="281"/>
      <c r="EY15" s="281"/>
      <c r="EZ15" s="281"/>
      <c r="FA15" s="281"/>
      <c r="FB15" s="281"/>
      <c r="FC15" s="281"/>
      <c r="FD15" s="281"/>
      <c r="FE15" s="281"/>
      <c r="FF15" s="281"/>
      <c r="FG15" s="281"/>
      <c r="FH15" s="281"/>
      <c r="FI15" s="281"/>
      <c r="FJ15" s="281"/>
      <c r="FK15" s="281"/>
      <c r="FL15" s="281"/>
      <c r="FM15" s="281"/>
      <c r="FN15" s="281"/>
      <c r="FO15" s="281"/>
      <c r="FP15" s="281"/>
      <c r="FQ15" s="281"/>
      <c r="FR15" s="281"/>
      <c r="FS15" s="281"/>
      <c r="FT15" s="281"/>
      <c r="FU15" s="281"/>
      <c r="FV15" s="281"/>
      <c r="FW15" s="281"/>
      <c r="FX15" s="281"/>
      <c r="FY15" s="281"/>
      <c r="FZ15" s="281"/>
      <c r="GA15" s="281"/>
      <c r="GB15" s="281"/>
      <c r="GC15" s="281"/>
      <c r="GD15" s="281"/>
      <c r="GE15" s="281"/>
      <c r="GF15" s="281"/>
      <c r="GG15" s="281"/>
      <c r="GH15" s="281"/>
      <c r="GI15" s="281"/>
      <c r="GJ15" s="281"/>
      <c r="GK15" s="281"/>
      <c r="GL15" s="281"/>
      <c r="GM15" s="281"/>
      <c r="GN15" s="281"/>
      <c r="GO15" s="281"/>
      <c r="GP15" s="281"/>
      <c r="GQ15" s="281"/>
      <c r="GR15" s="281"/>
      <c r="GS15" s="281"/>
      <c r="GT15" s="281"/>
      <c r="GU15" s="281"/>
      <c r="GV15" s="281"/>
      <c r="GW15" s="281"/>
      <c r="GX15" s="281"/>
      <c r="GY15" s="281"/>
      <c r="GZ15" s="281"/>
      <c r="HA15" s="281"/>
      <c r="HB15" s="281"/>
      <c r="HC15" s="281"/>
      <c r="HD15" s="281"/>
      <c r="HE15" s="281"/>
      <c r="HF15" s="281"/>
      <c r="HG15" s="281"/>
      <c r="HH15" s="281"/>
      <c r="HI15" s="281"/>
      <c r="HJ15" s="281"/>
      <c r="HK15" s="281"/>
      <c r="HL15" s="281"/>
      <c r="HM15" s="281"/>
      <c r="HN15" s="281"/>
      <c r="HO15" s="281"/>
      <c r="HP15" s="281"/>
      <c r="HQ15" s="281"/>
      <c r="HR15" s="281"/>
      <c r="HS15" s="281"/>
      <c r="HT15" s="281"/>
      <c r="HU15" s="281"/>
      <c r="HV15" s="281"/>
      <c r="HW15" s="281"/>
      <c r="HX15" s="281"/>
      <c r="HY15" s="281"/>
      <c r="HZ15" s="281"/>
      <c r="IA15" s="281"/>
      <c r="IB15" s="281"/>
      <c r="IC15" s="281"/>
      <c r="ID15" s="281"/>
      <c r="IE15" s="281"/>
      <c r="IF15" s="281"/>
      <c r="IG15" s="281"/>
      <c r="IH15" s="281"/>
      <c r="II15" s="281"/>
      <c r="IJ15" s="281"/>
      <c r="IK15" s="281"/>
      <c r="IL15" s="281"/>
      <c r="IM15" s="281"/>
      <c r="IN15" s="281"/>
      <c r="IO15" s="281"/>
      <c r="IP15" s="281"/>
      <c r="IQ15" s="281"/>
      <c r="IR15" s="281"/>
      <c r="IS15" s="281"/>
      <c r="IT15" s="281"/>
      <c r="IU15" s="281"/>
      <c r="IV15" s="281"/>
      <c r="IW15" s="281"/>
      <c r="IX15" s="281"/>
      <c r="IY15" s="281"/>
      <c r="IZ15" s="281"/>
    </row>
    <row r="16" spans="1:260" s="125" customFormat="1" ht="18" customHeight="1" x14ac:dyDescent="0.2">
      <c r="A16" s="281"/>
      <c r="B16" s="233" t="s">
        <v>8</v>
      </c>
      <c r="C16" s="276"/>
      <c r="D16" s="406">
        <v>585402</v>
      </c>
      <c r="E16" s="186">
        <v>1.2330633409878207</v>
      </c>
      <c r="F16" s="226"/>
      <c r="G16" s="238">
        <v>99678</v>
      </c>
      <c r="H16" s="235">
        <v>1.5367831683098099</v>
      </c>
      <c r="I16" s="276"/>
      <c r="J16" s="282">
        <v>22791</v>
      </c>
      <c r="K16" s="413">
        <f t="shared" si="0"/>
        <v>3.8932220935357242</v>
      </c>
      <c r="L16" s="235">
        <f t="shared" si="1"/>
        <v>22.864624089568409</v>
      </c>
      <c r="M16" s="278"/>
      <c r="N16" s="278">
        <f t="shared" si="2"/>
        <v>15</v>
      </c>
      <c r="O16" s="278">
        <v>6</v>
      </c>
      <c r="P16" s="278">
        <f t="shared" si="3"/>
        <v>9</v>
      </c>
      <c r="Q16" s="279" t="str">
        <f t="shared" si="4"/>
        <v>Cataluña</v>
      </c>
      <c r="R16" s="283">
        <f t="shared" si="5"/>
        <v>31.342385024698331</v>
      </c>
      <c r="S16" s="275"/>
      <c r="T16" s="275"/>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1"/>
      <c r="DK16" s="281"/>
      <c r="DL16" s="281"/>
      <c r="DM16" s="281"/>
      <c r="DN16" s="281"/>
      <c r="DO16" s="281"/>
      <c r="DP16" s="281"/>
      <c r="DQ16" s="281"/>
      <c r="DR16" s="281"/>
      <c r="DS16" s="281"/>
      <c r="DT16" s="281"/>
      <c r="DU16" s="281"/>
      <c r="DV16" s="281"/>
      <c r="DW16" s="281"/>
      <c r="DX16" s="281"/>
      <c r="DY16" s="281"/>
      <c r="DZ16" s="281"/>
      <c r="EA16" s="281"/>
      <c r="EB16" s="281"/>
      <c r="EC16" s="281"/>
      <c r="ED16" s="281"/>
      <c r="EE16" s="281"/>
      <c r="EF16" s="281"/>
      <c r="EG16" s="281"/>
      <c r="EH16" s="281"/>
      <c r="EI16" s="281"/>
      <c r="EJ16" s="281"/>
      <c r="EK16" s="281"/>
      <c r="EL16" s="281"/>
      <c r="EM16" s="281"/>
      <c r="EN16" s="281"/>
      <c r="EO16" s="281"/>
      <c r="EP16" s="281"/>
      <c r="EQ16" s="281"/>
      <c r="ER16" s="281"/>
      <c r="ES16" s="281"/>
      <c r="ET16" s="281"/>
      <c r="EU16" s="281"/>
      <c r="EV16" s="281"/>
      <c r="EW16" s="281"/>
      <c r="EX16" s="281"/>
      <c r="EY16" s="281"/>
      <c r="EZ16" s="281"/>
      <c r="FA16" s="281"/>
      <c r="FB16" s="281"/>
      <c r="FC16" s="281"/>
      <c r="FD16" s="281"/>
      <c r="FE16" s="281"/>
      <c r="FF16" s="281"/>
      <c r="FG16" s="281"/>
      <c r="FH16" s="281"/>
      <c r="FI16" s="281"/>
      <c r="FJ16" s="281"/>
      <c r="FK16" s="281"/>
      <c r="FL16" s="281"/>
      <c r="FM16" s="281"/>
      <c r="FN16" s="281"/>
      <c r="FO16" s="281"/>
      <c r="FP16" s="281"/>
      <c r="FQ16" s="281"/>
      <c r="FR16" s="281"/>
      <c r="FS16" s="281"/>
      <c r="FT16" s="281"/>
      <c r="FU16" s="281"/>
      <c r="FV16" s="281"/>
      <c r="FW16" s="281"/>
      <c r="FX16" s="281"/>
      <c r="FY16" s="281"/>
      <c r="FZ16" s="281"/>
      <c r="GA16" s="281"/>
      <c r="GB16" s="281"/>
      <c r="GC16" s="281"/>
      <c r="GD16" s="281"/>
      <c r="GE16" s="281"/>
      <c r="GF16" s="281"/>
      <c r="GG16" s="281"/>
      <c r="GH16" s="281"/>
      <c r="GI16" s="281"/>
      <c r="GJ16" s="281"/>
      <c r="GK16" s="281"/>
      <c r="GL16" s="281"/>
      <c r="GM16" s="281"/>
      <c r="GN16" s="281"/>
      <c r="GO16" s="281"/>
      <c r="GP16" s="281"/>
      <c r="GQ16" s="281"/>
      <c r="GR16" s="281"/>
      <c r="GS16" s="281"/>
      <c r="GT16" s="281"/>
      <c r="GU16" s="281"/>
      <c r="GV16" s="281"/>
      <c r="GW16" s="281"/>
      <c r="GX16" s="281"/>
      <c r="GY16" s="281"/>
      <c r="GZ16" s="281"/>
      <c r="HA16" s="281"/>
      <c r="HB16" s="281"/>
      <c r="HC16" s="281"/>
      <c r="HD16" s="281"/>
      <c r="HE16" s="281"/>
      <c r="HF16" s="281"/>
      <c r="HG16" s="281"/>
      <c r="HH16" s="281"/>
      <c r="HI16" s="281"/>
      <c r="HJ16" s="281"/>
      <c r="HK16" s="281"/>
      <c r="HL16" s="281"/>
      <c r="HM16" s="281"/>
      <c r="HN16" s="281"/>
      <c r="HO16" s="281"/>
      <c r="HP16" s="281"/>
      <c r="HQ16" s="281"/>
      <c r="HR16" s="281"/>
      <c r="HS16" s="281"/>
      <c r="HT16" s="281"/>
      <c r="HU16" s="281"/>
      <c r="HV16" s="281"/>
      <c r="HW16" s="281"/>
      <c r="HX16" s="281"/>
      <c r="HY16" s="281"/>
      <c r="HZ16" s="281"/>
      <c r="IA16" s="281"/>
      <c r="IB16" s="281"/>
      <c r="IC16" s="281"/>
      <c r="ID16" s="281"/>
      <c r="IE16" s="281"/>
      <c r="IF16" s="281"/>
      <c r="IG16" s="281"/>
      <c r="IH16" s="281"/>
      <c r="II16" s="281"/>
      <c r="IJ16" s="281"/>
      <c r="IK16" s="281"/>
      <c r="IL16" s="281"/>
      <c r="IM16" s="281"/>
      <c r="IN16" s="281"/>
      <c r="IO16" s="281"/>
      <c r="IP16" s="281"/>
      <c r="IQ16" s="281"/>
      <c r="IR16" s="281"/>
      <c r="IS16" s="281"/>
      <c r="IT16" s="281"/>
      <c r="IU16" s="281"/>
      <c r="IV16" s="281"/>
      <c r="IW16" s="281"/>
      <c r="IX16" s="281"/>
      <c r="IY16" s="281"/>
      <c r="IZ16" s="281"/>
    </row>
    <row r="17" spans="1:260" s="128" customFormat="1" ht="18" customHeight="1" x14ac:dyDescent="0.2">
      <c r="A17" s="284"/>
      <c r="B17" s="285" t="s">
        <v>7</v>
      </c>
      <c r="C17" s="276"/>
      <c r="D17" s="405">
        <v>2372640</v>
      </c>
      <c r="E17" s="186">
        <v>4.9976177145984177</v>
      </c>
      <c r="F17" s="226"/>
      <c r="G17" s="286">
        <v>420966</v>
      </c>
      <c r="H17" s="287">
        <v>6.4902331831568389</v>
      </c>
      <c r="I17" s="276"/>
      <c r="J17" s="288">
        <v>141778</v>
      </c>
      <c r="K17" s="414">
        <f t="shared" si="0"/>
        <v>5.9755377975588377</v>
      </c>
      <c r="L17" s="287">
        <f t="shared" si="1"/>
        <v>33.67920449632512</v>
      </c>
      <c r="M17" s="278"/>
      <c r="N17" s="278">
        <f t="shared" si="2"/>
        <v>3</v>
      </c>
      <c r="O17" s="278">
        <v>7</v>
      </c>
      <c r="P17" s="278">
        <f t="shared" si="3"/>
        <v>4</v>
      </c>
      <c r="Q17" s="279" t="str">
        <f t="shared" si="4"/>
        <v>Balears, Illes</v>
      </c>
      <c r="R17" s="280">
        <f t="shared" si="5"/>
        <v>30.867972659188279</v>
      </c>
      <c r="S17" s="289"/>
      <c r="T17" s="289"/>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c r="BH17" s="284"/>
      <c r="BI17" s="284"/>
      <c r="BJ17" s="284"/>
      <c r="BK17" s="284"/>
      <c r="BL17" s="284"/>
      <c r="BM17" s="284"/>
      <c r="BN17" s="284"/>
      <c r="BO17" s="284"/>
      <c r="BP17" s="284"/>
      <c r="BQ17" s="284"/>
      <c r="BR17" s="284"/>
      <c r="BS17" s="284"/>
      <c r="BT17" s="284"/>
      <c r="BU17" s="284"/>
      <c r="BV17" s="284"/>
      <c r="BW17" s="284"/>
      <c r="BX17" s="284"/>
      <c r="BY17" s="284"/>
      <c r="BZ17" s="284"/>
      <c r="CA17" s="284"/>
      <c r="CB17" s="284"/>
      <c r="CC17" s="284"/>
      <c r="CD17" s="284"/>
      <c r="CE17" s="284"/>
      <c r="CF17" s="284"/>
      <c r="CG17" s="284"/>
      <c r="CH17" s="284"/>
      <c r="CI17" s="284"/>
      <c r="CJ17" s="284"/>
      <c r="CK17" s="284"/>
      <c r="CL17" s="284"/>
      <c r="CM17" s="284"/>
      <c r="CN17" s="284"/>
      <c r="CO17" s="284"/>
      <c r="CP17" s="284"/>
      <c r="CQ17" s="284"/>
      <c r="CR17" s="284"/>
      <c r="CS17" s="284"/>
      <c r="CT17" s="284"/>
      <c r="CU17" s="284"/>
      <c r="CV17" s="284"/>
      <c r="CW17" s="284"/>
      <c r="CX17" s="284"/>
      <c r="CY17" s="284"/>
      <c r="CZ17" s="284"/>
      <c r="DA17" s="284"/>
      <c r="DB17" s="284"/>
      <c r="DC17" s="284"/>
      <c r="DD17" s="284"/>
      <c r="DE17" s="284"/>
      <c r="DF17" s="284"/>
      <c r="DG17" s="284"/>
      <c r="DH17" s="284"/>
      <c r="DI17" s="284"/>
      <c r="DJ17" s="284"/>
      <c r="DK17" s="284"/>
      <c r="DL17" s="284"/>
      <c r="DM17" s="284"/>
      <c r="DN17" s="284"/>
      <c r="DO17" s="284"/>
      <c r="DP17" s="284"/>
      <c r="DQ17" s="284"/>
      <c r="DR17" s="284"/>
      <c r="DS17" s="284"/>
      <c r="DT17" s="284"/>
      <c r="DU17" s="284"/>
      <c r="DV17" s="284"/>
      <c r="DW17" s="284"/>
      <c r="DX17" s="284"/>
      <c r="DY17" s="284"/>
      <c r="DZ17" s="284"/>
      <c r="EA17" s="284"/>
      <c r="EB17" s="284"/>
      <c r="EC17" s="284"/>
      <c r="ED17" s="284"/>
      <c r="EE17" s="284"/>
      <c r="EF17" s="284"/>
      <c r="EG17" s="284"/>
      <c r="EH17" s="284"/>
      <c r="EI17" s="284"/>
      <c r="EJ17" s="284"/>
      <c r="EK17" s="284"/>
      <c r="EL17" s="284"/>
      <c r="EM17" s="284"/>
      <c r="EN17" s="284"/>
      <c r="EO17" s="284"/>
      <c r="EP17" s="284"/>
      <c r="EQ17" s="284"/>
      <c r="ER17" s="284"/>
      <c r="ES17" s="284"/>
      <c r="ET17" s="284"/>
      <c r="EU17" s="284"/>
      <c r="EV17" s="284"/>
      <c r="EW17" s="284"/>
      <c r="EX17" s="284"/>
      <c r="EY17" s="284"/>
      <c r="EZ17" s="284"/>
      <c r="FA17" s="284"/>
      <c r="FB17" s="284"/>
      <c r="FC17" s="284"/>
      <c r="FD17" s="284"/>
      <c r="FE17" s="284"/>
      <c r="FF17" s="284"/>
      <c r="FG17" s="284"/>
      <c r="FH17" s="284"/>
      <c r="FI17" s="284"/>
      <c r="FJ17" s="284"/>
      <c r="FK17" s="284"/>
      <c r="FL17" s="284"/>
      <c r="FM17" s="284"/>
      <c r="FN17" s="284"/>
      <c r="FO17" s="284"/>
      <c r="FP17" s="284"/>
      <c r="FQ17" s="284"/>
      <c r="FR17" s="284"/>
      <c r="FS17" s="284"/>
      <c r="FT17" s="284"/>
      <c r="FU17" s="284"/>
      <c r="FV17" s="284"/>
      <c r="FW17" s="284"/>
      <c r="FX17" s="284"/>
      <c r="FY17" s="284"/>
      <c r="FZ17" s="284"/>
      <c r="GA17" s="284"/>
      <c r="GB17" s="284"/>
      <c r="GC17" s="284"/>
      <c r="GD17" s="284"/>
      <c r="GE17" s="284"/>
      <c r="GF17" s="284"/>
      <c r="GG17" s="284"/>
      <c r="GH17" s="284"/>
      <c r="GI17" s="284"/>
      <c r="GJ17" s="284"/>
      <c r="GK17" s="284"/>
      <c r="GL17" s="284"/>
      <c r="GM17" s="284"/>
      <c r="GN17" s="284"/>
      <c r="GO17" s="284"/>
      <c r="GP17" s="284"/>
      <c r="GQ17" s="284"/>
      <c r="GR17" s="284"/>
      <c r="GS17" s="284"/>
      <c r="GT17" s="284"/>
      <c r="GU17" s="284"/>
      <c r="GV17" s="284"/>
      <c r="GW17" s="284"/>
      <c r="GX17" s="284"/>
      <c r="GY17" s="284"/>
      <c r="GZ17" s="284"/>
      <c r="HA17" s="284"/>
      <c r="HB17" s="284"/>
      <c r="HC17" s="284"/>
      <c r="HD17" s="284"/>
      <c r="HE17" s="284"/>
      <c r="HF17" s="284"/>
      <c r="HG17" s="284"/>
      <c r="HH17" s="284"/>
      <c r="HI17" s="284"/>
      <c r="HJ17" s="284"/>
      <c r="HK17" s="284"/>
      <c r="HL17" s="284"/>
      <c r="HM17" s="284"/>
      <c r="HN17" s="284"/>
      <c r="HO17" s="284"/>
      <c r="HP17" s="284"/>
      <c r="HQ17" s="284"/>
      <c r="HR17" s="284"/>
      <c r="HS17" s="284"/>
      <c r="HT17" s="284"/>
      <c r="HU17" s="284"/>
      <c r="HV17" s="284"/>
      <c r="HW17" s="284"/>
      <c r="HX17" s="284"/>
      <c r="HY17" s="284"/>
      <c r="HZ17" s="284"/>
      <c r="IA17" s="284"/>
      <c r="IB17" s="284"/>
      <c r="IC17" s="284"/>
      <c r="ID17" s="284"/>
      <c r="IE17" s="284"/>
      <c r="IF17" s="284"/>
      <c r="IG17" s="284"/>
      <c r="IH17" s="284"/>
      <c r="II17" s="284"/>
      <c r="IJ17" s="284"/>
      <c r="IK17" s="284"/>
      <c r="IL17" s="284"/>
      <c r="IM17" s="284"/>
      <c r="IN17" s="284"/>
      <c r="IO17" s="284"/>
      <c r="IP17" s="284"/>
      <c r="IQ17" s="284"/>
      <c r="IR17" s="284"/>
      <c r="IS17" s="284"/>
      <c r="IT17" s="284"/>
      <c r="IU17" s="284"/>
      <c r="IV17" s="284"/>
      <c r="IW17" s="284"/>
      <c r="IX17" s="284"/>
      <c r="IY17" s="284"/>
      <c r="IZ17" s="284"/>
    </row>
    <row r="18" spans="1:260" s="128" customFormat="1" ht="18" customHeight="1" x14ac:dyDescent="0.2">
      <c r="A18" s="284"/>
      <c r="B18" s="285" t="s">
        <v>43</v>
      </c>
      <c r="C18" s="276"/>
      <c r="D18" s="405">
        <v>2053328</v>
      </c>
      <c r="E18" s="186">
        <v>4.3250338806902606</v>
      </c>
      <c r="F18" s="226"/>
      <c r="G18" s="286">
        <v>289935</v>
      </c>
      <c r="H18" s="287">
        <v>4.4700658912087397</v>
      </c>
      <c r="I18" s="276"/>
      <c r="J18" s="288">
        <v>88695</v>
      </c>
      <c r="K18" s="414">
        <f t="shared" si="0"/>
        <v>4.3195729079815788</v>
      </c>
      <c r="L18" s="287">
        <f t="shared" si="1"/>
        <v>30.59133943814993</v>
      </c>
      <c r="M18" s="278"/>
      <c r="N18" s="278">
        <f t="shared" si="2"/>
        <v>8</v>
      </c>
      <c r="O18" s="278">
        <v>8</v>
      </c>
      <c r="P18" s="278">
        <f t="shared" si="3"/>
        <v>8</v>
      </c>
      <c r="Q18" s="279" t="str">
        <f t="shared" si="4"/>
        <v>Castilla - La Mancha</v>
      </c>
      <c r="R18" s="280">
        <f t="shared" si="5"/>
        <v>30.59133943814993</v>
      </c>
      <c r="S18" s="289"/>
      <c r="T18" s="289"/>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c r="BR18" s="284"/>
      <c r="BS18" s="284"/>
      <c r="BT18" s="284"/>
      <c r="BU18" s="284"/>
      <c r="BV18" s="284"/>
      <c r="BW18" s="284"/>
      <c r="BX18" s="284"/>
      <c r="BY18" s="284"/>
      <c r="BZ18" s="284"/>
      <c r="CA18" s="284"/>
      <c r="CB18" s="284"/>
      <c r="CC18" s="284"/>
      <c r="CD18" s="284"/>
      <c r="CE18" s="284"/>
      <c r="CF18" s="284"/>
      <c r="CG18" s="284"/>
      <c r="CH18" s="284"/>
      <c r="CI18" s="284"/>
      <c r="CJ18" s="284"/>
      <c r="CK18" s="284"/>
      <c r="CL18" s="284"/>
      <c r="CM18" s="284"/>
      <c r="CN18" s="284"/>
      <c r="CO18" s="284"/>
      <c r="CP18" s="284"/>
      <c r="CQ18" s="284"/>
      <c r="CR18" s="284"/>
      <c r="CS18" s="284"/>
      <c r="CT18" s="284"/>
      <c r="CU18" s="284"/>
      <c r="CV18" s="284"/>
      <c r="CW18" s="284"/>
      <c r="CX18" s="284"/>
      <c r="CY18" s="284"/>
      <c r="CZ18" s="284"/>
      <c r="DA18" s="284"/>
      <c r="DB18" s="284"/>
      <c r="DC18" s="284"/>
      <c r="DD18" s="284"/>
      <c r="DE18" s="284"/>
      <c r="DF18" s="284"/>
      <c r="DG18" s="284"/>
      <c r="DH18" s="284"/>
      <c r="DI18" s="284"/>
      <c r="DJ18" s="284"/>
      <c r="DK18" s="284"/>
      <c r="DL18" s="284"/>
      <c r="DM18" s="284"/>
      <c r="DN18" s="284"/>
      <c r="DO18" s="284"/>
      <c r="DP18" s="284"/>
      <c r="DQ18" s="284"/>
      <c r="DR18" s="284"/>
      <c r="DS18" s="284"/>
      <c r="DT18" s="284"/>
      <c r="DU18" s="284"/>
      <c r="DV18" s="284"/>
      <c r="DW18" s="284"/>
      <c r="DX18" s="284"/>
      <c r="DY18" s="284"/>
      <c r="DZ18" s="284"/>
      <c r="EA18" s="284"/>
      <c r="EB18" s="284"/>
      <c r="EC18" s="284"/>
      <c r="ED18" s="284"/>
      <c r="EE18" s="284"/>
      <c r="EF18" s="284"/>
      <c r="EG18" s="284"/>
      <c r="EH18" s="284"/>
      <c r="EI18" s="284"/>
      <c r="EJ18" s="284"/>
      <c r="EK18" s="284"/>
      <c r="EL18" s="284"/>
      <c r="EM18" s="284"/>
      <c r="EN18" s="284"/>
      <c r="EO18" s="284"/>
      <c r="EP18" s="284"/>
      <c r="EQ18" s="284"/>
      <c r="ER18" s="284"/>
      <c r="ES18" s="284"/>
      <c r="ET18" s="284"/>
      <c r="EU18" s="284"/>
      <c r="EV18" s="284"/>
      <c r="EW18" s="284"/>
      <c r="EX18" s="284"/>
      <c r="EY18" s="284"/>
      <c r="EZ18" s="284"/>
      <c r="FA18" s="284"/>
      <c r="FB18" s="284"/>
      <c r="FC18" s="284"/>
      <c r="FD18" s="284"/>
      <c r="FE18" s="284"/>
      <c r="FF18" s="284"/>
      <c r="FG18" s="284"/>
      <c r="FH18" s="284"/>
      <c r="FI18" s="284"/>
      <c r="FJ18" s="284"/>
      <c r="FK18" s="284"/>
      <c r="FL18" s="284"/>
      <c r="FM18" s="284"/>
      <c r="FN18" s="284"/>
      <c r="FO18" s="284"/>
      <c r="FP18" s="284"/>
      <c r="FQ18" s="284"/>
      <c r="FR18" s="284"/>
      <c r="FS18" s="284"/>
      <c r="FT18" s="284"/>
      <c r="FU18" s="284"/>
      <c r="FV18" s="284"/>
      <c r="FW18" s="284"/>
      <c r="FX18" s="284"/>
      <c r="FY18" s="284"/>
      <c r="FZ18" s="284"/>
      <c r="GA18" s="284"/>
      <c r="GB18" s="284"/>
      <c r="GC18" s="284"/>
      <c r="GD18" s="284"/>
      <c r="GE18" s="284"/>
      <c r="GF18" s="284"/>
      <c r="GG18" s="284"/>
      <c r="GH18" s="284"/>
      <c r="GI18" s="284"/>
      <c r="GJ18" s="284"/>
      <c r="GK18" s="284"/>
      <c r="GL18" s="284"/>
      <c r="GM18" s="284"/>
      <c r="GN18" s="284"/>
      <c r="GO18" s="284"/>
      <c r="GP18" s="284"/>
      <c r="GQ18" s="284"/>
      <c r="GR18" s="284"/>
      <c r="GS18" s="284"/>
      <c r="GT18" s="284"/>
      <c r="GU18" s="284"/>
      <c r="GV18" s="284"/>
      <c r="GW18" s="284"/>
      <c r="GX18" s="284"/>
      <c r="GY18" s="284"/>
      <c r="GZ18" s="284"/>
      <c r="HA18" s="284"/>
      <c r="HB18" s="284"/>
      <c r="HC18" s="284"/>
      <c r="HD18" s="284"/>
      <c r="HE18" s="284"/>
      <c r="HF18" s="284"/>
      <c r="HG18" s="284"/>
      <c r="HH18" s="284"/>
      <c r="HI18" s="284"/>
      <c r="HJ18" s="284"/>
      <c r="HK18" s="284"/>
      <c r="HL18" s="284"/>
      <c r="HM18" s="284"/>
      <c r="HN18" s="284"/>
      <c r="HO18" s="284"/>
      <c r="HP18" s="284"/>
      <c r="HQ18" s="284"/>
      <c r="HR18" s="284"/>
      <c r="HS18" s="284"/>
      <c r="HT18" s="284"/>
      <c r="HU18" s="284"/>
      <c r="HV18" s="284"/>
      <c r="HW18" s="284"/>
      <c r="HX18" s="284"/>
      <c r="HY18" s="284"/>
      <c r="HZ18" s="284"/>
      <c r="IA18" s="284"/>
      <c r="IB18" s="284"/>
      <c r="IC18" s="284"/>
      <c r="ID18" s="284"/>
      <c r="IE18" s="284"/>
      <c r="IF18" s="284"/>
      <c r="IG18" s="284"/>
      <c r="IH18" s="284"/>
      <c r="II18" s="284"/>
      <c r="IJ18" s="284"/>
      <c r="IK18" s="284"/>
      <c r="IL18" s="284"/>
      <c r="IM18" s="284"/>
      <c r="IN18" s="284"/>
      <c r="IO18" s="284"/>
      <c r="IP18" s="284"/>
      <c r="IQ18" s="284"/>
      <c r="IR18" s="284"/>
      <c r="IS18" s="284"/>
      <c r="IT18" s="284"/>
      <c r="IU18" s="284"/>
      <c r="IV18" s="284"/>
      <c r="IW18" s="284"/>
      <c r="IX18" s="284"/>
      <c r="IY18" s="284"/>
      <c r="IZ18" s="284"/>
    </row>
    <row r="19" spans="1:260" s="128" customFormat="1" ht="18" customHeight="1" x14ac:dyDescent="0.2">
      <c r="A19" s="284"/>
      <c r="B19" s="285" t="s">
        <v>44</v>
      </c>
      <c r="C19" s="276"/>
      <c r="D19" s="405">
        <v>7792611</v>
      </c>
      <c r="E19" s="186">
        <v>16.413990650319683</v>
      </c>
      <c r="F19" s="226"/>
      <c r="G19" s="286">
        <v>1069708</v>
      </c>
      <c r="H19" s="287">
        <v>16.492197369593594</v>
      </c>
      <c r="I19" s="276"/>
      <c r="J19" s="288">
        <v>335272</v>
      </c>
      <c r="K19" s="414">
        <f t="shared" si="0"/>
        <v>4.3024347038495829</v>
      </c>
      <c r="L19" s="287">
        <f t="shared" si="1"/>
        <v>31.342385024698331</v>
      </c>
      <c r="M19" s="278"/>
      <c r="N19" s="278">
        <f t="shared" si="2"/>
        <v>6</v>
      </c>
      <c r="O19" s="278">
        <v>9</v>
      </c>
      <c r="P19" s="278">
        <f t="shared" si="3"/>
        <v>21</v>
      </c>
      <c r="Q19" s="279" t="str">
        <f>INDEX(B$11:B$31,P19,1)</f>
        <v>TOTAL</v>
      </c>
      <c r="R19" s="280">
        <f t="shared" si="5"/>
        <v>29.028301243912797</v>
      </c>
      <c r="S19" s="289"/>
      <c r="T19" s="289"/>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84"/>
      <c r="HC19" s="284"/>
      <c r="HD19" s="284"/>
      <c r="HE19" s="284"/>
      <c r="HF19" s="284"/>
      <c r="HG19" s="284"/>
      <c r="HH19" s="284"/>
      <c r="HI19" s="284"/>
      <c r="HJ19" s="284"/>
      <c r="HK19" s="284"/>
      <c r="HL19" s="284"/>
      <c r="HM19" s="284"/>
      <c r="HN19" s="284"/>
      <c r="HO19" s="284"/>
      <c r="HP19" s="284"/>
      <c r="HQ19" s="284"/>
      <c r="HR19" s="284"/>
      <c r="HS19" s="284"/>
      <c r="HT19" s="284"/>
      <c r="HU19" s="284"/>
      <c r="HV19" s="284"/>
      <c r="HW19" s="284"/>
      <c r="HX19" s="284"/>
      <c r="HY19" s="284"/>
      <c r="HZ19" s="284"/>
      <c r="IA19" s="284"/>
      <c r="IB19" s="284"/>
      <c r="IC19" s="284"/>
      <c r="ID19" s="284"/>
      <c r="IE19" s="284"/>
      <c r="IF19" s="284"/>
      <c r="IG19" s="284"/>
      <c r="IH19" s="284"/>
      <c r="II19" s="284"/>
      <c r="IJ19" s="284"/>
      <c r="IK19" s="284"/>
      <c r="IL19" s="284"/>
      <c r="IM19" s="284"/>
      <c r="IN19" s="284"/>
      <c r="IO19" s="284"/>
      <c r="IP19" s="284"/>
      <c r="IQ19" s="284"/>
      <c r="IR19" s="284"/>
      <c r="IS19" s="284"/>
      <c r="IT19" s="284"/>
      <c r="IU19" s="284"/>
      <c r="IV19" s="284"/>
      <c r="IW19" s="284"/>
      <c r="IX19" s="284"/>
      <c r="IY19" s="284"/>
      <c r="IZ19" s="284"/>
    </row>
    <row r="20" spans="1:260" s="128" customFormat="1" ht="18" customHeight="1" x14ac:dyDescent="0.2">
      <c r="A20" s="284"/>
      <c r="B20" s="285" t="s">
        <v>6</v>
      </c>
      <c r="C20" s="276"/>
      <c r="D20" s="405">
        <v>5097967</v>
      </c>
      <c r="E20" s="186">
        <v>10.738118799159649</v>
      </c>
      <c r="F20" s="226"/>
      <c r="G20" s="286">
        <v>656267</v>
      </c>
      <c r="H20" s="287">
        <v>10.11798069300321</v>
      </c>
      <c r="I20" s="276"/>
      <c r="J20" s="288">
        <v>175133</v>
      </c>
      <c r="K20" s="414">
        <f t="shared" si="0"/>
        <v>3.4353498168975984</v>
      </c>
      <c r="L20" s="287">
        <f>J20*100/G20</f>
        <v>26.686242032587348</v>
      </c>
      <c r="M20" s="278"/>
      <c r="N20" s="278">
        <f t="shared" si="2"/>
        <v>11</v>
      </c>
      <c r="O20" s="278">
        <v>10</v>
      </c>
      <c r="P20" s="278">
        <f t="shared" si="3"/>
        <v>13</v>
      </c>
      <c r="Q20" s="279" t="str">
        <f t="shared" si="4"/>
        <v>Madrid, Comunidad de</v>
      </c>
      <c r="R20" s="280">
        <f t="shared" si="5"/>
        <v>28.592157316598161</v>
      </c>
      <c r="S20" s="289"/>
      <c r="T20" s="289"/>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c r="EU20" s="284"/>
      <c r="EV20" s="284"/>
      <c r="EW20" s="284"/>
      <c r="EX20" s="284"/>
      <c r="EY20" s="284"/>
      <c r="EZ20" s="284"/>
      <c r="FA20" s="284"/>
      <c r="FB20" s="284"/>
      <c r="FC20" s="284"/>
      <c r="FD20" s="284"/>
      <c r="FE20" s="284"/>
      <c r="FF20" s="284"/>
      <c r="FG20" s="284"/>
      <c r="FH20" s="284"/>
      <c r="FI20" s="284"/>
      <c r="FJ20" s="284"/>
      <c r="FK20" s="284"/>
      <c r="FL20" s="284"/>
      <c r="FM20" s="284"/>
      <c r="FN20" s="284"/>
      <c r="FO20" s="284"/>
      <c r="FP20" s="284"/>
      <c r="FQ20" s="284"/>
      <c r="FR20" s="284"/>
      <c r="FS20" s="284"/>
      <c r="FT20" s="284"/>
      <c r="FU20" s="284"/>
      <c r="FV20" s="284"/>
      <c r="FW20" s="284"/>
      <c r="FX20" s="284"/>
      <c r="FY20" s="284"/>
      <c r="FZ20" s="284"/>
      <c r="GA20" s="284"/>
      <c r="GB20" s="284"/>
      <c r="GC20" s="284"/>
      <c r="GD20" s="284"/>
      <c r="GE20" s="284"/>
      <c r="GF20" s="284"/>
      <c r="GG20" s="284"/>
      <c r="GH20" s="284"/>
      <c r="GI20" s="284"/>
      <c r="GJ20" s="284"/>
      <c r="GK20" s="284"/>
      <c r="GL20" s="284"/>
      <c r="GM20" s="284"/>
      <c r="GN20" s="284"/>
      <c r="GO20" s="284"/>
      <c r="GP20" s="284"/>
      <c r="GQ20" s="284"/>
      <c r="GR20" s="284"/>
      <c r="GS20" s="284"/>
      <c r="GT20" s="284"/>
      <c r="GU20" s="284"/>
      <c r="GV20" s="284"/>
      <c r="GW20" s="284"/>
      <c r="GX20" s="284"/>
      <c r="GY20" s="284"/>
      <c r="GZ20" s="284"/>
      <c r="HA20" s="284"/>
      <c r="HB20" s="284"/>
      <c r="HC20" s="284"/>
      <c r="HD20" s="284"/>
      <c r="HE20" s="284"/>
      <c r="HF20" s="284"/>
      <c r="HG20" s="284"/>
      <c r="HH20" s="284"/>
      <c r="HI20" s="284"/>
      <c r="HJ20" s="284"/>
      <c r="HK20" s="284"/>
      <c r="HL20" s="284"/>
      <c r="HM20" s="284"/>
      <c r="HN20" s="284"/>
      <c r="HO20" s="284"/>
      <c r="HP20" s="284"/>
      <c r="HQ20" s="284"/>
      <c r="HR20" s="284"/>
      <c r="HS20" s="284"/>
      <c r="HT20" s="284"/>
      <c r="HU20" s="284"/>
      <c r="HV20" s="284"/>
      <c r="HW20" s="284"/>
      <c r="HX20" s="284"/>
      <c r="HY20" s="284"/>
      <c r="HZ20" s="284"/>
      <c r="IA20" s="284"/>
      <c r="IB20" s="284"/>
      <c r="IC20" s="284"/>
      <c r="ID20" s="284"/>
      <c r="IE20" s="284"/>
      <c r="IF20" s="284"/>
      <c r="IG20" s="284"/>
      <c r="IH20" s="284"/>
      <c r="II20" s="284"/>
      <c r="IJ20" s="284"/>
      <c r="IK20" s="284"/>
      <c r="IL20" s="284"/>
      <c r="IM20" s="284"/>
      <c r="IN20" s="284"/>
      <c r="IO20" s="284"/>
      <c r="IP20" s="284"/>
      <c r="IQ20" s="284"/>
      <c r="IR20" s="284"/>
      <c r="IS20" s="284"/>
      <c r="IT20" s="284"/>
      <c r="IU20" s="284"/>
      <c r="IV20" s="284"/>
      <c r="IW20" s="284"/>
      <c r="IX20" s="284"/>
      <c r="IY20" s="284"/>
      <c r="IZ20" s="284"/>
    </row>
    <row r="21" spans="1:260" s="125" customFormat="1" ht="18" customHeight="1" x14ac:dyDescent="0.2">
      <c r="A21" s="281"/>
      <c r="B21" s="233" t="s">
        <v>5</v>
      </c>
      <c r="C21" s="276"/>
      <c r="D21" s="405">
        <v>1054776</v>
      </c>
      <c r="E21" s="186">
        <v>2.221730739822839</v>
      </c>
      <c r="F21" s="226"/>
      <c r="G21" s="234">
        <v>159524</v>
      </c>
      <c r="H21" s="235">
        <v>2.4594574343531583</v>
      </c>
      <c r="I21" s="276"/>
      <c r="J21" s="282">
        <v>54294</v>
      </c>
      <c r="K21" s="413">
        <f t="shared" si="0"/>
        <v>5.147443627841362</v>
      </c>
      <c r="L21" s="235">
        <f t="shared" si="1"/>
        <v>34.035004137308491</v>
      </c>
      <c r="M21" s="278"/>
      <c r="N21" s="278">
        <f t="shared" si="2"/>
        <v>2</v>
      </c>
      <c r="O21" s="278">
        <v>11</v>
      </c>
      <c r="P21" s="278">
        <f t="shared" si="3"/>
        <v>10</v>
      </c>
      <c r="Q21" s="279" t="str">
        <f t="shared" si="4"/>
        <v>Comunitat Valenciana</v>
      </c>
      <c r="R21" s="280">
        <f t="shared" si="5"/>
        <v>26.686242032587348</v>
      </c>
      <c r="S21" s="275"/>
      <c r="T21" s="275"/>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281"/>
      <c r="BW21" s="281"/>
      <c r="BX21" s="281"/>
      <c r="BY21" s="281"/>
      <c r="BZ21" s="281"/>
      <c r="CA21" s="281"/>
      <c r="CB21" s="281"/>
      <c r="CC21" s="281"/>
      <c r="CD21" s="281"/>
      <c r="CE21" s="281"/>
      <c r="CF21" s="281"/>
      <c r="CG21" s="281"/>
      <c r="CH21" s="281"/>
      <c r="CI21" s="281"/>
      <c r="CJ21" s="281"/>
      <c r="CK21" s="281"/>
      <c r="CL21" s="281"/>
      <c r="CM21" s="281"/>
      <c r="CN21" s="281"/>
      <c r="CO21" s="281"/>
      <c r="CP21" s="281"/>
      <c r="CQ21" s="281"/>
      <c r="CR21" s="281"/>
      <c r="CS21" s="281"/>
      <c r="CT21" s="281"/>
      <c r="CU21" s="281"/>
      <c r="CV21" s="281"/>
      <c r="CW21" s="281"/>
      <c r="CX21" s="281"/>
      <c r="CY21" s="281"/>
      <c r="CZ21" s="281"/>
      <c r="DA21" s="281"/>
      <c r="DB21" s="281"/>
      <c r="DC21" s="281"/>
      <c r="DD21" s="281"/>
      <c r="DE21" s="281"/>
      <c r="DF21" s="281"/>
      <c r="DG21" s="281"/>
      <c r="DH21" s="281"/>
      <c r="DI21" s="281"/>
      <c r="DJ21" s="281"/>
      <c r="DK21" s="281"/>
      <c r="DL21" s="281"/>
      <c r="DM21" s="281"/>
      <c r="DN21" s="281"/>
      <c r="DO21" s="281"/>
      <c r="DP21" s="281"/>
      <c r="DQ21" s="281"/>
      <c r="DR21" s="281"/>
      <c r="DS21" s="281"/>
      <c r="DT21" s="281"/>
      <c r="DU21" s="281"/>
      <c r="DV21" s="281"/>
      <c r="DW21" s="281"/>
      <c r="DX21" s="281"/>
      <c r="DY21" s="281"/>
      <c r="DZ21" s="281"/>
      <c r="EA21" s="281"/>
      <c r="EB21" s="281"/>
      <c r="EC21" s="281"/>
      <c r="ED21" s="281"/>
      <c r="EE21" s="281"/>
      <c r="EF21" s="281"/>
      <c r="EG21" s="281"/>
      <c r="EH21" s="281"/>
      <c r="EI21" s="281"/>
      <c r="EJ21" s="281"/>
      <c r="EK21" s="281"/>
      <c r="EL21" s="281"/>
      <c r="EM21" s="281"/>
      <c r="EN21" s="281"/>
      <c r="EO21" s="281"/>
      <c r="EP21" s="281"/>
      <c r="EQ21" s="281"/>
      <c r="ER21" s="281"/>
      <c r="ES21" s="281"/>
      <c r="ET21" s="281"/>
      <c r="EU21" s="281"/>
      <c r="EV21" s="281"/>
      <c r="EW21" s="281"/>
      <c r="EX21" s="281"/>
      <c r="EY21" s="281"/>
      <c r="EZ21" s="281"/>
      <c r="FA21" s="281"/>
      <c r="FB21" s="281"/>
      <c r="FC21" s="281"/>
      <c r="FD21" s="281"/>
      <c r="FE21" s="281"/>
      <c r="FF21" s="281"/>
      <c r="FG21" s="281"/>
      <c r="FH21" s="281"/>
      <c r="FI21" s="281"/>
      <c r="FJ21" s="281"/>
      <c r="FK21" s="281"/>
      <c r="FL21" s="281"/>
      <c r="FM21" s="281"/>
      <c r="FN21" s="281"/>
      <c r="FO21" s="281"/>
      <c r="FP21" s="281"/>
      <c r="FQ21" s="281"/>
      <c r="FR21" s="281"/>
      <c r="FS21" s="281"/>
      <c r="FT21" s="281"/>
      <c r="FU21" s="281"/>
      <c r="FV21" s="281"/>
      <c r="FW21" s="281"/>
      <c r="FX21" s="281"/>
      <c r="FY21" s="281"/>
      <c r="FZ21" s="281"/>
      <c r="GA21" s="281"/>
      <c r="GB21" s="281"/>
      <c r="GC21" s="281"/>
      <c r="GD21" s="281"/>
      <c r="GE21" s="281"/>
      <c r="GF21" s="281"/>
      <c r="GG21" s="281"/>
      <c r="GH21" s="281"/>
      <c r="GI21" s="281"/>
      <c r="GJ21" s="281"/>
      <c r="GK21" s="281"/>
      <c r="GL21" s="281"/>
      <c r="GM21" s="281"/>
      <c r="GN21" s="281"/>
      <c r="GO21" s="281"/>
      <c r="GP21" s="281"/>
      <c r="GQ21" s="281"/>
      <c r="GR21" s="281"/>
      <c r="GS21" s="281"/>
      <c r="GT21" s="281"/>
      <c r="GU21" s="281"/>
      <c r="GV21" s="281"/>
      <c r="GW21" s="281"/>
      <c r="GX21" s="281"/>
      <c r="GY21" s="281"/>
      <c r="GZ21" s="281"/>
      <c r="HA21" s="281"/>
      <c r="HB21" s="281"/>
      <c r="HC21" s="281"/>
      <c r="HD21" s="281"/>
      <c r="HE21" s="281"/>
      <c r="HF21" s="281"/>
      <c r="HG21" s="281"/>
      <c r="HH21" s="281"/>
      <c r="HI21" s="281"/>
      <c r="HJ21" s="281"/>
      <c r="HK21" s="281"/>
      <c r="HL21" s="281"/>
      <c r="HM21" s="281"/>
      <c r="HN21" s="281"/>
      <c r="HO21" s="281"/>
      <c r="HP21" s="281"/>
      <c r="HQ21" s="281"/>
      <c r="HR21" s="281"/>
      <c r="HS21" s="281"/>
      <c r="HT21" s="281"/>
      <c r="HU21" s="281"/>
      <c r="HV21" s="281"/>
      <c r="HW21" s="281"/>
      <c r="HX21" s="281"/>
      <c r="HY21" s="281"/>
      <c r="HZ21" s="281"/>
      <c r="IA21" s="281"/>
      <c r="IB21" s="281"/>
      <c r="IC21" s="281"/>
      <c r="ID21" s="281"/>
      <c r="IE21" s="281"/>
      <c r="IF21" s="281"/>
      <c r="IG21" s="281"/>
      <c r="IH21" s="281"/>
      <c r="II21" s="281"/>
      <c r="IJ21" s="281"/>
      <c r="IK21" s="281"/>
      <c r="IL21" s="281"/>
      <c r="IM21" s="281"/>
      <c r="IN21" s="281"/>
      <c r="IO21" s="281"/>
      <c r="IP21" s="281"/>
      <c r="IQ21" s="281"/>
      <c r="IR21" s="281"/>
      <c r="IS21" s="281"/>
      <c r="IT21" s="281"/>
      <c r="IU21" s="281"/>
      <c r="IV21" s="281"/>
      <c r="IW21" s="281"/>
      <c r="IX21" s="281"/>
      <c r="IY21" s="281"/>
      <c r="IZ21" s="281"/>
    </row>
    <row r="22" spans="1:260" s="125" customFormat="1" ht="18" customHeight="1" x14ac:dyDescent="0.2">
      <c r="A22" s="281"/>
      <c r="B22" s="233" t="s">
        <v>38</v>
      </c>
      <c r="C22" s="276"/>
      <c r="D22" s="405">
        <v>2690464</v>
      </c>
      <c r="E22" s="186">
        <v>5.6670672950339354</v>
      </c>
      <c r="F22" s="226"/>
      <c r="G22" s="234">
        <v>485558</v>
      </c>
      <c r="H22" s="235">
        <v>7.4860787900858226</v>
      </c>
      <c r="I22" s="276"/>
      <c r="J22" s="282">
        <v>79947</v>
      </c>
      <c r="K22" s="413">
        <f t="shared" si="0"/>
        <v>2.9714948796936143</v>
      </c>
      <c r="L22" s="235">
        <f t="shared" si="1"/>
        <v>16.464974318207094</v>
      </c>
      <c r="M22" s="278"/>
      <c r="N22" s="278">
        <f t="shared" si="2"/>
        <v>19</v>
      </c>
      <c r="O22" s="278">
        <v>12</v>
      </c>
      <c r="P22" s="278">
        <f t="shared" si="3"/>
        <v>15</v>
      </c>
      <c r="Q22" s="279" t="str">
        <f t="shared" si="4"/>
        <v>Navarra, Comunidad Foral de</v>
      </c>
      <c r="R22" s="280">
        <f t="shared" si="5"/>
        <v>25.927854401026845</v>
      </c>
      <c r="S22" s="275"/>
      <c r="T22" s="275"/>
      <c r="U22" s="281"/>
      <c r="V22" s="281"/>
      <c r="W22" s="281"/>
      <c r="X22" s="281"/>
      <c r="Y22" s="281"/>
      <c r="Z22" s="281"/>
      <c r="AA22" s="281"/>
      <c r="AB22" s="281"/>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1"/>
      <c r="AZ22" s="281"/>
      <c r="BA22" s="281"/>
      <c r="BB22" s="281"/>
      <c r="BC22" s="281"/>
      <c r="BD22" s="281"/>
      <c r="BE22" s="281"/>
      <c r="BF22" s="281"/>
      <c r="BG22" s="281"/>
      <c r="BH22" s="281"/>
      <c r="BI22" s="281"/>
      <c r="BJ22" s="281"/>
      <c r="BK22" s="281"/>
      <c r="BL22" s="281"/>
      <c r="BM22" s="281"/>
      <c r="BN22" s="281"/>
      <c r="BO22" s="281"/>
      <c r="BP22" s="281"/>
      <c r="BQ22" s="281"/>
      <c r="BR22" s="281"/>
      <c r="BS22" s="281"/>
      <c r="BT22" s="281"/>
      <c r="BU22" s="281"/>
      <c r="BV22" s="281"/>
      <c r="BW22" s="281"/>
      <c r="BX22" s="281"/>
      <c r="BY22" s="281"/>
      <c r="BZ22" s="281"/>
      <c r="CA22" s="281"/>
      <c r="CB22" s="281"/>
      <c r="CC22" s="281"/>
      <c r="CD22" s="281"/>
      <c r="CE22" s="281"/>
      <c r="CF22" s="281"/>
      <c r="CG22" s="281"/>
      <c r="CH22" s="281"/>
      <c r="CI22" s="281"/>
      <c r="CJ22" s="281"/>
      <c r="CK22" s="281"/>
      <c r="CL22" s="281"/>
      <c r="CM22" s="281"/>
      <c r="CN22" s="281"/>
      <c r="CO22" s="281"/>
      <c r="CP22" s="281"/>
      <c r="CQ22" s="281"/>
      <c r="CR22" s="281"/>
      <c r="CS22" s="281"/>
      <c r="CT22" s="281"/>
      <c r="CU22" s="281"/>
      <c r="CV22" s="281"/>
      <c r="CW22" s="281"/>
      <c r="CX22" s="281"/>
      <c r="CY22" s="281"/>
      <c r="CZ22" s="281"/>
      <c r="DA22" s="281"/>
      <c r="DB22" s="281"/>
      <c r="DC22" s="281"/>
      <c r="DD22" s="281"/>
      <c r="DE22" s="281"/>
      <c r="DF22" s="281"/>
      <c r="DG22" s="281"/>
      <c r="DH22" s="281"/>
      <c r="DI22" s="281"/>
      <c r="DJ22" s="281"/>
      <c r="DK22" s="281"/>
      <c r="DL22" s="281"/>
      <c r="DM22" s="281"/>
      <c r="DN22" s="281"/>
      <c r="DO22" s="281"/>
      <c r="DP22" s="281"/>
      <c r="DQ22" s="281"/>
      <c r="DR22" s="281"/>
      <c r="DS22" s="281"/>
      <c r="DT22" s="281"/>
      <c r="DU22" s="281"/>
      <c r="DV22" s="281"/>
      <c r="DW22" s="281"/>
      <c r="DX22" s="281"/>
      <c r="DY22" s="281"/>
      <c r="DZ22" s="281"/>
      <c r="EA22" s="281"/>
      <c r="EB22" s="281"/>
      <c r="EC22" s="281"/>
      <c r="ED22" s="281"/>
      <c r="EE22" s="281"/>
      <c r="EF22" s="281"/>
      <c r="EG22" s="281"/>
      <c r="EH22" s="281"/>
      <c r="EI22" s="281"/>
      <c r="EJ22" s="281"/>
      <c r="EK22" s="281"/>
      <c r="EL22" s="281"/>
      <c r="EM22" s="281"/>
      <c r="EN22" s="281"/>
      <c r="EO22" s="281"/>
      <c r="EP22" s="281"/>
      <c r="EQ22" s="281"/>
      <c r="ER22" s="281"/>
      <c r="ES22" s="281"/>
      <c r="ET22" s="281"/>
      <c r="EU22" s="281"/>
      <c r="EV22" s="281"/>
      <c r="EW22" s="281"/>
      <c r="EX22" s="281"/>
      <c r="EY22" s="281"/>
      <c r="EZ22" s="281"/>
      <c r="FA22" s="281"/>
      <c r="FB22" s="281"/>
      <c r="FC22" s="281"/>
      <c r="FD22" s="281"/>
      <c r="FE22" s="281"/>
      <c r="FF22" s="281"/>
      <c r="FG22" s="281"/>
      <c r="FH22" s="281"/>
      <c r="FI22" s="281"/>
      <c r="FJ22" s="281"/>
      <c r="FK22" s="281"/>
      <c r="FL22" s="281"/>
      <c r="FM22" s="281"/>
      <c r="FN22" s="281"/>
      <c r="FO22" s="281"/>
      <c r="FP22" s="281"/>
      <c r="FQ22" s="281"/>
      <c r="FR22" s="281"/>
      <c r="FS22" s="281"/>
      <c r="FT22" s="281"/>
      <c r="FU22" s="281"/>
      <c r="FV22" s="281"/>
      <c r="FW22" s="281"/>
      <c r="FX22" s="281"/>
      <c r="FY22" s="281"/>
      <c r="FZ22" s="281"/>
      <c r="GA22" s="281"/>
      <c r="GB22" s="281"/>
      <c r="GC22" s="281"/>
      <c r="GD22" s="281"/>
      <c r="GE22" s="281"/>
      <c r="GF22" s="281"/>
      <c r="GG22" s="281"/>
      <c r="GH22" s="281"/>
      <c r="GI22" s="281"/>
      <c r="GJ22" s="281"/>
      <c r="GK22" s="281"/>
      <c r="GL22" s="281"/>
      <c r="GM22" s="281"/>
      <c r="GN22" s="281"/>
      <c r="GO22" s="281"/>
      <c r="GP22" s="281"/>
      <c r="GQ22" s="281"/>
      <c r="GR22" s="281"/>
      <c r="GS22" s="281"/>
      <c r="GT22" s="281"/>
      <c r="GU22" s="281"/>
      <c r="GV22" s="281"/>
      <c r="GW22" s="281"/>
      <c r="GX22" s="281"/>
      <c r="GY22" s="281"/>
      <c r="GZ22" s="281"/>
      <c r="HA22" s="281"/>
      <c r="HB22" s="281"/>
      <c r="HC22" s="281"/>
      <c r="HD22" s="281"/>
      <c r="HE22" s="281"/>
      <c r="HF22" s="281"/>
      <c r="HG22" s="281"/>
      <c r="HH22" s="281"/>
      <c r="HI22" s="281"/>
      <c r="HJ22" s="281"/>
      <c r="HK22" s="281"/>
      <c r="HL22" s="281"/>
      <c r="HM22" s="281"/>
      <c r="HN22" s="281"/>
      <c r="HO22" s="281"/>
      <c r="HP22" s="281"/>
      <c r="HQ22" s="281"/>
      <c r="HR22" s="281"/>
      <c r="HS22" s="281"/>
      <c r="HT22" s="281"/>
      <c r="HU22" s="281"/>
      <c r="HV22" s="281"/>
      <c r="HW22" s="281"/>
      <c r="HX22" s="281"/>
      <c r="HY22" s="281"/>
      <c r="HZ22" s="281"/>
      <c r="IA22" s="281"/>
      <c r="IB22" s="281"/>
      <c r="IC22" s="281"/>
      <c r="ID22" s="281"/>
      <c r="IE22" s="281"/>
      <c r="IF22" s="281"/>
      <c r="IG22" s="281"/>
      <c r="IH22" s="281"/>
      <c r="II22" s="281"/>
      <c r="IJ22" s="281"/>
      <c r="IK22" s="281"/>
      <c r="IL22" s="281"/>
      <c r="IM22" s="281"/>
      <c r="IN22" s="281"/>
      <c r="IO22" s="281"/>
      <c r="IP22" s="281"/>
      <c r="IQ22" s="281"/>
      <c r="IR22" s="281"/>
      <c r="IS22" s="281"/>
      <c r="IT22" s="281"/>
      <c r="IU22" s="281"/>
      <c r="IV22" s="281"/>
      <c r="IW22" s="281"/>
      <c r="IX22" s="281"/>
      <c r="IY22" s="281"/>
      <c r="IZ22" s="281"/>
    </row>
    <row r="23" spans="1:260" s="125" customFormat="1" ht="18" customHeight="1" x14ac:dyDescent="0.2">
      <c r="A23" s="281"/>
      <c r="B23" s="233" t="s">
        <v>45</v>
      </c>
      <c r="C23" s="276"/>
      <c r="D23" s="405">
        <v>6750336</v>
      </c>
      <c r="E23" s="186">
        <v>14.218591431102663</v>
      </c>
      <c r="F23" s="226"/>
      <c r="G23" s="234">
        <v>803577</v>
      </c>
      <c r="H23" s="235">
        <v>12.389129076033749</v>
      </c>
      <c r="I23" s="276"/>
      <c r="J23" s="282">
        <v>229760</v>
      </c>
      <c r="K23" s="413">
        <f t="shared" si="0"/>
        <v>3.4036824241045185</v>
      </c>
      <c r="L23" s="235">
        <f t="shared" si="1"/>
        <v>28.592157316598161</v>
      </c>
      <c r="M23" s="278"/>
      <c r="N23" s="278">
        <f t="shared" si="2"/>
        <v>10</v>
      </c>
      <c r="O23" s="278">
        <v>13</v>
      </c>
      <c r="P23" s="278">
        <f t="shared" si="3"/>
        <v>14</v>
      </c>
      <c r="Q23" s="279" t="str">
        <f t="shared" si="4"/>
        <v>Murcia, Región de</v>
      </c>
      <c r="R23" s="280">
        <f t="shared" si="5"/>
        <v>25.503542296559974</v>
      </c>
      <c r="S23" s="275"/>
      <c r="T23" s="275"/>
      <c r="U23" s="281"/>
      <c r="V23" s="281"/>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1"/>
      <c r="DD23" s="281"/>
      <c r="DE23" s="281"/>
      <c r="DF23" s="281"/>
      <c r="DG23" s="281"/>
      <c r="DH23" s="281"/>
      <c r="DI23" s="281"/>
      <c r="DJ23" s="281"/>
      <c r="DK23" s="281"/>
      <c r="DL23" s="281"/>
      <c r="DM23" s="281"/>
      <c r="DN23" s="281"/>
      <c r="DO23" s="281"/>
      <c r="DP23" s="281"/>
      <c r="DQ23" s="281"/>
      <c r="DR23" s="281"/>
      <c r="DS23" s="281"/>
      <c r="DT23" s="281"/>
      <c r="DU23" s="281"/>
      <c r="DV23" s="281"/>
      <c r="DW23" s="281"/>
      <c r="DX23" s="281"/>
      <c r="DY23" s="281"/>
      <c r="DZ23" s="281"/>
      <c r="EA23" s="281"/>
      <c r="EB23" s="281"/>
      <c r="EC23" s="281"/>
      <c r="ED23" s="281"/>
      <c r="EE23" s="281"/>
      <c r="EF23" s="281"/>
      <c r="EG23" s="281"/>
      <c r="EH23" s="281"/>
      <c r="EI23" s="281"/>
      <c r="EJ23" s="281"/>
      <c r="EK23" s="281"/>
      <c r="EL23" s="281"/>
      <c r="EM23" s="281"/>
      <c r="EN23" s="281"/>
      <c r="EO23" s="281"/>
      <c r="EP23" s="281"/>
      <c r="EQ23" s="281"/>
      <c r="ER23" s="281"/>
      <c r="ES23" s="281"/>
      <c r="ET23" s="281"/>
      <c r="EU23" s="281"/>
      <c r="EV23" s="281"/>
      <c r="EW23" s="281"/>
      <c r="EX23" s="281"/>
      <c r="EY23" s="281"/>
      <c r="EZ23" s="281"/>
      <c r="FA23" s="281"/>
      <c r="FB23" s="281"/>
      <c r="FC23" s="281"/>
      <c r="FD23" s="281"/>
      <c r="FE23" s="281"/>
      <c r="FF23" s="281"/>
      <c r="FG23" s="281"/>
      <c r="FH23" s="281"/>
      <c r="FI23" s="281"/>
      <c r="FJ23" s="281"/>
      <c r="FK23" s="281"/>
      <c r="FL23" s="281"/>
      <c r="FM23" s="281"/>
      <c r="FN23" s="281"/>
      <c r="FO23" s="281"/>
      <c r="FP23" s="281"/>
      <c r="FQ23" s="281"/>
      <c r="FR23" s="281"/>
      <c r="FS23" s="281"/>
      <c r="FT23" s="281"/>
      <c r="FU23" s="281"/>
      <c r="FV23" s="281"/>
      <c r="FW23" s="281"/>
      <c r="FX23" s="281"/>
      <c r="FY23" s="281"/>
      <c r="FZ23" s="281"/>
      <c r="GA23" s="281"/>
      <c r="GB23" s="281"/>
      <c r="GC23" s="281"/>
      <c r="GD23" s="281"/>
      <c r="GE23" s="281"/>
      <c r="GF23" s="281"/>
      <c r="GG23" s="281"/>
      <c r="GH23" s="281"/>
      <c r="GI23" s="281"/>
      <c r="GJ23" s="281"/>
      <c r="GK23" s="281"/>
      <c r="GL23" s="281"/>
      <c r="GM23" s="281"/>
      <c r="GN23" s="281"/>
      <c r="GO23" s="281"/>
      <c r="GP23" s="281"/>
      <c r="GQ23" s="281"/>
      <c r="GR23" s="281"/>
      <c r="GS23" s="281"/>
      <c r="GT23" s="281"/>
      <c r="GU23" s="281"/>
      <c r="GV23" s="281"/>
      <c r="GW23" s="281"/>
      <c r="GX23" s="281"/>
      <c r="GY23" s="281"/>
      <c r="GZ23" s="281"/>
      <c r="HA23" s="281"/>
      <c r="HB23" s="281"/>
      <c r="HC23" s="281"/>
      <c r="HD23" s="281"/>
      <c r="HE23" s="281"/>
      <c r="HF23" s="281"/>
      <c r="HG23" s="281"/>
      <c r="HH23" s="281"/>
      <c r="HI23" s="281"/>
      <c r="HJ23" s="281"/>
      <c r="HK23" s="281"/>
      <c r="HL23" s="281"/>
      <c r="HM23" s="281"/>
      <c r="HN23" s="281"/>
      <c r="HO23" s="281"/>
      <c r="HP23" s="281"/>
      <c r="HQ23" s="281"/>
      <c r="HR23" s="281"/>
      <c r="HS23" s="281"/>
      <c r="HT23" s="281"/>
      <c r="HU23" s="281"/>
      <c r="HV23" s="281"/>
      <c r="HW23" s="281"/>
      <c r="HX23" s="281"/>
      <c r="HY23" s="281"/>
      <c r="HZ23" s="281"/>
      <c r="IA23" s="281"/>
      <c r="IB23" s="281"/>
      <c r="IC23" s="281"/>
      <c r="ID23" s="281"/>
      <c r="IE23" s="281"/>
      <c r="IF23" s="281"/>
      <c r="IG23" s="281"/>
      <c r="IH23" s="281"/>
      <c r="II23" s="281"/>
      <c r="IJ23" s="281"/>
      <c r="IK23" s="281"/>
      <c r="IL23" s="281"/>
      <c r="IM23" s="281"/>
      <c r="IN23" s="281"/>
      <c r="IO23" s="281"/>
      <c r="IP23" s="281"/>
      <c r="IQ23" s="281"/>
      <c r="IR23" s="281"/>
      <c r="IS23" s="281"/>
      <c r="IT23" s="281"/>
      <c r="IU23" s="281"/>
      <c r="IV23" s="281"/>
      <c r="IW23" s="281"/>
      <c r="IX23" s="281"/>
      <c r="IY23" s="281"/>
      <c r="IZ23" s="281"/>
    </row>
    <row r="24" spans="1:260" s="125" customFormat="1" ht="18" customHeight="1" x14ac:dyDescent="0.2">
      <c r="A24" s="281"/>
      <c r="B24" s="233" t="s">
        <v>46</v>
      </c>
      <c r="C24" s="276"/>
      <c r="D24" s="405">
        <v>1531878</v>
      </c>
      <c r="E24" s="186">
        <v>3.2266760357254345</v>
      </c>
      <c r="F24" s="226"/>
      <c r="G24" s="234">
        <v>201423</v>
      </c>
      <c r="H24" s="235">
        <v>3.1054342594200008</v>
      </c>
      <c r="I24" s="276"/>
      <c r="J24" s="282">
        <v>51370</v>
      </c>
      <c r="K24" s="413">
        <f t="shared" si="0"/>
        <v>3.3534002054993937</v>
      </c>
      <c r="L24" s="235">
        <f>J24*100/G24</f>
        <v>25.503542296559974</v>
      </c>
      <c r="M24" s="278"/>
      <c r="N24" s="278">
        <f t="shared" si="2"/>
        <v>13</v>
      </c>
      <c r="O24" s="278">
        <v>14</v>
      </c>
      <c r="P24" s="278">
        <f t="shared" si="3"/>
        <v>2</v>
      </c>
      <c r="Q24" s="279" t="str">
        <f t="shared" si="4"/>
        <v>Aragón</v>
      </c>
      <c r="R24" s="280">
        <f t="shared" si="5"/>
        <v>24.482258412979292</v>
      </c>
      <c r="S24" s="275"/>
      <c r="T24" s="275"/>
      <c r="U24" s="281"/>
      <c r="V24" s="281"/>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1"/>
      <c r="DD24" s="281"/>
      <c r="DE24" s="281"/>
      <c r="DF24" s="281"/>
      <c r="DG24" s="281"/>
      <c r="DH24" s="281"/>
      <c r="DI24" s="281"/>
      <c r="DJ24" s="281"/>
      <c r="DK24" s="281"/>
      <c r="DL24" s="281"/>
      <c r="DM24" s="281"/>
      <c r="DN24" s="281"/>
      <c r="DO24" s="281"/>
      <c r="DP24" s="281"/>
      <c r="DQ24" s="281"/>
      <c r="DR24" s="281"/>
      <c r="DS24" s="281"/>
      <c r="DT24" s="281"/>
      <c r="DU24" s="281"/>
      <c r="DV24" s="281"/>
      <c r="DW24" s="281"/>
      <c r="DX24" s="281"/>
      <c r="DY24" s="281"/>
      <c r="DZ24" s="281"/>
      <c r="EA24" s="281"/>
      <c r="EB24" s="281"/>
      <c r="EC24" s="281"/>
      <c r="ED24" s="281"/>
      <c r="EE24" s="281"/>
      <c r="EF24" s="281"/>
      <c r="EG24" s="281"/>
      <c r="EH24" s="281"/>
      <c r="EI24" s="281"/>
      <c r="EJ24" s="281"/>
      <c r="EK24" s="281"/>
      <c r="EL24" s="281"/>
      <c r="EM24" s="281"/>
      <c r="EN24" s="281"/>
      <c r="EO24" s="281"/>
      <c r="EP24" s="281"/>
      <c r="EQ24" s="281"/>
      <c r="ER24" s="281"/>
      <c r="ES24" s="281"/>
      <c r="ET24" s="281"/>
      <c r="EU24" s="281"/>
      <c r="EV24" s="281"/>
      <c r="EW24" s="281"/>
      <c r="EX24" s="281"/>
      <c r="EY24" s="281"/>
      <c r="EZ24" s="281"/>
      <c r="FA24" s="281"/>
      <c r="FB24" s="281"/>
      <c r="FC24" s="281"/>
      <c r="FD24" s="281"/>
      <c r="FE24" s="281"/>
      <c r="FF24" s="281"/>
      <c r="FG24" s="281"/>
      <c r="FH24" s="281"/>
      <c r="FI24" s="281"/>
      <c r="FJ24" s="281"/>
      <c r="FK24" s="281"/>
      <c r="FL24" s="281"/>
      <c r="FM24" s="281"/>
      <c r="FN24" s="281"/>
      <c r="FO24" s="281"/>
      <c r="FP24" s="281"/>
      <c r="FQ24" s="281"/>
      <c r="FR24" s="281"/>
      <c r="FS24" s="281"/>
      <c r="FT24" s="281"/>
      <c r="FU24" s="281"/>
      <c r="FV24" s="281"/>
      <c r="FW24" s="281"/>
      <c r="FX24" s="281"/>
      <c r="FY24" s="281"/>
      <c r="FZ24" s="281"/>
      <c r="GA24" s="281"/>
      <c r="GB24" s="281"/>
      <c r="GC24" s="281"/>
      <c r="GD24" s="281"/>
      <c r="GE24" s="281"/>
      <c r="GF24" s="281"/>
      <c r="GG24" s="281"/>
      <c r="GH24" s="281"/>
      <c r="GI24" s="281"/>
      <c r="GJ24" s="281"/>
      <c r="GK24" s="281"/>
      <c r="GL24" s="281"/>
      <c r="GM24" s="281"/>
      <c r="GN24" s="281"/>
      <c r="GO24" s="281"/>
      <c r="GP24" s="281"/>
      <c r="GQ24" s="281"/>
      <c r="GR24" s="281"/>
      <c r="GS24" s="281"/>
      <c r="GT24" s="281"/>
      <c r="GU24" s="281"/>
      <c r="GV24" s="281"/>
      <c r="GW24" s="281"/>
      <c r="GX24" s="281"/>
      <c r="GY24" s="281"/>
      <c r="GZ24" s="281"/>
      <c r="HA24" s="281"/>
      <c r="HB24" s="281"/>
      <c r="HC24" s="281"/>
      <c r="HD24" s="281"/>
      <c r="HE24" s="281"/>
      <c r="HF24" s="281"/>
      <c r="HG24" s="281"/>
      <c r="HH24" s="281"/>
      <c r="HI24" s="281"/>
      <c r="HJ24" s="281"/>
      <c r="HK24" s="281"/>
      <c r="HL24" s="281"/>
      <c r="HM24" s="281"/>
      <c r="HN24" s="281"/>
      <c r="HO24" s="281"/>
      <c r="HP24" s="281"/>
      <c r="HQ24" s="281"/>
      <c r="HR24" s="281"/>
      <c r="HS24" s="281"/>
      <c r="HT24" s="281"/>
      <c r="HU24" s="281"/>
      <c r="HV24" s="281"/>
      <c r="HW24" s="281"/>
      <c r="HX24" s="281"/>
      <c r="HY24" s="281"/>
      <c r="HZ24" s="281"/>
      <c r="IA24" s="281"/>
      <c r="IB24" s="281"/>
      <c r="IC24" s="281"/>
      <c r="ID24" s="281"/>
      <c r="IE24" s="281"/>
      <c r="IF24" s="281"/>
      <c r="IG24" s="281"/>
      <c r="IH24" s="281"/>
      <c r="II24" s="281"/>
      <c r="IJ24" s="281"/>
      <c r="IK24" s="281"/>
      <c r="IL24" s="281"/>
      <c r="IM24" s="281"/>
      <c r="IN24" s="281"/>
      <c r="IO24" s="281"/>
      <c r="IP24" s="281"/>
      <c r="IQ24" s="281"/>
      <c r="IR24" s="281"/>
      <c r="IS24" s="281"/>
      <c r="IT24" s="281"/>
      <c r="IU24" s="281"/>
      <c r="IV24" s="281"/>
      <c r="IW24" s="281"/>
      <c r="IX24" s="281"/>
      <c r="IY24" s="281"/>
      <c r="IZ24" s="281"/>
    </row>
    <row r="25" spans="1:260" s="125" customFormat="1" ht="18" customHeight="1" x14ac:dyDescent="0.2">
      <c r="A25" s="281"/>
      <c r="B25" s="233" t="s">
        <v>47</v>
      </c>
      <c r="C25" s="276"/>
      <c r="D25" s="406">
        <v>664117</v>
      </c>
      <c r="E25" s="186">
        <v>1.3988649284198011</v>
      </c>
      <c r="F25" s="226"/>
      <c r="G25" s="238">
        <v>82583</v>
      </c>
      <c r="H25" s="235">
        <v>1.2732214168475393</v>
      </c>
      <c r="I25" s="276"/>
      <c r="J25" s="282">
        <v>21412</v>
      </c>
      <c r="K25" s="413">
        <f t="shared" si="0"/>
        <v>3.2241306878155505</v>
      </c>
      <c r="L25" s="235">
        <f t="shared" si="1"/>
        <v>25.927854401026845</v>
      </c>
      <c r="M25" s="278"/>
      <c r="N25" s="278">
        <f t="shared" si="2"/>
        <v>12</v>
      </c>
      <c r="O25" s="278">
        <v>15</v>
      </c>
      <c r="P25" s="278">
        <f t="shared" si="3"/>
        <v>6</v>
      </c>
      <c r="Q25" s="279" t="str">
        <f t="shared" si="4"/>
        <v>Cantabria</v>
      </c>
      <c r="R25" s="283">
        <f t="shared" si="5"/>
        <v>22.864624089568409</v>
      </c>
      <c r="S25" s="275"/>
      <c r="T25" s="275"/>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281"/>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1"/>
      <c r="DA25" s="281"/>
      <c r="DB25" s="281"/>
      <c r="DC25" s="281"/>
      <c r="DD25" s="281"/>
      <c r="DE25" s="281"/>
      <c r="DF25" s="281"/>
      <c r="DG25" s="281"/>
      <c r="DH25" s="281"/>
      <c r="DI25" s="281"/>
      <c r="DJ25" s="281"/>
      <c r="DK25" s="281"/>
      <c r="DL25" s="281"/>
      <c r="DM25" s="281"/>
      <c r="DN25" s="281"/>
      <c r="DO25" s="281"/>
      <c r="DP25" s="281"/>
      <c r="DQ25" s="281"/>
      <c r="DR25" s="281"/>
      <c r="DS25" s="281"/>
      <c r="DT25" s="281"/>
      <c r="DU25" s="281"/>
      <c r="DV25" s="281"/>
      <c r="DW25" s="281"/>
      <c r="DX25" s="281"/>
      <c r="DY25" s="281"/>
      <c r="DZ25" s="281"/>
      <c r="EA25" s="281"/>
      <c r="EB25" s="281"/>
      <c r="EC25" s="281"/>
      <c r="ED25" s="281"/>
      <c r="EE25" s="281"/>
      <c r="EF25" s="281"/>
      <c r="EG25" s="281"/>
      <c r="EH25" s="281"/>
      <c r="EI25" s="281"/>
      <c r="EJ25" s="281"/>
      <c r="EK25" s="281"/>
      <c r="EL25" s="281"/>
      <c r="EM25" s="281"/>
      <c r="EN25" s="281"/>
      <c r="EO25" s="281"/>
      <c r="EP25" s="281"/>
      <c r="EQ25" s="281"/>
      <c r="ER25" s="281"/>
      <c r="ES25" s="281"/>
      <c r="ET25" s="281"/>
      <c r="EU25" s="281"/>
      <c r="EV25" s="281"/>
      <c r="EW25" s="281"/>
      <c r="EX25" s="281"/>
      <c r="EY25" s="281"/>
      <c r="EZ25" s="281"/>
      <c r="FA25" s="281"/>
      <c r="FB25" s="281"/>
      <c r="FC25" s="281"/>
      <c r="FD25" s="281"/>
      <c r="FE25" s="281"/>
      <c r="FF25" s="281"/>
      <c r="FG25" s="281"/>
      <c r="FH25" s="281"/>
      <c r="FI25" s="281"/>
      <c r="FJ25" s="281"/>
      <c r="FK25" s="281"/>
      <c r="FL25" s="281"/>
      <c r="FM25" s="281"/>
      <c r="FN25" s="281"/>
      <c r="FO25" s="281"/>
      <c r="FP25" s="281"/>
      <c r="FQ25" s="281"/>
      <c r="FR25" s="281"/>
      <c r="FS25" s="281"/>
      <c r="FT25" s="281"/>
      <c r="FU25" s="281"/>
      <c r="FV25" s="281"/>
      <c r="FW25" s="281"/>
      <c r="FX25" s="281"/>
      <c r="FY25" s="281"/>
      <c r="FZ25" s="281"/>
      <c r="GA25" s="281"/>
      <c r="GB25" s="281"/>
      <c r="GC25" s="281"/>
      <c r="GD25" s="281"/>
      <c r="GE25" s="281"/>
      <c r="GF25" s="281"/>
      <c r="GG25" s="281"/>
      <c r="GH25" s="281"/>
      <c r="GI25" s="281"/>
      <c r="GJ25" s="281"/>
      <c r="GK25" s="281"/>
      <c r="GL25" s="281"/>
      <c r="GM25" s="281"/>
      <c r="GN25" s="281"/>
      <c r="GO25" s="281"/>
      <c r="GP25" s="281"/>
      <c r="GQ25" s="281"/>
      <c r="GR25" s="281"/>
      <c r="GS25" s="281"/>
      <c r="GT25" s="281"/>
      <c r="GU25" s="281"/>
      <c r="GV25" s="281"/>
      <c r="GW25" s="281"/>
      <c r="GX25" s="281"/>
      <c r="GY25" s="281"/>
      <c r="GZ25" s="281"/>
      <c r="HA25" s="281"/>
      <c r="HB25" s="281"/>
      <c r="HC25" s="281"/>
      <c r="HD25" s="281"/>
      <c r="HE25" s="281"/>
      <c r="HF25" s="281"/>
      <c r="HG25" s="281"/>
      <c r="HH25" s="281"/>
      <c r="HI25" s="281"/>
      <c r="HJ25" s="281"/>
      <c r="HK25" s="281"/>
      <c r="HL25" s="281"/>
      <c r="HM25" s="281"/>
      <c r="HN25" s="281"/>
      <c r="HO25" s="281"/>
      <c r="HP25" s="281"/>
      <c r="HQ25" s="281"/>
      <c r="HR25" s="281"/>
      <c r="HS25" s="281"/>
      <c r="HT25" s="281"/>
      <c r="HU25" s="281"/>
      <c r="HV25" s="281"/>
      <c r="HW25" s="281"/>
      <c r="HX25" s="281"/>
      <c r="HY25" s="281"/>
      <c r="HZ25" s="281"/>
      <c r="IA25" s="281"/>
      <c r="IB25" s="281"/>
      <c r="IC25" s="281"/>
      <c r="ID25" s="281"/>
      <c r="IE25" s="281"/>
      <c r="IF25" s="281"/>
      <c r="IG25" s="281"/>
      <c r="IH25" s="281"/>
      <c r="II25" s="281"/>
      <c r="IJ25" s="281"/>
      <c r="IK25" s="281"/>
      <c r="IL25" s="281"/>
      <c r="IM25" s="281"/>
      <c r="IN25" s="281"/>
      <c r="IO25" s="281"/>
      <c r="IP25" s="281"/>
      <c r="IQ25" s="281"/>
      <c r="IR25" s="281"/>
      <c r="IS25" s="281"/>
      <c r="IT25" s="281"/>
      <c r="IU25" s="281"/>
      <c r="IV25" s="281"/>
      <c r="IW25" s="281"/>
      <c r="IX25" s="281"/>
      <c r="IY25" s="281"/>
      <c r="IZ25" s="281"/>
    </row>
    <row r="26" spans="1:260" s="125" customFormat="1" ht="18" customHeight="1" x14ac:dyDescent="0.2">
      <c r="A26" s="281"/>
      <c r="B26" s="233" t="s">
        <v>48</v>
      </c>
      <c r="C26" s="276"/>
      <c r="D26" s="406">
        <v>2208174</v>
      </c>
      <c r="E26" s="186">
        <v>4.6511942390399073</v>
      </c>
      <c r="F26" s="226"/>
      <c r="G26" s="238">
        <v>336616</v>
      </c>
      <c r="H26" s="235">
        <v>5.1897690862956214</v>
      </c>
      <c r="I26" s="276"/>
      <c r="J26" s="282">
        <v>110006</v>
      </c>
      <c r="K26" s="413">
        <f t="shared" si="0"/>
        <v>4.9817632125004643</v>
      </c>
      <c r="L26" s="235">
        <f t="shared" si="1"/>
        <v>32.67996767830406</v>
      </c>
      <c r="M26" s="278"/>
      <c r="N26" s="278">
        <f t="shared" si="2"/>
        <v>4</v>
      </c>
      <c r="O26" s="278">
        <v>16</v>
      </c>
      <c r="P26" s="278">
        <f t="shared" si="3"/>
        <v>18</v>
      </c>
      <c r="Q26" s="279" t="str">
        <f t="shared" si="4"/>
        <v>Ceuta y Melilla</v>
      </c>
      <c r="R26" s="280">
        <f t="shared" si="5"/>
        <v>21.654992816091955</v>
      </c>
      <c r="S26" s="275"/>
      <c r="T26" s="275"/>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c r="BX26" s="281"/>
      <c r="BY26" s="281"/>
      <c r="BZ26" s="281"/>
      <c r="CA26" s="281"/>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1"/>
      <c r="DC26" s="281"/>
      <c r="DD26" s="281"/>
      <c r="DE26" s="281"/>
      <c r="DF26" s="281"/>
      <c r="DG26" s="281"/>
      <c r="DH26" s="281"/>
      <c r="DI26" s="281"/>
      <c r="DJ26" s="281"/>
      <c r="DK26" s="281"/>
      <c r="DL26" s="281"/>
      <c r="DM26" s="281"/>
      <c r="DN26" s="281"/>
      <c r="DO26" s="281"/>
      <c r="DP26" s="281"/>
      <c r="DQ26" s="281"/>
      <c r="DR26" s="281"/>
      <c r="DS26" s="281"/>
      <c r="DT26" s="281"/>
      <c r="DU26" s="281"/>
      <c r="DV26" s="281"/>
      <c r="DW26" s="281"/>
      <c r="DX26" s="281"/>
      <c r="DY26" s="281"/>
      <c r="DZ26" s="281"/>
      <c r="EA26" s="281"/>
      <c r="EB26" s="281"/>
      <c r="EC26" s="281"/>
      <c r="ED26" s="281"/>
      <c r="EE26" s="281"/>
      <c r="EF26" s="281"/>
      <c r="EG26" s="281"/>
      <c r="EH26" s="281"/>
      <c r="EI26" s="281"/>
      <c r="EJ26" s="281"/>
      <c r="EK26" s="281"/>
      <c r="EL26" s="281"/>
      <c r="EM26" s="281"/>
      <c r="EN26" s="281"/>
      <c r="EO26" s="281"/>
      <c r="EP26" s="281"/>
      <c r="EQ26" s="281"/>
      <c r="ER26" s="281"/>
      <c r="ES26" s="281"/>
      <c r="ET26" s="281"/>
      <c r="EU26" s="281"/>
      <c r="EV26" s="281"/>
      <c r="EW26" s="281"/>
      <c r="EX26" s="281"/>
      <c r="EY26" s="281"/>
      <c r="EZ26" s="281"/>
      <c r="FA26" s="281"/>
      <c r="FB26" s="281"/>
      <c r="FC26" s="281"/>
      <c r="FD26" s="281"/>
      <c r="FE26" s="281"/>
      <c r="FF26" s="281"/>
      <c r="FG26" s="281"/>
      <c r="FH26" s="281"/>
      <c r="FI26" s="281"/>
      <c r="FJ26" s="281"/>
      <c r="FK26" s="281"/>
      <c r="FL26" s="281"/>
      <c r="FM26" s="281"/>
      <c r="FN26" s="281"/>
      <c r="FO26" s="281"/>
      <c r="FP26" s="281"/>
      <c r="FQ26" s="281"/>
      <c r="FR26" s="281"/>
      <c r="FS26" s="281"/>
      <c r="FT26" s="281"/>
      <c r="FU26" s="281"/>
      <c r="FV26" s="281"/>
      <c r="FW26" s="281"/>
      <c r="FX26" s="281"/>
      <c r="FY26" s="281"/>
      <c r="FZ26" s="281"/>
      <c r="GA26" s="281"/>
      <c r="GB26" s="281"/>
      <c r="GC26" s="281"/>
      <c r="GD26" s="281"/>
      <c r="GE26" s="281"/>
      <c r="GF26" s="281"/>
      <c r="GG26" s="281"/>
      <c r="GH26" s="281"/>
      <c r="GI26" s="281"/>
      <c r="GJ26" s="281"/>
      <c r="GK26" s="281"/>
      <c r="GL26" s="281"/>
      <c r="GM26" s="281"/>
      <c r="GN26" s="281"/>
      <c r="GO26" s="281"/>
      <c r="GP26" s="281"/>
      <c r="GQ26" s="281"/>
      <c r="GR26" s="281"/>
      <c r="GS26" s="281"/>
      <c r="GT26" s="281"/>
      <c r="GU26" s="281"/>
      <c r="GV26" s="281"/>
      <c r="GW26" s="281"/>
      <c r="GX26" s="281"/>
      <c r="GY26" s="281"/>
      <c r="GZ26" s="281"/>
      <c r="HA26" s="281"/>
      <c r="HB26" s="281"/>
      <c r="HC26" s="281"/>
      <c r="HD26" s="281"/>
      <c r="HE26" s="281"/>
      <c r="HF26" s="281"/>
      <c r="HG26" s="281"/>
      <c r="HH26" s="281"/>
      <c r="HI26" s="281"/>
      <c r="HJ26" s="281"/>
      <c r="HK26" s="281"/>
      <c r="HL26" s="281"/>
      <c r="HM26" s="281"/>
      <c r="HN26" s="281"/>
      <c r="HO26" s="281"/>
      <c r="HP26" s="281"/>
      <c r="HQ26" s="281"/>
      <c r="HR26" s="281"/>
      <c r="HS26" s="281"/>
      <c r="HT26" s="281"/>
      <c r="HU26" s="281"/>
      <c r="HV26" s="281"/>
      <c r="HW26" s="281"/>
      <c r="HX26" s="281"/>
      <c r="HY26" s="281"/>
      <c r="HZ26" s="281"/>
      <c r="IA26" s="281"/>
      <c r="IB26" s="281"/>
      <c r="IC26" s="281"/>
      <c r="ID26" s="281"/>
      <c r="IE26" s="281"/>
      <c r="IF26" s="281"/>
      <c r="IG26" s="281"/>
      <c r="IH26" s="281"/>
      <c r="II26" s="281"/>
      <c r="IJ26" s="281"/>
      <c r="IK26" s="281"/>
      <c r="IL26" s="281"/>
      <c r="IM26" s="281"/>
      <c r="IN26" s="281"/>
      <c r="IO26" s="281"/>
      <c r="IP26" s="281"/>
      <c r="IQ26" s="281"/>
      <c r="IR26" s="281"/>
      <c r="IS26" s="281"/>
      <c r="IT26" s="281"/>
      <c r="IU26" s="281"/>
      <c r="IV26" s="281"/>
      <c r="IW26" s="281"/>
      <c r="IX26" s="281"/>
      <c r="IY26" s="281"/>
      <c r="IZ26" s="281"/>
    </row>
    <row r="27" spans="1:260" s="125" customFormat="1" ht="18" customHeight="1" x14ac:dyDescent="0.2">
      <c r="A27" s="281"/>
      <c r="B27" s="233" t="s">
        <v>49</v>
      </c>
      <c r="C27" s="276"/>
      <c r="D27" s="406">
        <v>319892</v>
      </c>
      <c r="E27" s="187">
        <v>0.67380551872948147</v>
      </c>
      <c r="F27" s="226"/>
      <c r="G27" s="238">
        <v>45131</v>
      </c>
      <c r="H27" s="242">
        <v>0.69580610735558523</v>
      </c>
      <c r="I27" s="276"/>
      <c r="J27" s="282">
        <v>14314</v>
      </c>
      <c r="K27" s="413">
        <f t="shared" si="0"/>
        <v>4.4746351893764142</v>
      </c>
      <c r="L27" s="242">
        <f t="shared" si="1"/>
        <v>31.716558463140636</v>
      </c>
      <c r="M27" s="278"/>
      <c r="N27" s="278">
        <f t="shared" si="2"/>
        <v>5</v>
      </c>
      <c r="O27" s="278">
        <v>17</v>
      </c>
      <c r="P27" s="278">
        <f t="shared" si="3"/>
        <v>3</v>
      </c>
      <c r="Q27" s="279" t="str">
        <f t="shared" si="4"/>
        <v>Asturias, Principado de</v>
      </c>
      <c r="R27" s="280">
        <f t="shared" si="5"/>
        <v>20.955855753428906</v>
      </c>
      <c r="S27" s="275"/>
      <c r="T27" s="275"/>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1"/>
      <c r="BW27" s="281"/>
      <c r="BX27" s="281"/>
      <c r="BY27" s="281"/>
      <c r="BZ27" s="281"/>
      <c r="CA27" s="281"/>
      <c r="CB27" s="281"/>
      <c r="CC27" s="281"/>
      <c r="CD27" s="281"/>
      <c r="CE27" s="281"/>
      <c r="CF27" s="281"/>
      <c r="CG27" s="281"/>
      <c r="CH27" s="281"/>
      <c r="CI27" s="281"/>
      <c r="CJ27" s="281"/>
      <c r="CK27" s="281"/>
      <c r="CL27" s="281"/>
      <c r="CM27" s="281"/>
      <c r="CN27" s="281"/>
      <c r="CO27" s="281"/>
      <c r="CP27" s="281"/>
      <c r="CQ27" s="281"/>
      <c r="CR27" s="281"/>
      <c r="CS27" s="281"/>
      <c r="CT27" s="281"/>
      <c r="CU27" s="281"/>
      <c r="CV27" s="281"/>
      <c r="CW27" s="281"/>
      <c r="CX27" s="281"/>
      <c r="CY27" s="281"/>
      <c r="CZ27" s="281"/>
      <c r="DA27" s="281"/>
      <c r="DB27" s="281"/>
      <c r="DC27" s="281"/>
      <c r="DD27" s="281"/>
      <c r="DE27" s="281"/>
      <c r="DF27" s="281"/>
      <c r="DG27" s="281"/>
      <c r="DH27" s="281"/>
      <c r="DI27" s="281"/>
      <c r="DJ27" s="281"/>
      <c r="DK27" s="281"/>
      <c r="DL27" s="281"/>
      <c r="DM27" s="281"/>
      <c r="DN27" s="281"/>
      <c r="DO27" s="281"/>
      <c r="DP27" s="281"/>
      <c r="DQ27" s="281"/>
      <c r="DR27" s="281"/>
      <c r="DS27" s="281"/>
      <c r="DT27" s="281"/>
      <c r="DU27" s="281"/>
      <c r="DV27" s="281"/>
      <c r="DW27" s="281"/>
      <c r="DX27" s="281"/>
      <c r="DY27" s="281"/>
      <c r="DZ27" s="281"/>
      <c r="EA27" s="281"/>
      <c r="EB27" s="281"/>
      <c r="EC27" s="281"/>
      <c r="ED27" s="281"/>
      <c r="EE27" s="281"/>
      <c r="EF27" s="281"/>
      <c r="EG27" s="281"/>
      <c r="EH27" s="281"/>
      <c r="EI27" s="281"/>
      <c r="EJ27" s="281"/>
      <c r="EK27" s="281"/>
      <c r="EL27" s="281"/>
      <c r="EM27" s="281"/>
      <c r="EN27" s="281"/>
      <c r="EO27" s="281"/>
      <c r="EP27" s="281"/>
      <c r="EQ27" s="281"/>
      <c r="ER27" s="281"/>
      <c r="ES27" s="281"/>
      <c r="ET27" s="281"/>
      <c r="EU27" s="281"/>
      <c r="EV27" s="281"/>
      <c r="EW27" s="281"/>
      <c r="EX27" s="281"/>
      <c r="EY27" s="281"/>
      <c r="EZ27" s="281"/>
      <c r="FA27" s="281"/>
      <c r="FB27" s="281"/>
      <c r="FC27" s="281"/>
      <c r="FD27" s="281"/>
      <c r="FE27" s="281"/>
      <c r="FF27" s="281"/>
      <c r="FG27" s="281"/>
      <c r="FH27" s="281"/>
      <c r="FI27" s="281"/>
      <c r="FJ27" s="281"/>
      <c r="FK27" s="281"/>
      <c r="FL27" s="281"/>
      <c r="FM27" s="281"/>
      <c r="FN27" s="281"/>
      <c r="FO27" s="281"/>
      <c r="FP27" s="281"/>
      <c r="FQ27" s="281"/>
      <c r="FR27" s="281"/>
      <c r="FS27" s="281"/>
      <c r="FT27" s="281"/>
      <c r="FU27" s="281"/>
      <c r="FV27" s="281"/>
      <c r="FW27" s="281"/>
      <c r="FX27" s="281"/>
      <c r="FY27" s="281"/>
      <c r="FZ27" s="281"/>
      <c r="GA27" s="281"/>
      <c r="GB27" s="281"/>
      <c r="GC27" s="281"/>
      <c r="GD27" s="281"/>
      <c r="GE27" s="281"/>
      <c r="GF27" s="281"/>
      <c r="GG27" s="281"/>
      <c r="GH27" s="281"/>
      <c r="GI27" s="281"/>
      <c r="GJ27" s="281"/>
      <c r="GK27" s="281"/>
      <c r="GL27" s="281"/>
      <c r="GM27" s="281"/>
      <c r="GN27" s="281"/>
      <c r="GO27" s="281"/>
      <c r="GP27" s="281"/>
      <c r="GQ27" s="281"/>
      <c r="GR27" s="281"/>
      <c r="GS27" s="281"/>
      <c r="GT27" s="281"/>
      <c r="GU27" s="281"/>
      <c r="GV27" s="281"/>
      <c r="GW27" s="281"/>
      <c r="GX27" s="281"/>
      <c r="GY27" s="281"/>
      <c r="GZ27" s="281"/>
      <c r="HA27" s="281"/>
      <c r="HB27" s="281"/>
      <c r="HC27" s="281"/>
      <c r="HD27" s="281"/>
      <c r="HE27" s="281"/>
      <c r="HF27" s="281"/>
      <c r="HG27" s="281"/>
      <c r="HH27" s="281"/>
      <c r="HI27" s="281"/>
      <c r="HJ27" s="281"/>
      <c r="HK27" s="281"/>
      <c r="HL27" s="281"/>
      <c r="HM27" s="281"/>
      <c r="HN27" s="281"/>
      <c r="HO27" s="281"/>
      <c r="HP27" s="281"/>
      <c r="HQ27" s="281"/>
      <c r="HR27" s="281"/>
      <c r="HS27" s="281"/>
      <c r="HT27" s="281"/>
      <c r="HU27" s="281"/>
      <c r="HV27" s="281"/>
      <c r="HW27" s="281"/>
      <c r="HX27" s="281"/>
      <c r="HY27" s="281"/>
      <c r="HZ27" s="281"/>
      <c r="IA27" s="281"/>
      <c r="IB27" s="281"/>
      <c r="IC27" s="281"/>
      <c r="ID27" s="281"/>
      <c r="IE27" s="281"/>
      <c r="IF27" s="281"/>
      <c r="IG27" s="281"/>
      <c r="IH27" s="281"/>
      <c r="II27" s="281"/>
      <c r="IJ27" s="281"/>
      <c r="IK27" s="281"/>
      <c r="IL27" s="281"/>
      <c r="IM27" s="281"/>
      <c r="IN27" s="281"/>
      <c r="IO27" s="281"/>
      <c r="IP27" s="281"/>
      <c r="IQ27" s="281"/>
      <c r="IR27" s="281"/>
      <c r="IS27" s="281"/>
      <c r="IT27" s="281"/>
      <c r="IU27" s="281"/>
      <c r="IV27" s="281"/>
      <c r="IW27" s="281"/>
      <c r="IX27" s="281"/>
      <c r="IY27" s="281"/>
      <c r="IZ27" s="281"/>
    </row>
    <row r="28" spans="1:260" s="125" customFormat="1" ht="18" customHeight="1" x14ac:dyDescent="0.2">
      <c r="A28" s="281"/>
      <c r="B28" s="233" t="s">
        <v>4</v>
      </c>
      <c r="C28" s="276"/>
      <c r="D28" s="238">
        <v>168287</v>
      </c>
      <c r="E28" s="242">
        <v>0.35447185090726951</v>
      </c>
      <c r="F28" s="222"/>
      <c r="G28" s="238">
        <v>22272</v>
      </c>
      <c r="H28" s="242">
        <v>0.34337802448480192</v>
      </c>
      <c r="I28" s="276"/>
      <c r="J28" s="282">
        <v>4823</v>
      </c>
      <c r="K28" s="413">
        <f t="shared" si="0"/>
        <v>2.865937357015099</v>
      </c>
      <c r="L28" s="242">
        <f t="shared" si="1"/>
        <v>21.654992816091955</v>
      </c>
      <c r="M28" s="278"/>
      <c r="N28" s="278">
        <f t="shared" si="2"/>
        <v>16</v>
      </c>
      <c r="O28" s="278">
        <v>18</v>
      </c>
      <c r="P28" s="278">
        <f t="shared" si="3"/>
        <v>5</v>
      </c>
      <c r="Q28" s="279" t="str">
        <f t="shared" si="4"/>
        <v>Canarias</v>
      </c>
      <c r="R28" s="280">
        <f t="shared" si="5"/>
        <v>19.920118606855542</v>
      </c>
      <c r="S28" s="223"/>
      <c r="T28" s="223"/>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1"/>
      <c r="BT28" s="281"/>
      <c r="BU28" s="281"/>
      <c r="BV28" s="281"/>
      <c r="BW28" s="281"/>
      <c r="BX28" s="281"/>
      <c r="BY28" s="281"/>
      <c r="BZ28" s="281"/>
      <c r="CA28" s="281"/>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1"/>
      <c r="DC28" s="281"/>
      <c r="DD28" s="281"/>
      <c r="DE28" s="281"/>
      <c r="DF28" s="281"/>
      <c r="DG28" s="281"/>
      <c r="DH28" s="281"/>
      <c r="DI28" s="281"/>
      <c r="DJ28" s="281"/>
      <c r="DK28" s="281"/>
      <c r="DL28" s="281"/>
      <c r="DM28" s="281"/>
      <c r="DN28" s="281"/>
      <c r="DO28" s="281"/>
      <c r="DP28" s="281"/>
      <c r="DQ28" s="281"/>
      <c r="DR28" s="281"/>
      <c r="DS28" s="281"/>
      <c r="DT28" s="281"/>
      <c r="DU28" s="281"/>
      <c r="DV28" s="281"/>
      <c r="DW28" s="281"/>
      <c r="DX28" s="281"/>
      <c r="DY28" s="281"/>
      <c r="DZ28" s="281"/>
      <c r="EA28" s="281"/>
      <c r="EB28" s="281"/>
      <c r="EC28" s="281"/>
      <c r="ED28" s="281"/>
      <c r="EE28" s="281"/>
      <c r="EF28" s="281"/>
      <c r="EG28" s="281"/>
      <c r="EH28" s="281"/>
      <c r="EI28" s="281"/>
      <c r="EJ28" s="281"/>
      <c r="EK28" s="281"/>
      <c r="EL28" s="281"/>
      <c r="EM28" s="281"/>
      <c r="EN28" s="281"/>
      <c r="EO28" s="281"/>
      <c r="EP28" s="281"/>
      <c r="EQ28" s="281"/>
      <c r="ER28" s="281"/>
      <c r="ES28" s="281"/>
      <c r="ET28" s="281"/>
      <c r="EU28" s="281"/>
      <c r="EV28" s="281"/>
      <c r="EW28" s="281"/>
      <c r="EX28" s="281"/>
      <c r="EY28" s="281"/>
      <c r="EZ28" s="281"/>
      <c r="FA28" s="281"/>
      <c r="FB28" s="281"/>
      <c r="FC28" s="281"/>
      <c r="FD28" s="281"/>
      <c r="FE28" s="281"/>
      <c r="FF28" s="281"/>
      <c r="FG28" s="281"/>
      <c r="FH28" s="281"/>
      <c r="FI28" s="281"/>
      <c r="FJ28" s="281"/>
      <c r="FK28" s="281"/>
      <c r="FL28" s="281"/>
      <c r="FM28" s="281"/>
      <c r="FN28" s="281"/>
      <c r="FO28" s="281"/>
      <c r="FP28" s="281"/>
      <c r="FQ28" s="281"/>
      <c r="FR28" s="281"/>
      <c r="FS28" s="281"/>
      <c r="FT28" s="281"/>
      <c r="FU28" s="281"/>
      <c r="FV28" s="281"/>
      <c r="FW28" s="281"/>
      <c r="FX28" s="281"/>
      <c r="FY28" s="281"/>
      <c r="FZ28" s="281"/>
      <c r="GA28" s="281"/>
      <c r="GB28" s="281"/>
      <c r="GC28" s="281"/>
      <c r="GD28" s="281"/>
      <c r="GE28" s="281"/>
      <c r="GF28" s="281"/>
      <c r="GG28" s="281"/>
      <c r="GH28" s="281"/>
      <c r="GI28" s="281"/>
      <c r="GJ28" s="281"/>
      <c r="GK28" s="281"/>
      <c r="GL28" s="281"/>
      <c r="GM28" s="281"/>
      <c r="GN28" s="281"/>
      <c r="GO28" s="281"/>
      <c r="GP28" s="281"/>
      <c r="GQ28" s="281"/>
      <c r="GR28" s="281"/>
      <c r="GS28" s="281"/>
      <c r="GT28" s="281"/>
      <c r="GU28" s="281"/>
      <c r="GV28" s="281"/>
      <c r="GW28" s="281"/>
      <c r="GX28" s="281"/>
      <c r="GY28" s="281"/>
      <c r="GZ28" s="281"/>
      <c r="HA28" s="281"/>
      <c r="HB28" s="281"/>
      <c r="HC28" s="281"/>
      <c r="HD28" s="281"/>
      <c r="HE28" s="281"/>
      <c r="HF28" s="281"/>
      <c r="HG28" s="281"/>
      <c r="HH28" s="281"/>
      <c r="HI28" s="281"/>
      <c r="HJ28" s="281"/>
      <c r="HK28" s="281"/>
      <c r="HL28" s="281"/>
      <c r="HM28" s="281"/>
      <c r="HN28" s="281"/>
      <c r="HO28" s="281"/>
      <c r="HP28" s="281"/>
      <c r="HQ28" s="281"/>
      <c r="HR28" s="281"/>
      <c r="HS28" s="281"/>
      <c r="HT28" s="281"/>
      <c r="HU28" s="281"/>
      <c r="HV28" s="281"/>
      <c r="HW28" s="281"/>
      <c r="HX28" s="281"/>
      <c r="HY28" s="281"/>
      <c r="HZ28" s="281"/>
      <c r="IA28" s="281"/>
      <c r="IB28" s="281"/>
      <c r="IC28" s="281"/>
      <c r="ID28" s="281"/>
      <c r="IE28" s="281"/>
      <c r="IF28" s="281"/>
      <c r="IG28" s="281"/>
      <c r="IH28" s="281"/>
      <c r="II28" s="281"/>
      <c r="IJ28" s="281"/>
      <c r="IK28" s="281"/>
      <c r="IL28" s="281"/>
      <c r="IM28" s="281"/>
      <c r="IN28" s="281"/>
      <c r="IO28" s="281"/>
      <c r="IP28" s="281"/>
      <c r="IQ28" s="281"/>
      <c r="IR28" s="281"/>
      <c r="IS28" s="281"/>
      <c r="IT28" s="281"/>
      <c r="IU28" s="281"/>
      <c r="IV28" s="281"/>
      <c r="IW28" s="281"/>
      <c r="IX28" s="281"/>
      <c r="IY28" s="281"/>
      <c r="IZ28" s="281"/>
    </row>
    <row r="29" spans="1:260" s="125" customFormat="1" ht="6" customHeight="1" x14ac:dyDescent="0.2">
      <c r="A29" s="281"/>
      <c r="B29" s="290"/>
      <c r="C29" s="232"/>
      <c r="D29" s="291"/>
      <c r="E29" s="292"/>
      <c r="F29" s="211"/>
      <c r="G29" s="291"/>
      <c r="H29" s="292"/>
      <c r="I29" s="232"/>
      <c r="J29" s="291"/>
      <c r="K29" s="411"/>
      <c r="L29" s="292"/>
      <c r="M29" s="278"/>
      <c r="N29" s="278"/>
      <c r="O29" s="278">
        <v>19</v>
      </c>
      <c r="P29" s="278">
        <f t="shared" si="3"/>
        <v>12</v>
      </c>
      <c r="Q29" s="279" t="str">
        <f t="shared" si="4"/>
        <v>Galicia</v>
      </c>
      <c r="R29" s="280">
        <f t="shared" si="5"/>
        <v>16.464974318207094</v>
      </c>
      <c r="S29" s="212"/>
      <c r="T29" s="212"/>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1"/>
      <c r="BV29" s="281"/>
      <c r="BW29" s="281"/>
      <c r="BX29" s="281"/>
      <c r="BY29" s="281"/>
      <c r="BZ29" s="281"/>
      <c r="CA29" s="281"/>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1"/>
      <c r="DI29" s="281"/>
      <c r="DJ29" s="281"/>
      <c r="DK29" s="281"/>
      <c r="DL29" s="281"/>
      <c r="DM29" s="281"/>
      <c r="DN29" s="281"/>
      <c r="DO29" s="281"/>
      <c r="DP29" s="281"/>
      <c r="DQ29" s="281"/>
      <c r="DR29" s="281"/>
      <c r="DS29" s="281"/>
      <c r="DT29" s="281"/>
      <c r="DU29" s="281"/>
      <c r="DV29" s="281"/>
      <c r="DW29" s="281"/>
      <c r="DX29" s="281"/>
      <c r="DY29" s="281"/>
      <c r="DZ29" s="281"/>
      <c r="EA29" s="281"/>
      <c r="EB29" s="281"/>
      <c r="EC29" s="281"/>
      <c r="ED29" s="281"/>
      <c r="EE29" s="281"/>
      <c r="EF29" s="281"/>
      <c r="EG29" s="281"/>
      <c r="EH29" s="281"/>
      <c r="EI29" s="281"/>
      <c r="EJ29" s="281"/>
      <c r="EK29" s="281"/>
      <c r="EL29" s="281"/>
      <c r="EM29" s="281"/>
      <c r="EN29" s="281"/>
      <c r="EO29" s="281"/>
      <c r="EP29" s="281"/>
      <c r="EQ29" s="281"/>
      <c r="ER29" s="281"/>
      <c r="ES29" s="281"/>
      <c r="ET29" s="281"/>
      <c r="EU29" s="281"/>
      <c r="EV29" s="281"/>
      <c r="EW29" s="281"/>
      <c r="EX29" s="281"/>
      <c r="EY29" s="281"/>
      <c r="EZ29" s="281"/>
      <c r="FA29" s="281"/>
      <c r="FB29" s="281"/>
      <c r="FC29" s="281"/>
      <c r="FD29" s="281"/>
      <c r="FE29" s="281"/>
      <c r="FF29" s="281"/>
      <c r="FG29" s="281"/>
      <c r="FH29" s="281"/>
      <c r="FI29" s="281"/>
      <c r="FJ29" s="281"/>
      <c r="FK29" s="281"/>
      <c r="FL29" s="281"/>
      <c r="FM29" s="281"/>
      <c r="FN29" s="281"/>
      <c r="FO29" s="281"/>
      <c r="FP29" s="281"/>
      <c r="FQ29" s="281"/>
      <c r="FR29" s="281"/>
      <c r="FS29" s="281"/>
      <c r="FT29" s="281"/>
      <c r="FU29" s="281"/>
      <c r="FV29" s="281"/>
      <c r="FW29" s="281"/>
      <c r="FX29" s="281"/>
      <c r="FY29" s="281"/>
      <c r="FZ29" s="281"/>
      <c r="GA29" s="281"/>
      <c r="GB29" s="281"/>
      <c r="GC29" s="281"/>
      <c r="GD29" s="281"/>
      <c r="GE29" s="281"/>
      <c r="GF29" s="281"/>
      <c r="GG29" s="281"/>
      <c r="GH29" s="281"/>
      <c r="GI29" s="281"/>
      <c r="GJ29" s="281"/>
      <c r="GK29" s="281"/>
      <c r="GL29" s="281"/>
      <c r="GM29" s="281"/>
      <c r="GN29" s="281"/>
      <c r="GO29" s="281"/>
      <c r="GP29" s="281"/>
      <c r="GQ29" s="281"/>
      <c r="GR29" s="281"/>
      <c r="GS29" s="281"/>
      <c r="GT29" s="281"/>
      <c r="GU29" s="281"/>
      <c r="GV29" s="281"/>
      <c r="GW29" s="281"/>
      <c r="GX29" s="281"/>
      <c r="GY29" s="281"/>
      <c r="GZ29" s="281"/>
      <c r="HA29" s="281"/>
      <c r="HB29" s="281"/>
      <c r="HC29" s="281"/>
      <c r="HD29" s="281"/>
      <c r="HE29" s="281"/>
      <c r="HF29" s="281"/>
      <c r="HG29" s="281"/>
      <c r="HH29" s="281"/>
      <c r="HI29" s="281"/>
      <c r="HJ29" s="281"/>
      <c r="HK29" s="281"/>
      <c r="HL29" s="281"/>
      <c r="HM29" s="281"/>
      <c r="HN29" s="281"/>
      <c r="HO29" s="281"/>
      <c r="HP29" s="281"/>
      <c r="HQ29" s="281"/>
      <c r="HR29" s="281"/>
      <c r="HS29" s="281"/>
      <c r="HT29" s="281"/>
      <c r="HU29" s="281"/>
      <c r="HV29" s="281"/>
      <c r="HW29" s="281"/>
      <c r="HX29" s="281"/>
      <c r="HY29" s="281"/>
      <c r="HZ29" s="281"/>
      <c r="IA29" s="281"/>
      <c r="IB29" s="281"/>
      <c r="IC29" s="281"/>
      <c r="ID29" s="281"/>
      <c r="IE29" s="281"/>
      <c r="IF29" s="281"/>
      <c r="IG29" s="281"/>
      <c r="IH29" s="281"/>
      <c r="II29" s="281"/>
      <c r="IJ29" s="281"/>
      <c r="IK29" s="281"/>
      <c r="IL29" s="281"/>
      <c r="IM29" s="281"/>
      <c r="IN29" s="281"/>
      <c r="IO29" s="281"/>
      <c r="IP29" s="281"/>
      <c r="IQ29" s="281"/>
      <c r="IR29" s="281"/>
      <c r="IS29" s="281"/>
      <c r="IT29" s="281"/>
      <c r="IU29" s="281"/>
      <c r="IV29" s="281"/>
      <c r="IW29" s="281"/>
      <c r="IX29" s="281"/>
      <c r="IY29" s="281"/>
      <c r="IZ29" s="281"/>
    </row>
    <row r="30" spans="1:260" s="125" customFormat="1" ht="5.25" customHeight="1" x14ac:dyDescent="0.2">
      <c r="A30" s="281"/>
      <c r="B30" s="293"/>
      <c r="C30" s="293"/>
      <c r="D30" s="221"/>
      <c r="E30" s="249"/>
      <c r="F30" s="258"/>
      <c r="G30" s="293"/>
      <c r="H30" s="294"/>
      <c r="I30" s="293"/>
      <c r="J30" s="256"/>
      <c r="K30" s="256"/>
      <c r="L30" s="295"/>
      <c r="M30" s="296"/>
      <c r="N30" s="278"/>
      <c r="O30" s="297"/>
      <c r="P30" s="297"/>
      <c r="Q30" s="297"/>
      <c r="R30" s="297"/>
      <c r="S30" s="256"/>
      <c r="T30" s="256"/>
      <c r="U30" s="281"/>
      <c r="V30" s="281"/>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281"/>
      <c r="BV30" s="281"/>
      <c r="BW30" s="281"/>
      <c r="BX30" s="281"/>
      <c r="BY30" s="281"/>
      <c r="BZ30" s="281"/>
      <c r="CA30" s="281"/>
      <c r="CB30" s="281"/>
      <c r="CC30" s="281"/>
      <c r="CD30" s="281"/>
      <c r="CE30" s="281"/>
      <c r="CF30" s="281"/>
      <c r="CG30" s="281"/>
      <c r="CH30" s="281"/>
      <c r="CI30" s="281"/>
      <c r="CJ30" s="281"/>
      <c r="CK30" s="281"/>
      <c r="CL30" s="281"/>
      <c r="CM30" s="281"/>
      <c r="CN30" s="281"/>
      <c r="CO30" s="281"/>
      <c r="CP30" s="281"/>
      <c r="CQ30" s="281"/>
      <c r="CR30" s="281"/>
      <c r="CS30" s="281"/>
      <c r="CT30" s="281"/>
      <c r="CU30" s="281"/>
      <c r="CV30" s="281"/>
      <c r="CW30" s="281"/>
      <c r="CX30" s="281"/>
      <c r="CY30" s="281"/>
      <c r="CZ30" s="281"/>
      <c r="DA30" s="281"/>
      <c r="DB30" s="281"/>
      <c r="DC30" s="281"/>
      <c r="DD30" s="281"/>
      <c r="DE30" s="281"/>
      <c r="DF30" s="281"/>
      <c r="DG30" s="281"/>
      <c r="DH30" s="281"/>
      <c r="DI30" s="281"/>
      <c r="DJ30" s="281"/>
      <c r="DK30" s="281"/>
      <c r="DL30" s="281"/>
      <c r="DM30" s="281"/>
      <c r="DN30" s="281"/>
      <c r="DO30" s="281"/>
      <c r="DP30" s="281"/>
      <c r="DQ30" s="281"/>
      <c r="DR30" s="281"/>
      <c r="DS30" s="281"/>
      <c r="DT30" s="281"/>
      <c r="DU30" s="281"/>
      <c r="DV30" s="281"/>
      <c r="DW30" s="281"/>
      <c r="DX30" s="281"/>
      <c r="DY30" s="281"/>
      <c r="DZ30" s="281"/>
      <c r="EA30" s="281"/>
      <c r="EB30" s="281"/>
      <c r="EC30" s="281"/>
      <c r="ED30" s="281"/>
      <c r="EE30" s="281"/>
      <c r="EF30" s="281"/>
      <c r="EG30" s="281"/>
      <c r="EH30" s="281"/>
      <c r="EI30" s="281"/>
      <c r="EJ30" s="281"/>
      <c r="EK30" s="281"/>
      <c r="EL30" s="281"/>
      <c r="EM30" s="281"/>
      <c r="EN30" s="281"/>
      <c r="EO30" s="281"/>
      <c r="EP30" s="281"/>
      <c r="EQ30" s="281"/>
      <c r="ER30" s="281"/>
      <c r="ES30" s="281"/>
      <c r="ET30" s="281"/>
      <c r="EU30" s="281"/>
      <c r="EV30" s="281"/>
      <c r="EW30" s="281"/>
      <c r="EX30" s="281"/>
      <c r="EY30" s="281"/>
      <c r="EZ30" s="281"/>
      <c r="FA30" s="281"/>
      <c r="FB30" s="281"/>
      <c r="FC30" s="281"/>
      <c r="FD30" s="281"/>
      <c r="FE30" s="281"/>
      <c r="FF30" s="281"/>
      <c r="FG30" s="281"/>
      <c r="FH30" s="281"/>
      <c r="FI30" s="281"/>
      <c r="FJ30" s="281"/>
      <c r="FK30" s="281"/>
      <c r="FL30" s="281"/>
      <c r="FM30" s="281"/>
      <c r="FN30" s="281"/>
      <c r="FO30" s="281"/>
      <c r="FP30" s="281"/>
      <c r="FQ30" s="281"/>
      <c r="FR30" s="281"/>
      <c r="FS30" s="281"/>
      <c r="FT30" s="281"/>
      <c r="FU30" s="281"/>
      <c r="FV30" s="281"/>
      <c r="FW30" s="281"/>
      <c r="FX30" s="281"/>
      <c r="FY30" s="281"/>
      <c r="FZ30" s="281"/>
      <c r="GA30" s="281"/>
      <c r="GB30" s="281"/>
      <c r="GC30" s="281"/>
      <c r="GD30" s="281"/>
      <c r="GE30" s="281"/>
      <c r="GF30" s="281"/>
      <c r="GG30" s="281"/>
      <c r="GH30" s="281"/>
      <c r="GI30" s="281"/>
      <c r="GJ30" s="281"/>
      <c r="GK30" s="281"/>
      <c r="GL30" s="281"/>
      <c r="GM30" s="281"/>
      <c r="GN30" s="281"/>
      <c r="GO30" s="281"/>
      <c r="GP30" s="281"/>
      <c r="GQ30" s="281"/>
      <c r="GR30" s="281"/>
      <c r="GS30" s="281"/>
      <c r="GT30" s="281"/>
      <c r="GU30" s="281"/>
      <c r="GV30" s="281"/>
      <c r="GW30" s="281"/>
      <c r="GX30" s="281"/>
      <c r="GY30" s="281"/>
      <c r="GZ30" s="281"/>
      <c r="HA30" s="281"/>
      <c r="HB30" s="281"/>
      <c r="HC30" s="281"/>
      <c r="HD30" s="281"/>
      <c r="HE30" s="281"/>
      <c r="HF30" s="281"/>
      <c r="HG30" s="281"/>
      <c r="HH30" s="281"/>
      <c r="HI30" s="281"/>
      <c r="HJ30" s="281"/>
      <c r="HK30" s="281"/>
      <c r="HL30" s="281"/>
      <c r="HM30" s="281"/>
      <c r="HN30" s="281"/>
      <c r="HO30" s="281"/>
      <c r="HP30" s="281"/>
      <c r="HQ30" s="281"/>
      <c r="HR30" s="281"/>
      <c r="HS30" s="281"/>
      <c r="HT30" s="281"/>
      <c r="HU30" s="281"/>
      <c r="HV30" s="281"/>
      <c r="HW30" s="281"/>
      <c r="HX30" s="281"/>
      <c r="HY30" s="281"/>
      <c r="HZ30" s="281"/>
      <c r="IA30" s="281"/>
      <c r="IB30" s="281"/>
      <c r="IC30" s="281"/>
      <c r="ID30" s="281"/>
      <c r="IE30" s="281"/>
      <c r="IF30" s="281"/>
      <c r="IG30" s="281"/>
      <c r="IH30" s="281"/>
      <c r="II30" s="281"/>
      <c r="IJ30" s="281"/>
      <c r="IK30" s="281"/>
      <c r="IL30" s="281"/>
      <c r="IM30" s="281"/>
      <c r="IN30" s="281"/>
      <c r="IO30" s="281"/>
      <c r="IP30" s="281"/>
      <c r="IQ30" s="281"/>
      <c r="IR30" s="281"/>
      <c r="IS30" s="281"/>
      <c r="IT30" s="281"/>
      <c r="IU30" s="281"/>
      <c r="IV30" s="281"/>
      <c r="IW30" s="281"/>
      <c r="IX30" s="281"/>
      <c r="IY30" s="281"/>
      <c r="IZ30" s="281"/>
    </row>
    <row r="31" spans="1:260" s="27" customFormat="1" ht="15.75" customHeight="1" x14ac:dyDescent="0.2">
      <c r="A31" s="222"/>
      <c r="B31" s="298" t="s">
        <v>3</v>
      </c>
      <c r="C31" s="299"/>
      <c r="D31" s="253">
        <f>SUM(D11:D28)</f>
        <v>47475420</v>
      </c>
      <c r="E31" s="254">
        <f>SUM(E11:E28)</f>
        <v>100</v>
      </c>
      <c r="F31" s="260"/>
      <c r="G31" s="253">
        <f>SUM(G11:G28)</f>
        <v>6486146</v>
      </c>
      <c r="H31" s="254">
        <f>SUM(H11:H28)</f>
        <v>99.999999999999986</v>
      </c>
      <c r="I31" s="211"/>
      <c r="J31" s="253">
        <f>SUM(J11:J30)</f>
        <v>1882818</v>
      </c>
      <c r="K31" s="409">
        <f>J31*100/D31</f>
        <v>3.9658796067522943</v>
      </c>
      <c r="L31" s="254">
        <f>J31*100/G31</f>
        <v>29.028301243912797</v>
      </c>
      <c r="M31" s="297"/>
      <c r="N31" s="278">
        <f t="shared" si="2"/>
        <v>9</v>
      </c>
      <c r="O31" s="297"/>
      <c r="P31" s="297"/>
      <c r="Q31" s="297"/>
      <c r="R31" s="297"/>
      <c r="S31" s="261"/>
      <c r="T31" s="261"/>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2"/>
      <c r="DY31" s="222"/>
      <c r="DZ31" s="222"/>
      <c r="EA31" s="222"/>
      <c r="EB31" s="222"/>
      <c r="EC31" s="222"/>
      <c r="ED31" s="222"/>
      <c r="EE31" s="222"/>
      <c r="EF31" s="222"/>
      <c r="EG31" s="222"/>
      <c r="EH31" s="222"/>
      <c r="EI31" s="222"/>
      <c r="EJ31" s="222"/>
      <c r="EK31" s="222"/>
      <c r="EL31" s="222"/>
      <c r="EM31" s="222"/>
      <c r="EN31" s="222"/>
      <c r="EO31" s="222"/>
      <c r="EP31" s="222"/>
      <c r="EQ31" s="222"/>
      <c r="ER31" s="222"/>
      <c r="ES31" s="222"/>
      <c r="ET31" s="222"/>
      <c r="EU31" s="222"/>
      <c r="EV31" s="222"/>
      <c r="EW31" s="222"/>
      <c r="EX31" s="222"/>
      <c r="EY31" s="222"/>
      <c r="EZ31" s="222"/>
      <c r="FA31" s="222"/>
      <c r="FB31" s="222"/>
      <c r="FC31" s="222"/>
      <c r="FD31" s="222"/>
      <c r="FE31" s="222"/>
      <c r="FF31" s="222"/>
      <c r="FG31" s="222"/>
      <c r="FH31" s="222"/>
      <c r="FI31" s="222"/>
      <c r="FJ31" s="222"/>
      <c r="FK31" s="222"/>
      <c r="FL31" s="222"/>
      <c r="FM31" s="222"/>
      <c r="FN31" s="222"/>
      <c r="FO31" s="222"/>
      <c r="FP31" s="222"/>
      <c r="FQ31" s="222"/>
      <c r="FR31" s="222"/>
      <c r="FS31" s="222"/>
      <c r="FT31" s="222"/>
      <c r="FU31" s="222"/>
      <c r="FV31" s="222"/>
      <c r="FW31" s="222"/>
      <c r="FX31" s="222"/>
      <c r="FY31" s="222"/>
      <c r="FZ31" s="222"/>
      <c r="GA31" s="222"/>
      <c r="GB31" s="222"/>
      <c r="GC31" s="222"/>
      <c r="GD31" s="222"/>
      <c r="GE31" s="222"/>
      <c r="GF31" s="222"/>
      <c r="GG31" s="222"/>
      <c r="GH31" s="222"/>
      <c r="GI31" s="222"/>
      <c r="GJ31" s="222"/>
      <c r="GK31" s="222"/>
      <c r="GL31" s="222"/>
      <c r="GM31" s="222"/>
      <c r="GN31" s="222"/>
      <c r="GO31" s="222"/>
      <c r="GP31" s="222"/>
      <c r="GQ31" s="222"/>
      <c r="GR31" s="222"/>
      <c r="GS31" s="222"/>
      <c r="GT31" s="222"/>
      <c r="GU31" s="222"/>
      <c r="GV31" s="222"/>
      <c r="GW31" s="222"/>
      <c r="GX31" s="222"/>
      <c r="GY31" s="222"/>
      <c r="GZ31" s="222"/>
      <c r="HA31" s="222"/>
      <c r="HB31" s="222"/>
      <c r="HC31" s="222"/>
      <c r="HD31" s="222"/>
      <c r="HE31" s="222"/>
      <c r="HF31" s="222"/>
      <c r="HG31" s="222"/>
      <c r="HH31" s="222"/>
      <c r="HI31" s="222"/>
      <c r="HJ31" s="222"/>
      <c r="HK31" s="222"/>
      <c r="HL31" s="222"/>
      <c r="HM31" s="222"/>
      <c r="HN31" s="222"/>
      <c r="HO31" s="222"/>
      <c r="HP31" s="222"/>
      <c r="HQ31" s="222"/>
      <c r="HR31" s="222"/>
      <c r="HS31" s="222"/>
      <c r="HT31" s="222"/>
      <c r="HU31" s="222"/>
      <c r="HV31" s="222"/>
      <c r="HW31" s="222"/>
      <c r="HX31" s="222"/>
      <c r="HY31" s="222"/>
      <c r="HZ31" s="222"/>
      <c r="IA31" s="222"/>
      <c r="IB31" s="222"/>
      <c r="IC31" s="222"/>
      <c r="ID31" s="222"/>
      <c r="IE31" s="222"/>
      <c r="IF31" s="222"/>
      <c r="IG31" s="222"/>
      <c r="IH31" s="222"/>
      <c r="II31" s="222"/>
      <c r="IJ31" s="222"/>
      <c r="IK31" s="222"/>
      <c r="IL31" s="222"/>
      <c r="IM31" s="222"/>
      <c r="IN31" s="222"/>
      <c r="IO31" s="222"/>
      <c r="IP31" s="222"/>
      <c r="IQ31" s="222"/>
      <c r="IR31" s="222"/>
      <c r="IS31" s="222"/>
      <c r="IT31" s="222"/>
      <c r="IU31" s="222"/>
      <c r="IV31" s="222"/>
      <c r="IW31" s="222"/>
      <c r="IX31" s="222"/>
      <c r="IY31" s="222"/>
      <c r="IZ31" s="222"/>
    </row>
    <row r="32" spans="1:260" s="27" customFormat="1" ht="9.75" customHeight="1" x14ac:dyDescent="0.2">
      <c r="A32" s="222"/>
      <c r="B32" s="300"/>
      <c r="C32" s="299"/>
      <c r="D32" s="260"/>
      <c r="E32" s="260"/>
      <c r="F32" s="299"/>
      <c r="G32" s="301"/>
      <c r="H32" s="302"/>
      <c r="I32" s="211"/>
      <c r="J32" s="301"/>
      <c r="K32" s="301"/>
      <c r="L32" s="302"/>
      <c r="M32" s="303"/>
      <c r="N32" s="303"/>
      <c r="O32" s="261"/>
      <c r="P32" s="261"/>
      <c r="Q32" s="261"/>
      <c r="R32" s="251"/>
      <c r="S32" s="261"/>
      <c r="T32" s="261"/>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S32" s="222"/>
      <c r="BT32" s="222"/>
      <c r="BU32" s="222"/>
      <c r="BV32" s="222"/>
      <c r="BW32" s="222"/>
      <c r="BX32" s="222"/>
      <c r="BY32" s="222"/>
      <c r="BZ32" s="222"/>
      <c r="CA32" s="222"/>
      <c r="CB32" s="222"/>
      <c r="CC32" s="222"/>
      <c r="CD32" s="222"/>
      <c r="CE32" s="222"/>
      <c r="CF32" s="222"/>
      <c r="CG32" s="222"/>
      <c r="CH32" s="222"/>
      <c r="CI32" s="222"/>
      <c r="CJ32" s="222"/>
      <c r="CK32" s="222"/>
      <c r="CL32" s="222"/>
      <c r="CM32" s="222"/>
      <c r="CN32" s="222"/>
      <c r="CO32" s="222"/>
      <c r="CP32" s="222"/>
      <c r="CQ32" s="222"/>
      <c r="CR32" s="222"/>
      <c r="CS32" s="222"/>
      <c r="CT32" s="222"/>
      <c r="CU32" s="222"/>
      <c r="CV32" s="222"/>
      <c r="CW32" s="222"/>
      <c r="CX32" s="222"/>
      <c r="CY32" s="222"/>
      <c r="CZ32" s="222"/>
      <c r="DA32" s="222"/>
      <c r="DB32" s="222"/>
      <c r="DC32" s="222"/>
      <c r="DD32" s="222"/>
      <c r="DE32" s="222"/>
      <c r="DF32" s="222"/>
      <c r="DG32" s="222"/>
      <c r="DH32" s="222"/>
      <c r="DI32" s="222"/>
      <c r="DJ32" s="222"/>
      <c r="DK32" s="222"/>
      <c r="DL32" s="222"/>
      <c r="DM32" s="222"/>
      <c r="DN32" s="222"/>
      <c r="DO32" s="222"/>
      <c r="DP32" s="222"/>
      <c r="DQ32" s="222"/>
      <c r="DR32" s="222"/>
      <c r="DS32" s="222"/>
      <c r="DT32" s="222"/>
      <c r="DU32" s="222"/>
      <c r="DV32" s="222"/>
      <c r="DW32" s="222"/>
      <c r="DX32" s="222"/>
      <c r="DY32" s="222"/>
      <c r="DZ32" s="222"/>
      <c r="EA32" s="222"/>
      <c r="EB32" s="222"/>
      <c r="EC32" s="222"/>
      <c r="ED32" s="222"/>
      <c r="EE32" s="222"/>
      <c r="EF32" s="222"/>
      <c r="EG32" s="222"/>
      <c r="EH32" s="222"/>
      <c r="EI32" s="222"/>
      <c r="EJ32" s="222"/>
      <c r="EK32" s="222"/>
      <c r="EL32" s="222"/>
      <c r="EM32" s="222"/>
      <c r="EN32" s="222"/>
      <c r="EO32" s="222"/>
      <c r="EP32" s="222"/>
      <c r="EQ32" s="222"/>
      <c r="ER32" s="222"/>
      <c r="ES32" s="222"/>
      <c r="ET32" s="222"/>
      <c r="EU32" s="222"/>
      <c r="EV32" s="222"/>
      <c r="EW32" s="222"/>
      <c r="EX32" s="222"/>
      <c r="EY32" s="222"/>
      <c r="EZ32" s="222"/>
      <c r="FA32" s="222"/>
      <c r="FB32" s="222"/>
      <c r="FC32" s="222"/>
      <c r="FD32" s="222"/>
      <c r="FE32" s="222"/>
      <c r="FF32" s="222"/>
      <c r="FG32" s="222"/>
      <c r="FH32" s="222"/>
      <c r="FI32" s="222"/>
      <c r="FJ32" s="222"/>
      <c r="FK32" s="222"/>
      <c r="FL32" s="222"/>
      <c r="FM32" s="222"/>
      <c r="FN32" s="222"/>
      <c r="FO32" s="222"/>
      <c r="FP32" s="222"/>
      <c r="FQ32" s="222"/>
      <c r="FR32" s="222"/>
      <c r="FS32" s="222"/>
      <c r="FT32" s="222"/>
      <c r="FU32" s="222"/>
      <c r="FV32" s="222"/>
      <c r="FW32" s="222"/>
      <c r="FX32" s="222"/>
      <c r="FY32" s="222"/>
      <c r="FZ32" s="222"/>
      <c r="GA32" s="222"/>
      <c r="GB32" s="222"/>
      <c r="GC32" s="222"/>
      <c r="GD32" s="222"/>
      <c r="GE32" s="222"/>
      <c r="GF32" s="222"/>
      <c r="GG32" s="222"/>
      <c r="GH32" s="222"/>
      <c r="GI32" s="222"/>
      <c r="GJ32" s="222"/>
      <c r="GK32" s="222"/>
      <c r="GL32" s="222"/>
      <c r="GM32" s="222"/>
      <c r="GN32" s="222"/>
      <c r="GO32" s="222"/>
      <c r="GP32" s="222"/>
      <c r="GQ32" s="222"/>
      <c r="GR32" s="222"/>
      <c r="GS32" s="222"/>
      <c r="GT32" s="222"/>
      <c r="GU32" s="222"/>
      <c r="GV32" s="222"/>
      <c r="GW32" s="222"/>
      <c r="GX32" s="222"/>
      <c r="GY32" s="222"/>
      <c r="GZ32" s="222"/>
      <c r="HA32" s="222"/>
      <c r="HB32" s="222"/>
      <c r="HC32" s="222"/>
      <c r="HD32" s="222"/>
      <c r="HE32" s="222"/>
      <c r="HF32" s="222"/>
      <c r="HG32" s="222"/>
      <c r="HH32" s="222"/>
      <c r="HI32" s="222"/>
      <c r="HJ32" s="222"/>
      <c r="HK32" s="222"/>
      <c r="HL32" s="222"/>
      <c r="HM32" s="222"/>
      <c r="HN32" s="222"/>
      <c r="HO32" s="222"/>
      <c r="HP32" s="222"/>
      <c r="HQ32" s="222"/>
      <c r="HR32" s="222"/>
      <c r="HS32" s="222"/>
      <c r="HT32" s="222"/>
      <c r="HU32" s="222"/>
      <c r="HV32" s="222"/>
      <c r="HW32" s="222"/>
      <c r="HX32" s="222"/>
      <c r="HY32" s="222"/>
      <c r="HZ32" s="222"/>
      <c r="IA32" s="222"/>
      <c r="IB32" s="222"/>
      <c r="IC32" s="222"/>
      <c r="ID32" s="222"/>
      <c r="IE32" s="222"/>
      <c r="IF32" s="222"/>
      <c r="IG32" s="222"/>
      <c r="IH32" s="222"/>
      <c r="II32" s="222"/>
      <c r="IJ32" s="222"/>
      <c r="IK32" s="222"/>
      <c r="IL32" s="222"/>
      <c r="IM32" s="222"/>
      <c r="IN32" s="222"/>
      <c r="IO32" s="222"/>
      <c r="IP32" s="222"/>
      <c r="IQ32" s="222"/>
      <c r="IR32" s="222"/>
      <c r="IS32" s="222"/>
      <c r="IT32" s="222"/>
      <c r="IU32" s="222"/>
      <c r="IV32" s="222"/>
      <c r="IW32" s="222"/>
      <c r="IX32" s="222"/>
      <c r="IY32" s="222"/>
      <c r="IZ32" s="222"/>
    </row>
    <row r="33" spans="1:260" s="20" customFormat="1" ht="26.25" customHeight="1" x14ac:dyDescent="0.2">
      <c r="A33" s="251"/>
      <c r="B33" s="1043" t="str">
        <f>'22solcasaadpot'!B32:M32</f>
        <v>(1) Cifras INE de población referidas al 01/01/2022. Real Decreto 1037/2022, de 20 de diciembre BOE 21.12.22.</v>
      </c>
      <c r="C33" s="1074"/>
      <c r="D33" s="1074"/>
      <c r="E33" s="1074"/>
      <c r="F33" s="1074"/>
      <c r="G33" s="1074"/>
      <c r="H33" s="1074"/>
      <c r="I33" s="1074"/>
      <c r="J33" s="1074"/>
      <c r="K33" s="1074"/>
      <c r="L33" s="1074"/>
      <c r="M33" s="1074"/>
      <c r="N33" s="1074"/>
      <c r="O33" s="251"/>
      <c r="P33" s="259"/>
      <c r="Q33" s="251"/>
      <c r="R33" s="251"/>
      <c r="S33" s="264"/>
      <c r="T33" s="264"/>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c r="BS33" s="251"/>
      <c r="BT33" s="251"/>
      <c r="BU33" s="251"/>
      <c r="BV33" s="251"/>
      <c r="BW33" s="251"/>
      <c r="BX33" s="251"/>
      <c r="BY33" s="251"/>
      <c r="BZ33" s="251"/>
      <c r="CA33" s="251"/>
      <c r="CB33" s="251"/>
      <c r="CC33" s="251"/>
      <c r="CD33" s="251"/>
      <c r="CE33" s="251"/>
      <c r="CF33" s="251"/>
      <c r="CG33" s="251"/>
      <c r="CH33" s="251"/>
      <c r="CI33" s="251"/>
      <c r="CJ33" s="251"/>
      <c r="CK33" s="251"/>
      <c r="CL33" s="251"/>
      <c r="CM33" s="251"/>
      <c r="CN33" s="251"/>
      <c r="CO33" s="251"/>
      <c r="CP33" s="251"/>
      <c r="CQ33" s="251"/>
      <c r="CR33" s="251"/>
      <c r="CS33" s="251"/>
      <c r="CT33" s="251"/>
      <c r="CU33" s="251"/>
      <c r="CV33" s="251"/>
      <c r="CW33" s="251"/>
      <c r="CX33" s="251"/>
      <c r="CY33" s="251"/>
      <c r="CZ33" s="251"/>
      <c r="DA33" s="251"/>
      <c r="DB33" s="251"/>
      <c r="DC33" s="251"/>
      <c r="DD33" s="251"/>
      <c r="DE33" s="251"/>
      <c r="DF33" s="251"/>
      <c r="DG33" s="251"/>
      <c r="DH33" s="251"/>
      <c r="DI33" s="251"/>
      <c r="DJ33" s="251"/>
      <c r="DK33" s="251"/>
      <c r="DL33" s="251"/>
      <c r="DM33" s="251"/>
      <c r="DN33" s="251"/>
      <c r="DO33" s="251"/>
      <c r="DP33" s="251"/>
      <c r="DQ33" s="251"/>
      <c r="DR33" s="251"/>
      <c r="DS33" s="251"/>
      <c r="DT33" s="251"/>
      <c r="DU33" s="251"/>
      <c r="DV33" s="251"/>
      <c r="DW33" s="251"/>
      <c r="DX33" s="251"/>
      <c r="DY33" s="251"/>
      <c r="DZ33" s="251"/>
      <c r="EA33" s="251"/>
      <c r="EB33" s="251"/>
      <c r="EC33" s="251"/>
      <c r="ED33" s="251"/>
      <c r="EE33" s="251"/>
      <c r="EF33" s="251"/>
      <c r="EG33" s="251"/>
      <c r="EH33" s="251"/>
      <c r="EI33" s="251"/>
      <c r="EJ33" s="251"/>
      <c r="EK33" s="251"/>
      <c r="EL33" s="251"/>
      <c r="EM33" s="251"/>
      <c r="EN33" s="251"/>
      <c r="EO33" s="251"/>
      <c r="EP33" s="251"/>
      <c r="EQ33" s="251"/>
      <c r="ER33" s="251"/>
      <c r="ES33" s="251"/>
      <c r="ET33" s="251"/>
      <c r="EU33" s="251"/>
      <c r="EV33" s="251"/>
      <c r="EW33" s="251"/>
      <c r="EX33" s="251"/>
      <c r="EY33" s="251"/>
      <c r="EZ33" s="251"/>
      <c r="FA33" s="251"/>
      <c r="FB33" s="251"/>
      <c r="FC33" s="251"/>
      <c r="FD33" s="251"/>
      <c r="FE33" s="251"/>
      <c r="FF33" s="251"/>
      <c r="FG33" s="251"/>
      <c r="FH33" s="251"/>
      <c r="FI33" s="251"/>
      <c r="FJ33" s="251"/>
      <c r="FK33" s="251"/>
      <c r="FL33" s="251"/>
      <c r="FM33" s="251"/>
      <c r="FN33" s="251"/>
      <c r="FO33" s="251"/>
      <c r="FP33" s="251"/>
      <c r="FQ33" s="251"/>
      <c r="FR33" s="251"/>
      <c r="FS33" s="251"/>
      <c r="FT33" s="251"/>
      <c r="FU33" s="251"/>
      <c r="FV33" s="251"/>
      <c r="FW33" s="251"/>
      <c r="FX33" s="251"/>
      <c r="FY33" s="251"/>
      <c r="FZ33" s="251"/>
      <c r="GA33" s="251"/>
      <c r="GB33" s="251"/>
      <c r="GC33" s="251"/>
      <c r="GD33" s="251"/>
      <c r="GE33" s="251"/>
      <c r="GF33" s="251"/>
      <c r="GG33" s="251"/>
      <c r="GH33" s="251"/>
      <c r="GI33" s="251"/>
      <c r="GJ33" s="251"/>
      <c r="GK33" s="251"/>
      <c r="GL33" s="251"/>
      <c r="GM33" s="251"/>
      <c r="GN33" s="251"/>
      <c r="GO33" s="251"/>
      <c r="GP33" s="251"/>
      <c r="GQ33" s="251"/>
      <c r="GR33" s="251"/>
      <c r="GS33" s="251"/>
      <c r="GT33" s="251"/>
      <c r="GU33" s="251"/>
      <c r="GV33" s="251"/>
      <c r="GW33" s="251"/>
      <c r="GX33" s="251"/>
      <c r="GY33" s="251"/>
      <c r="GZ33" s="251"/>
      <c r="HA33" s="251"/>
      <c r="HB33" s="251"/>
      <c r="HC33" s="251"/>
      <c r="HD33" s="251"/>
      <c r="HE33" s="251"/>
      <c r="HF33" s="251"/>
      <c r="HG33" s="251"/>
      <c r="HH33" s="251"/>
      <c r="HI33" s="251"/>
      <c r="HJ33" s="251"/>
      <c r="HK33" s="251"/>
      <c r="HL33" s="251"/>
      <c r="HM33" s="251"/>
      <c r="HN33" s="251"/>
      <c r="HO33" s="251"/>
      <c r="HP33" s="251"/>
      <c r="HQ33" s="251"/>
      <c r="HR33" s="251"/>
      <c r="HS33" s="251"/>
      <c r="HT33" s="251"/>
      <c r="HU33" s="251"/>
      <c r="HV33" s="251"/>
      <c r="HW33" s="251"/>
      <c r="HX33" s="251"/>
      <c r="HY33" s="251"/>
      <c r="HZ33" s="251"/>
      <c r="IA33" s="251"/>
      <c r="IB33" s="251"/>
      <c r="IC33" s="251"/>
      <c r="ID33" s="251"/>
      <c r="IE33" s="251"/>
      <c r="IF33" s="251"/>
      <c r="IG33" s="251"/>
      <c r="IH33" s="251"/>
      <c r="II33" s="251"/>
      <c r="IJ33" s="251"/>
      <c r="IK33" s="251"/>
      <c r="IL33" s="251"/>
      <c r="IM33" s="251"/>
      <c r="IN33" s="251"/>
      <c r="IO33" s="251"/>
      <c r="IP33" s="251"/>
      <c r="IQ33" s="251"/>
      <c r="IR33" s="251"/>
      <c r="IS33" s="251"/>
      <c r="IT33" s="251"/>
      <c r="IU33" s="251"/>
      <c r="IV33" s="251"/>
      <c r="IW33" s="251"/>
      <c r="IX33" s="251"/>
      <c r="IY33" s="251"/>
      <c r="IZ33" s="251"/>
    </row>
    <row r="34" spans="1:260" x14ac:dyDescent="0.2">
      <c r="B34" s="1065" t="str">
        <f>'22solcasaadpot'!B33:Q33</f>
        <v>(2) Cifras de Población Potencialmente Dependiente calculadas según lo explicado en la metodología</v>
      </c>
      <c r="C34" s="1109"/>
      <c r="D34" s="1109"/>
      <c r="E34" s="1109"/>
      <c r="F34" s="1109"/>
      <c r="G34" s="1109"/>
      <c r="H34" s="1109"/>
      <c r="I34" s="1109"/>
      <c r="J34" s="1109"/>
      <c r="K34" s="1109"/>
      <c r="L34" s="1109"/>
      <c r="M34" s="1109"/>
      <c r="N34" s="1109"/>
      <c r="O34" s="1109"/>
      <c r="P34" s="410"/>
      <c r="Q34" s="410"/>
      <c r="R34" s="410"/>
    </row>
    <row r="35" spans="1:260" ht="15" customHeight="1" x14ac:dyDescent="0.15">
      <c r="B35" s="257" t="s">
        <v>50</v>
      </c>
      <c r="M35" s="304"/>
      <c r="N35" s="305"/>
      <c r="O35" s="305"/>
      <c r="P35" s="305"/>
      <c r="Q35" s="306"/>
      <c r="R35" s="307"/>
      <c r="S35" s="231"/>
    </row>
    <row r="36" spans="1:260" x14ac:dyDescent="0.15">
      <c r="M36" s="304"/>
      <c r="N36" s="305"/>
      <c r="O36" s="305"/>
      <c r="P36" s="305"/>
      <c r="Q36" s="306"/>
      <c r="R36" s="307"/>
      <c r="S36" s="231"/>
    </row>
    <row r="37" spans="1:260" x14ac:dyDescent="0.15">
      <c r="M37" s="304"/>
      <c r="N37" s="305"/>
      <c r="O37" s="305"/>
      <c r="P37" s="305"/>
      <c r="Q37" s="306"/>
      <c r="R37" s="308"/>
      <c r="S37" s="231"/>
    </row>
    <row r="38" spans="1:260" x14ac:dyDescent="0.15">
      <c r="M38" s="304"/>
      <c r="N38" s="305"/>
      <c r="O38" s="305"/>
      <c r="P38" s="305"/>
      <c r="Q38" s="306"/>
      <c r="R38" s="307"/>
      <c r="S38" s="231"/>
    </row>
    <row r="39" spans="1:260" x14ac:dyDescent="0.15">
      <c r="M39" s="304"/>
      <c r="N39" s="305"/>
      <c r="O39" s="305"/>
      <c r="P39" s="305"/>
      <c r="Q39" s="306"/>
      <c r="R39" s="307"/>
      <c r="S39" s="231"/>
    </row>
    <row r="40" spans="1:260" x14ac:dyDescent="0.15">
      <c r="M40" s="304"/>
      <c r="N40" s="305"/>
      <c r="O40" s="305"/>
      <c r="P40" s="305"/>
      <c r="Q40" s="306"/>
      <c r="R40" s="307"/>
      <c r="S40" s="231"/>
    </row>
    <row r="41" spans="1:260" x14ac:dyDescent="0.15">
      <c r="M41" s="304"/>
      <c r="N41" s="305"/>
      <c r="O41" s="305"/>
      <c r="P41" s="305"/>
      <c r="Q41" s="306"/>
      <c r="R41" s="307"/>
      <c r="S41" s="231"/>
    </row>
    <row r="42" spans="1:260" x14ac:dyDescent="0.15">
      <c r="M42" s="304"/>
      <c r="N42" s="305"/>
      <c r="O42" s="305"/>
      <c r="P42" s="305"/>
      <c r="Q42" s="306"/>
      <c r="R42" s="307"/>
      <c r="S42" s="231"/>
    </row>
    <row r="43" spans="1:260" x14ac:dyDescent="0.15">
      <c r="M43" s="304"/>
      <c r="N43" s="305"/>
      <c r="O43" s="305"/>
      <c r="P43" s="305"/>
      <c r="Q43" s="306"/>
      <c r="R43" s="307"/>
      <c r="S43" s="231"/>
    </row>
    <row r="44" spans="1:260" x14ac:dyDescent="0.15">
      <c r="M44" s="304"/>
      <c r="N44" s="305"/>
      <c r="O44" s="305"/>
      <c r="P44" s="305"/>
      <c r="Q44" s="306"/>
      <c r="R44" s="308"/>
      <c r="S44" s="231"/>
    </row>
    <row r="45" spans="1:260" x14ac:dyDescent="0.15">
      <c r="M45" s="304"/>
      <c r="N45" s="305"/>
      <c r="O45" s="305"/>
      <c r="P45" s="305"/>
      <c r="Q45" s="306"/>
      <c r="R45" s="307"/>
      <c r="S45" s="231"/>
    </row>
    <row r="46" spans="1:260" x14ac:dyDescent="0.15">
      <c r="M46" s="304"/>
      <c r="N46" s="305"/>
      <c r="O46" s="305"/>
      <c r="P46" s="305"/>
      <c r="Q46" s="306"/>
      <c r="R46" s="307"/>
      <c r="S46" s="231"/>
    </row>
    <row r="47" spans="1:260" x14ac:dyDescent="0.15">
      <c r="M47" s="304"/>
      <c r="N47" s="305"/>
      <c r="O47" s="305"/>
      <c r="P47" s="305"/>
      <c r="Q47" s="306"/>
      <c r="R47" s="307"/>
      <c r="S47" s="231"/>
    </row>
    <row r="48" spans="1:260" x14ac:dyDescent="0.15">
      <c r="M48" s="304"/>
      <c r="N48" s="305"/>
      <c r="O48" s="305"/>
      <c r="P48" s="305"/>
      <c r="Q48" s="306"/>
      <c r="R48" s="307"/>
      <c r="S48" s="231"/>
    </row>
    <row r="49" spans="13:19" x14ac:dyDescent="0.15">
      <c r="M49" s="304"/>
      <c r="N49" s="305"/>
      <c r="O49" s="305"/>
      <c r="P49" s="305"/>
      <c r="Q49" s="306"/>
      <c r="R49" s="307"/>
      <c r="S49" s="231"/>
    </row>
    <row r="50" spans="13:19" x14ac:dyDescent="0.15">
      <c r="M50" s="304"/>
      <c r="N50" s="305"/>
      <c r="O50" s="305"/>
      <c r="P50" s="305"/>
      <c r="Q50" s="306"/>
      <c r="R50" s="308"/>
      <c r="S50" s="231"/>
    </row>
    <row r="51" spans="13:19" x14ac:dyDescent="0.15">
      <c r="M51" s="304"/>
      <c r="N51" s="305"/>
      <c r="O51" s="305"/>
      <c r="P51" s="305"/>
      <c r="Q51" s="306"/>
      <c r="R51" s="307"/>
      <c r="S51" s="231"/>
    </row>
    <row r="52" spans="13:19" x14ac:dyDescent="0.15">
      <c r="M52" s="304"/>
      <c r="N52" s="305"/>
      <c r="O52" s="305"/>
      <c r="P52" s="305"/>
      <c r="Q52" s="306"/>
      <c r="R52" s="307"/>
      <c r="S52" s="231"/>
    </row>
    <row r="53" spans="13:19" x14ac:dyDescent="0.15">
      <c r="M53" s="304"/>
      <c r="N53" s="309"/>
      <c r="O53" s="309"/>
      <c r="P53" s="305"/>
      <c r="Q53" s="306"/>
      <c r="R53" s="307"/>
      <c r="S53" s="231"/>
    </row>
  </sheetData>
  <mergeCells count="9">
    <mergeCell ref="B34:O34"/>
    <mergeCell ref="B8:B9"/>
    <mergeCell ref="B3:I3"/>
    <mergeCell ref="A4:R4"/>
    <mergeCell ref="B5:R5"/>
    <mergeCell ref="G8:H8"/>
    <mergeCell ref="J8:L8"/>
    <mergeCell ref="D8:E8"/>
    <mergeCell ref="B33:N33"/>
  </mergeCells>
  <printOptions horizontalCentered="1"/>
  <pageMargins left="0" right="0" top="0.43307086614173229" bottom="0.43307086614173229" header="0" footer="0"/>
  <pageSetup paperSize="9" scale="8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90">
    <tabColor theme="0"/>
    <pageSetUpPr fitToPage="1"/>
  </sheetPr>
  <dimension ref="A1:BA41"/>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3" t="s">
        <v>143</v>
      </c>
      <c r="K1" s="713"/>
      <c r="L1" s="713" t="s">
        <v>143</v>
      </c>
      <c r="M1" s="713"/>
      <c r="N1" s="713" t="s">
        <v>143</v>
      </c>
      <c r="O1" s="713"/>
      <c r="P1" s="713"/>
      <c r="Q1" s="713" t="s">
        <v>19</v>
      </c>
      <c r="R1" s="713"/>
      <c r="S1" s="713" t="s">
        <v>19</v>
      </c>
      <c r="T1" s="713"/>
      <c r="U1" s="713" t="s">
        <v>19</v>
      </c>
      <c r="V1" s="713"/>
      <c r="W1" s="713"/>
      <c r="X1" s="713" t="s">
        <v>18</v>
      </c>
      <c r="Y1" s="713"/>
      <c r="Z1" s="713" t="s">
        <v>18</v>
      </c>
      <c r="AA1" s="713"/>
      <c r="AB1" s="713" t="s">
        <v>18</v>
      </c>
    </row>
    <row r="2" spans="1:53" s="205" customFormat="1" ht="52.5" customHeight="1" x14ac:dyDescent="0.2">
      <c r="B2" s="1044"/>
      <c r="C2" s="1044"/>
    </row>
    <row r="3" spans="1:53" s="208" customFormat="1" ht="4.5" customHeight="1" x14ac:dyDescent="0.2">
      <c r="B3" s="1045"/>
      <c r="C3" s="1045"/>
    </row>
    <row r="4" spans="1:53" s="208" customFormat="1" ht="17.25" customHeight="1" x14ac:dyDescent="0.2">
      <c r="A4" s="1045" t="s">
        <v>414</v>
      </c>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1045"/>
      <c r="AB4" s="1045"/>
      <c r="AC4" s="1045"/>
    </row>
    <row r="5" spans="1:53" s="208" customFormat="1" ht="17.25" customHeight="1" x14ac:dyDescent="0.2">
      <c r="B5" s="1046" t="str">
        <f>porsaad!B6</f>
        <v>Situación a 30 de abril de 2023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row>
    <row r="6" spans="1:53" s="208" customFormat="1" ht="6" customHeight="1" x14ac:dyDescent="0.2"/>
    <row r="7" spans="1:53" s="213" customFormat="1" ht="12.75" customHeight="1" x14ac:dyDescent="0.2">
      <c r="A7" s="209"/>
      <c r="B7" s="1047" t="s">
        <v>15</v>
      </c>
      <c r="C7" s="211"/>
      <c r="D7" s="1050" t="s">
        <v>254</v>
      </c>
      <c r="E7" s="1051"/>
      <c r="F7" s="1051"/>
      <c r="G7" s="1051"/>
      <c r="H7" s="1051"/>
      <c r="I7" s="568"/>
      <c r="J7" s="1054"/>
      <c r="K7" s="1054"/>
      <c r="L7" s="1054"/>
      <c r="M7" s="1054"/>
      <c r="N7" s="1054"/>
      <c r="O7" s="1054"/>
      <c r="P7" s="568"/>
      <c r="Q7" s="1054"/>
      <c r="R7" s="1054"/>
      <c r="S7" s="1054"/>
      <c r="T7" s="1054"/>
      <c r="U7" s="1054"/>
      <c r="V7" s="1054"/>
      <c r="W7" s="568"/>
      <c r="X7" s="1054"/>
      <c r="Y7" s="1054"/>
      <c r="Z7" s="1054"/>
      <c r="AA7" s="1054"/>
      <c r="AB7" s="1054"/>
      <c r="AC7" s="1055"/>
      <c r="AD7" s="430"/>
      <c r="AE7" s="430"/>
      <c r="AF7" s="431"/>
      <c r="AG7" s="431"/>
      <c r="AH7" s="431"/>
      <c r="AI7" s="431"/>
      <c r="AJ7" s="431"/>
      <c r="AK7" s="431"/>
      <c r="AL7" s="432"/>
    </row>
    <row r="8" spans="1:53" s="213" customFormat="1" ht="25.5" customHeight="1" x14ac:dyDescent="0.2">
      <c r="A8" s="209"/>
      <c r="B8" s="1048"/>
      <c r="C8" s="211"/>
      <c r="D8" s="1052"/>
      <c r="E8" s="1053"/>
      <c r="F8" s="1053"/>
      <c r="G8" s="1053"/>
      <c r="H8" s="1053"/>
      <c r="I8" s="501"/>
      <c r="J8" s="1056" t="s">
        <v>184</v>
      </c>
      <c r="K8" s="1054"/>
      <c r="L8" s="1054"/>
      <c r="M8" s="1054"/>
      <c r="N8" s="1054"/>
      <c r="O8" s="1055"/>
      <c r="P8" s="211"/>
      <c r="Q8" s="1056" t="s">
        <v>185</v>
      </c>
      <c r="R8" s="1054"/>
      <c r="S8" s="1054"/>
      <c r="T8" s="1054"/>
      <c r="U8" s="1054"/>
      <c r="V8" s="1055"/>
      <c r="W8" s="211"/>
      <c r="X8" s="1056" t="s">
        <v>186</v>
      </c>
      <c r="Y8" s="1054"/>
      <c r="Z8" s="1054"/>
      <c r="AA8" s="1054"/>
      <c r="AB8" s="1054"/>
      <c r="AC8" s="1055"/>
      <c r="AD8" s="430"/>
      <c r="AE8" s="430"/>
      <c r="AF8" s="431"/>
      <c r="AG8" s="431"/>
      <c r="AH8" s="431"/>
      <c r="AI8" s="431"/>
      <c r="AJ8" s="431"/>
      <c r="AK8" s="431"/>
      <c r="AL8" s="432"/>
    </row>
    <row r="9" spans="1:53" s="213" customFormat="1" ht="21.75" customHeight="1" x14ac:dyDescent="0.2">
      <c r="A9" s="209"/>
      <c r="B9" s="1048"/>
      <c r="C9" s="211"/>
      <c r="D9" s="1057" t="s">
        <v>12</v>
      </c>
      <c r="E9" s="1038" t="s">
        <v>27</v>
      </c>
      <c r="F9" s="1039"/>
      <c r="G9" s="1039" t="s">
        <v>26</v>
      </c>
      <c r="H9" s="1040"/>
      <c r="I9" s="211"/>
      <c r="J9" s="1041" t="s">
        <v>12</v>
      </c>
      <c r="K9" s="1036" t="s">
        <v>230</v>
      </c>
      <c r="L9" s="1038" t="s">
        <v>27</v>
      </c>
      <c r="M9" s="1039"/>
      <c r="N9" s="1039" t="s">
        <v>26</v>
      </c>
      <c r="O9" s="1040"/>
      <c r="P9" s="211"/>
      <c r="Q9" s="1041" t="s">
        <v>12</v>
      </c>
      <c r="R9" s="1036" t="s">
        <v>230</v>
      </c>
      <c r="S9" s="1038" t="s">
        <v>27</v>
      </c>
      <c r="T9" s="1039"/>
      <c r="U9" s="1039" t="s">
        <v>26</v>
      </c>
      <c r="V9" s="1040"/>
      <c r="W9" s="211"/>
      <c r="X9" s="1041" t="s">
        <v>12</v>
      </c>
      <c r="Y9" s="1036" t="s">
        <v>230</v>
      </c>
      <c r="Z9" s="1038" t="s">
        <v>27</v>
      </c>
      <c r="AA9" s="1039"/>
      <c r="AB9" s="1039" t="s">
        <v>26</v>
      </c>
      <c r="AC9" s="1040"/>
      <c r="AD9" s="430"/>
      <c r="AE9" s="430"/>
      <c r="AF9" s="431"/>
      <c r="AG9" s="431"/>
      <c r="AH9" s="431"/>
      <c r="AI9" s="431"/>
      <c r="AJ9" s="431"/>
      <c r="AK9" s="431"/>
      <c r="AL9" s="432"/>
    </row>
    <row r="10" spans="1:53" s="219" customFormat="1" ht="44.25" customHeight="1" x14ac:dyDescent="0.2">
      <c r="A10" s="214"/>
      <c r="B10" s="1049"/>
      <c r="C10" s="216"/>
      <c r="D10" s="1058"/>
      <c r="E10" s="408" t="s">
        <v>12</v>
      </c>
      <c r="F10" s="408" t="s">
        <v>230</v>
      </c>
      <c r="G10" s="408" t="s">
        <v>12</v>
      </c>
      <c r="H10" s="218" t="s">
        <v>230</v>
      </c>
      <c r="I10" s="216"/>
      <c r="J10" s="1042"/>
      <c r="K10" s="1037"/>
      <c r="L10" s="408" t="s">
        <v>12</v>
      </c>
      <c r="M10" s="408" t="s">
        <v>231</v>
      </c>
      <c r="N10" s="408" t="s">
        <v>12</v>
      </c>
      <c r="O10" s="218" t="s">
        <v>231</v>
      </c>
      <c r="P10" s="216"/>
      <c r="Q10" s="1042"/>
      <c r="R10" s="1037"/>
      <c r="S10" s="408" t="s">
        <v>12</v>
      </c>
      <c r="T10" s="408" t="s">
        <v>231</v>
      </c>
      <c r="U10" s="408" t="s">
        <v>12</v>
      </c>
      <c r="V10" s="218" t="s">
        <v>231</v>
      </c>
      <c r="W10" s="216"/>
      <c r="X10" s="1042"/>
      <c r="Y10" s="1037"/>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5">
        <f>J12+Q12+X12</f>
        <v>378149</v>
      </c>
      <c r="E12" s="738">
        <f>L12+S12+Z12</f>
        <v>236763</v>
      </c>
      <c r="F12" s="747">
        <f>E12/$D12*100</f>
        <v>62.611034274849331</v>
      </c>
      <c r="G12" s="738">
        <f>N12+U12+AB12</f>
        <v>141386</v>
      </c>
      <c r="H12" s="230">
        <f>G12/$D12*100</f>
        <v>37.388965725150669</v>
      </c>
      <c r="I12" s="226"/>
      <c r="J12" s="227">
        <v>110381</v>
      </c>
      <c r="K12" s="750">
        <v>29.189816712459905</v>
      </c>
      <c r="L12" s="744">
        <v>46811</v>
      </c>
      <c r="M12" s="747">
        <v>42.408566691731366</v>
      </c>
      <c r="N12" s="744">
        <v>63570</v>
      </c>
      <c r="O12" s="228">
        <v>57.591433308268634</v>
      </c>
      <c r="P12" s="226"/>
      <c r="Q12" s="227">
        <v>90470</v>
      </c>
      <c r="R12" s="750">
        <v>23.924431903826267</v>
      </c>
      <c r="S12" s="744">
        <v>60499</v>
      </c>
      <c r="T12" s="747">
        <v>66.871891234663423</v>
      </c>
      <c r="U12" s="744">
        <v>29971</v>
      </c>
      <c r="V12" s="228">
        <v>33.128108765336577</v>
      </c>
      <c r="W12" s="226"/>
      <c r="X12" s="227">
        <v>177298</v>
      </c>
      <c r="Y12" s="750">
        <v>46.885751383713824</v>
      </c>
      <c r="Z12" s="744">
        <v>129453</v>
      </c>
      <c r="AA12" s="747">
        <v>73.014360004060961</v>
      </c>
      <c r="AB12" s="744">
        <v>47845</v>
      </c>
      <c r="AC12" s="228">
        <f t="shared" ref="AC12:AC29" si="0">AB12/$X12*100</f>
        <v>26.985639995939042</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6">
        <f t="shared" ref="D13:D29" si="1">J13+Q13+X13</f>
        <v>47594</v>
      </c>
      <c r="E13" s="739">
        <f t="shared" ref="E13:E29" si="2">L13+S13+Z13</f>
        <v>30662</v>
      </c>
      <c r="F13" s="577">
        <f t="shared" ref="F13:H29" si="3">E13/$D13*100</f>
        <v>64.424087069798716</v>
      </c>
      <c r="G13" s="739">
        <f t="shared" ref="G13:G29" si="4">N13+U13+AB13</f>
        <v>16932</v>
      </c>
      <c r="H13" s="237">
        <f t="shared" si="3"/>
        <v>35.575912930201284</v>
      </c>
      <c r="I13" s="226"/>
      <c r="J13" s="234">
        <v>9702</v>
      </c>
      <c r="K13" s="751">
        <v>20.384922469218807</v>
      </c>
      <c r="L13" s="745">
        <v>4190</v>
      </c>
      <c r="M13" s="748">
        <v>43.186971758400325</v>
      </c>
      <c r="N13" s="745">
        <v>5512</v>
      </c>
      <c r="O13" s="235">
        <v>56.813028241599675</v>
      </c>
      <c r="P13" s="226"/>
      <c r="Q13" s="234">
        <v>9064</v>
      </c>
      <c r="R13" s="751">
        <v>19.044417363533221</v>
      </c>
      <c r="S13" s="745">
        <v>5619</v>
      </c>
      <c r="T13" s="748">
        <v>61.992497793468672</v>
      </c>
      <c r="U13" s="745">
        <v>3445</v>
      </c>
      <c r="V13" s="235">
        <v>38.007502206531335</v>
      </c>
      <c r="W13" s="226"/>
      <c r="X13" s="234">
        <v>28828</v>
      </c>
      <c r="Y13" s="751">
        <v>60.570660167247972</v>
      </c>
      <c r="Z13" s="745">
        <v>20853</v>
      </c>
      <c r="AA13" s="748">
        <v>72.335923407797978</v>
      </c>
      <c r="AB13" s="745">
        <v>7975</v>
      </c>
      <c r="AC13" s="235">
        <f t="shared" si="0"/>
        <v>27.664076592202026</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6">
        <f t="shared" si="1"/>
        <v>40550</v>
      </c>
      <c r="E14" s="739">
        <f t="shared" si="2"/>
        <v>26323</v>
      </c>
      <c r="F14" s="577">
        <f t="shared" si="3"/>
        <v>64.914919852034529</v>
      </c>
      <c r="G14" s="739">
        <f t="shared" si="4"/>
        <v>14227</v>
      </c>
      <c r="H14" s="237">
        <f t="shared" si="3"/>
        <v>35.085080147965478</v>
      </c>
      <c r="I14" s="226"/>
      <c r="J14" s="234">
        <v>9484</v>
      </c>
      <c r="K14" s="751">
        <v>23.388409371146732</v>
      </c>
      <c r="L14" s="745">
        <v>3986</v>
      </c>
      <c r="M14" s="748">
        <v>42.028679881906363</v>
      </c>
      <c r="N14" s="745">
        <v>5498</v>
      </c>
      <c r="O14" s="235">
        <v>57.97132011809363</v>
      </c>
      <c r="P14" s="226"/>
      <c r="Q14" s="234">
        <v>8768</v>
      </c>
      <c r="R14" s="751">
        <v>21.622688039457461</v>
      </c>
      <c r="S14" s="745">
        <v>5417</v>
      </c>
      <c r="T14" s="748">
        <v>61.78147810218978</v>
      </c>
      <c r="U14" s="745">
        <v>3351</v>
      </c>
      <c r="V14" s="235">
        <v>38.21852189781022</v>
      </c>
      <c r="W14" s="226"/>
      <c r="X14" s="234">
        <v>22298</v>
      </c>
      <c r="Y14" s="751">
        <v>54.988902589395806</v>
      </c>
      <c r="Z14" s="745">
        <v>16920</v>
      </c>
      <c r="AA14" s="748">
        <v>75.881244954704457</v>
      </c>
      <c r="AB14" s="745">
        <v>5378</v>
      </c>
      <c r="AC14" s="235">
        <f t="shared" si="0"/>
        <v>24.118755045295543</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6">
        <f t="shared" si="1"/>
        <v>37754</v>
      </c>
      <c r="E15" s="739">
        <f t="shared" si="2"/>
        <v>23277</v>
      </c>
      <c r="F15" s="577">
        <f t="shared" si="3"/>
        <v>61.654394236372298</v>
      </c>
      <c r="G15" s="739">
        <f t="shared" si="4"/>
        <v>14477</v>
      </c>
      <c r="H15" s="237">
        <f t="shared" si="3"/>
        <v>38.345605763627695</v>
      </c>
      <c r="I15" s="226"/>
      <c r="J15" s="234">
        <v>10690</v>
      </c>
      <c r="K15" s="751">
        <v>28.314880542459075</v>
      </c>
      <c r="L15" s="745">
        <v>4623</v>
      </c>
      <c r="M15" s="748">
        <v>43.246024321796071</v>
      </c>
      <c r="N15" s="745">
        <v>6067</v>
      </c>
      <c r="O15" s="235">
        <v>56.753975678203929</v>
      </c>
      <c r="P15" s="226"/>
      <c r="Q15" s="234">
        <v>8690</v>
      </c>
      <c r="R15" s="751">
        <v>23.017428616835304</v>
      </c>
      <c r="S15" s="745">
        <v>5252</v>
      </c>
      <c r="T15" s="748">
        <v>60.437284234752589</v>
      </c>
      <c r="U15" s="745">
        <v>3438</v>
      </c>
      <c r="V15" s="235">
        <v>39.562715765247411</v>
      </c>
      <c r="W15" s="226"/>
      <c r="X15" s="234">
        <v>18374</v>
      </c>
      <c r="Y15" s="751">
        <v>48.667690840705617</v>
      </c>
      <c r="Z15" s="745">
        <v>13402</v>
      </c>
      <c r="AA15" s="748">
        <v>72.940023946881468</v>
      </c>
      <c r="AB15" s="745">
        <v>4972</v>
      </c>
      <c r="AC15" s="235">
        <f t="shared" si="0"/>
        <v>27.05997605311854</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6">
        <f t="shared" si="1"/>
        <v>49176</v>
      </c>
      <c r="E16" s="739">
        <f t="shared" si="2"/>
        <v>29006</v>
      </c>
      <c r="F16" s="577">
        <f t="shared" si="3"/>
        <v>58.984057263705871</v>
      </c>
      <c r="G16" s="739">
        <f t="shared" si="4"/>
        <v>20170</v>
      </c>
      <c r="H16" s="237">
        <f t="shared" si="3"/>
        <v>41.015942736294129</v>
      </c>
      <c r="I16" s="226"/>
      <c r="J16" s="234">
        <v>18616</v>
      </c>
      <c r="K16" s="751">
        <v>37.855864649422486</v>
      </c>
      <c r="L16" s="745">
        <v>7699</v>
      </c>
      <c r="M16" s="748">
        <v>41.356897292651482</v>
      </c>
      <c r="N16" s="745">
        <v>10917</v>
      </c>
      <c r="O16" s="235">
        <v>58.643102707348518</v>
      </c>
      <c r="P16" s="226"/>
      <c r="Q16" s="234">
        <v>10401</v>
      </c>
      <c r="R16" s="751">
        <v>21.150561249389945</v>
      </c>
      <c r="S16" s="745">
        <v>6275</v>
      </c>
      <c r="T16" s="748">
        <v>60.330737429093361</v>
      </c>
      <c r="U16" s="745">
        <v>4126</v>
      </c>
      <c r="V16" s="235">
        <v>39.669262570906646</v>
      </c>
      <c r="W16" s="226"/>
      <c r="X16" s="234">
        <v>20159</v>
      </c>
      <c r="Y16" s="751">
        <v>40.993574101187569</v>
      </c>
      <c r="Z16" s="745">
        <v>15032</v>
      </c>
      <c r="AA16" s="748">
        <v>74.567190832878623</v>
      </c>
      <c r="AB16" s="745">
        <v>5127</v>
      </c>
      <c r="AC16" s="235">
        <f t="shared" si="0"/>
        <v>25.432809167121384</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7">
        <f t="shared" si="1"/>
        <v>22791</v>
      </c>
      <c r="E17" s="740">
        <f t="shared" si="2"/>
        <v>14094</v>
      </c>
      <c r="F17" s="578">
        <f t="shared" si="3"/>
        <v>61.840200078978548</v>
      </c>
      <c r="G17" s="740">
        <f t="shared" si="4"/>
        <v>8697</v>
      </c>
      <c r="H17" s="237">
        <f t="shared" si="3"/>
        <v>38.159799921021452</v>
      </c>
      <c r="I17" s="226"/>
      <c r="J17" s="238">
        <v>6238</v>
      </c>
      <c r="K17" s="752">
        <v>27.370453249089554</v>
      </c>
      <c r="L17" s="740">
        <v>2665</v>
      </c>
      <c r="M17" s="578">
        <v>42.722026290477714</v>
      </c>
      <c r="N17" s="740">
        <v>3573</v>
      </c>
      <c r="O17" s="235">
        <v>57.277973709522279</v>
      </c>
      <c r="P17" s="226"/>
      <c r="Q17" s="238">
        <v>4777</v>
      </c>
      <c r="R17" s="752">
        <v>20.960028081260145</v>
      </c>
      <c r="S17" s="740">
        <v>2729</v>
      </c>
      <c r="T17" s="578">
        <v>57.127904542599964</v>
      </c>
      <c r="U17" s="740">
        <v>2048</v>
      </c>
      <c r="V17" s="235">
        <v>42.872095457400043</v>
      </c>
      <c r="W17" s="226"/>
      <c r="X17" s="238">
        <v>11776</v>
      </c>
      <c r="Y17" s="752">
        <v>51.669518669650301</v>
      </c>
      <c r="Z17" s="740">
        <v>8700</v>
      </c>
      <c r="AA17" s="578">
        <v>73.879076086956516</v>
      </c>
      <c r="AB17" s="740">
        <v>3076</v>
      </c>
      <c r="AC17" s="235">
        <f t="shared" si="0"/>
        <v>26.120923913043477</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6">
        <f t="shared" si="1"/>
        <v>141778</v>
      </c>
      <c r="E18" s="739">
        <f t="shared" si="2"/>
        <v>88674</v>
      </c>
      <c r="F18" s="577">
        <f t="shared" si="3"/>
        <v>62.544259335016719</v>
      </c>
      <c r="G18" s="739">
        <f t="shared" si="4"/>
        <v>53104</v>
      </c>
      <c r="H18" s="237">
        <f t="shared" si="3"/>
        <v>37.455740664983281</v>
      </c>
      <c r="I18" s="226"/>
      <c r="J18" s="234">
        <v>29771</v>
      </c>
      <c r="K18" s="751">
        <v>20.99832131924558</v>
      </c>
      <c r="L18" s="745">
        <v>12454</v>
      </c>
      <c r="M18" s="748">
        <v>41.83265594034463</v>
      </c>
      <c r="N18" s="745">
        <v>17317</v>
      </c>
      <c r="O18" s="235">
        <v>58.16734405965537</v>
      </c>
      <c r="P18" s="226"/>
      <c r="Q18" s="234">
        <v>25192</v>
      </c>
      <c r="R18" s="751">
        <v>17.768624187109424</v>
      </c>
      <c r="S18" s="745">
        <v>14581</v>
      </c>
      <c r="T18" s="748">
        <v>57.879485550968553</v>
      </c>
      <c r="U18" s="745">
        <v>10611</v>
      </c>
      <c r="V18" s="235">
        <v>42.12051444903144</v>
      </c>
      <c r="W18" s="226"/>
      <c r="X18" s="234">
        <v>86815</v>
      </c>
      <c r="Y18" s="751">
        <v>61.233054493644993</v>
      </c>
      <c r="Z18" s="745">
        <v>61639</v>
      </c>
      <c r="AA18" s="748">
        <v>71.000403156136613</v>
      </c>
      <c r="AB18" s="745">
        <v>25176</v>
      </c>
      <c r="AC18" s="235">
        <f t="shared" si="0"/>
        <v>28.99959684386339</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6">
        <f t="shared" si="1"/>
        <v>88695</v>
      </c>
      <c r="E19" s="739">
        <f t="shared" si="2"/>
        <v>56101</v>
      </c>
      <c r="F19" s="577">
        <f t="shared" si="3"/>
        <v>63.251592536219626</v>
      </c>
      <c r="G19" s="739">
        <f t="shared" si="4"/>
        <v>32594</v>
      </c>
      <c r="H19" s="237">
        <f t="shared" si="3"/>
        <v>36.748407463780367</v>
      </c>
      <c r="I19" s="226"/>
      <c r="J19" s="234">
        <v>20733</v>
      </c>
      <c r="K19" s="751">
        <v>23.375613055978352</v>
      </c>
      <c r="L19" s="745">
        <v>8896</v>
      </c>
      <c r="M19" s="748">
        <v>42.907442241836684</v>
      </c>
      <c r="N19" s="745">
        <v>11837</v>
      </c>
      <c r="O19" s="235">
        <v>57.092557758163309</v>
      </c>
      <c r="P19" s="226"/>
      <c r="Q19" s="234">
        <v>17322</v>
      </c>
      <c r="R19" s="751">
        <v>19.529849484187384</v>
      </c>
      <c r="S19" s="745">
        <v>11012</v>
      </c>
      <c r="T19" s="748">
        <v>63.57233575799561</v>
      </c>
      <c r="U19" s="745">
        <v>6310</v>
      </c>
      <c r="V19" s="235">
        <v>36.42766424200439</v>
      </c>
      <c r="W19" s="226"/>
      <c r="X19" s="234">
        <v>50640</v>
      </c>
      <c r="Y19" s="751">
        <v>57.094537459834257</v>
      </c>
      <c r="Z19" s="745">
        <v>36193</v>
      </c>
      <c r="AA19" s="748">
        <v>71.471169036334913</v>
      </c>
      <c r="AB19" s="745">
        <v>14447</v>
      </c>
      <c r="AC19" s="235">
        <f t="shared" si="0"/>
        <v>28.528830963665087</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6">
        <f t="shared" si="1"/>
        <v>335272</v>
      </c>
      <c r="E20" s="739">
        <f t="shared" si="2"/>
        <v>212949</v>
      </c>
      <c r="F20" s="577">
        <f t="shared" si="3"/>
        <v>63.515295044023958</v>
      </c>
      <c r="G20" s="739">
        <f t="shared" si="4"/>
        <v>122323</v>
      </c>
      <c r="H20" s="237">
        <f t="shared" si="3"/>
        <v>36.484704955976042</v>
      </c>
      <c r="I20" s="226"/>
      <c r="J20" s="234">
        <v>84698</v>
      </c>
      <c r="K20" s="751">
        <v>25.262473454389273</v>
      </c>
      <c r="L20" s="745">
        <v>37278</v>
      </c>
      <c r="M20" s="748">
        <v>44.012845639802592</v>
      </c>
      <c r="N20" s="745">
        <v>47420</v>
      </c>
      <c r="O20" s="235">
        <v>55.987154360197408</v>
      </c>
      <c r="P20" s="226"/>
      <c r="Q20" s="234">
        <v>74401</v>
      </c>
      <c r="R20" s="751">
        <v>22.19123577274571</v>
      </c>
      <c r="S20" s="745">
        <v>46804</v>
      </c>
      <c r="T20" s="748">
        <v>62.907756616174517</v>
      </c>
      <c r="U20" s="745">
        <v>27597</v>
      </c>
      <c r="V20" s="235">
        <v>37.092243383825483</v>
      </c>
      <c r="W20" s="226"/>
      <c r="X20" s="234">
        <v>176173</v>
      </c>
      <c r="Y20" s="751">
        <v>52.546290772865014</v>
      </c>
      <c r="Z20" s="745">
        <v>128867</v>
      </c>
      <c r="AA20" s="748">
        <v>73.147985219074428</v>
      </c>
      <c r="AB20" s="745">
        <v>47306</v>
      </c>
      <c r="AC20" s="235">
        <f t="shared" si="0"/>
        <v>26.852014780925565</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6">
        <f t="shared" si="1"/>
        <v>175133</v>
      </c>
      <c r="E21" s="739">
        <f t="shared" si="2"/>
        <v>108463</v>
      </c>
      <c r="F21" s="577">
        <f t="shared" si="3"/>
        <v>61.931788983229886</v>
      </c>
      <c r="G21" s="739">
        <f t="shared" si="4"/>
        <v>66670</v>
      </c>
      <c r="H21" s="237">
        <f t="shared" si="3"/>
        <v>38.068211016770107</v>
      </c>
      <c r="I21" s="226"/>
      <c r="J21" s="234">
        <v>48396</v>
      </c>
      <c r="K21" s="751">
        <v>27.633855412743458</v>
      </c>
      <c r="L21" s="745">
        <v>19760</v>
      </c>
      <c r="M21" s="748">
        <v>40.829820646334412</v>
      </c>
      <c r="N21" s="745">
        <v>28636</v>
      </c>
      <c r="O21" s="235">
        <v>59.170179353665596</v>
      </c>
      <c r="P21" s="226"/>
      <c r="Q21" s="234">
        <v>37606</v>
      </c>
      <c r="R21" s="751">
        <v>21.472823511274289</v>
      </c>
      <c r="S21" s="745">
        <v>23288</v>
      </c>
      <c r="T21" s="748">
        <v>61.926288358240711</v>
      </c>
      <c r="U21" s="745">
        <v>14318</v>
      </c>
      <c r="V21" s="235">
        <v>38.073711641759296</v>
      </c>
      <c r="W21" s="226"/>
      <c r="X21" s="234">
        <v>89131</v>
      </c>
      <c r="Y21" s="751">
        <v>50.893321075982257</v>
      </c>
      <c r="Z21" s="745">
        <v>65415</v>
      </c>
      <c r="AA21" s="748">
        <v>73.391973611874661</v>
      </c>
      <c r="AB21" s="745">
        <v>23716</v>
      </c>
      <c r="AC21" s="235">
        <f t="shared" si="0"/>
        <v>26.608026388125346</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6">
        <f t="shared" si="1"/>
        <v>54294</v>
      </c>
      <c r="E22" s="739">
        <f t="shared" si="2"/>
        <v>34694</v>
      </c>
      <c r="F22" s="577">
        <f t="shared" si="3"/>
        <v>63.900246804435113</v>
      </c>
      <c r="G22" s="739">
        <f t="shared" si="4"/>
        <v>19600</v>
      </c>
      <c r="H22" s="237">
        <f t="shared" si="3"/>
        <v>36.099753195564887</v>
      </c>
      <c r="I22" s="226"/>
      <c r="J22" s="234">
        <v>12609</v>
      </c>
      <c r="K22" s="751">
        <v>23.223560614432532</v>
      </c>
      <c r="L22" s="745">
        <v>5585</v>
      </c>
      <c r="M22" s="748">
        <v>44.293758426520739</v>
      </c>
      <c r="N22" s="745">
        <v>7024</v>
      </c>
      <c r="O22" s="235">
        <v>55.706241573479268</v>
      </c>
      <c r="P22" s="226"/>
      <c r="Q22" s="234">
        <v>11967</v>
      </c>
      <c r="R22" s="751">
        <v>22.041109514863521</v>
      </c>
      <c r="S22" s="745">
        <v>7693</v>
      </c>
      <c r="T22" s="748">
        <v>64.285117406200385</v>
      </c>
      <c r="U22" s="745">
        <v>4274</v>
      </c>
      <c r="V22" s="235">
        <v>35.714882593799615</v>
      </c>
      <c r="W22" s="226"/>
      <c r="X22" s="234">
        <v>29718</v>
      </c>
      <c r="Y22" s="751">
        <v>54.735329870703943</v>
      </c>
      <c r="Z22" s="745">
        <v>21416</v>
      </c>
      <c r="AA22" s="748">
        <v>72.064068914462624</v>
      </c>
      <c r="AB22" s="745">
        <v>8302</v>
      </c>
      <c r="AC22" s="235">
        <f t="shared" si="0"/>
        <v>27.935931085537387</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6">
        <f t="shared" si="1"/>
        <v>79947</v>
      </c>
      <c r="E23" s="739">
        <f t="shared" si="2"/>
        <v>50240</v>
      </c>
      <c r="F23" s="577">
        <f t="shared" si="3"/>
        <v>62.841632581585301</v>
      </c>
      <c r="G23" s="739">
        <f t="shared" si="4"/>
        <v>29707</v>
      </c>
      <c r="H23" s="237">
        <f t="shared" si="3"/>
        <v>37.158367418414699</v>
      </c>
      <c r="I23" s="226"/>
      <c r="J23" s="234">
        <v>22766</v>
      </c>
      <c r="K23" s="751">
        <v>28.476365592204832</v>
      </c>
      <c r="L23" s="745">
        <v>9103</v>
      </c>
      <c r="M23" s="748">
        <v>39.985065448475801</v>
      </c>
      <c r="N23" s="745">
        <v>13663</v>
      </c>
      <c r="O23" s="235">
        <v>60.014934551524199</v>
      </c>
      <c r="P23" s="226"/>
      <c r="Q23" s="234">
        <v>14595</v>
      </c>
      <c r="R23" s="751">
        <v>18.255844496979247</v>
      </c>
      <c r="S23" s="745">
        <v>8655</v>
      </c>
      <c r="T23" s="748">
        <v>59.3011305241521</v>
      </c>
      <c r="U23" s="745">
        <v>5940</v>
      </c>
      <c r="V23" s="235">
        <v>40.698869475847893</v>
      </c>
      <c r="W23" s="226"/>
      <c r="X23" s="234">
        <v>42586</v>
      </c>
      <c r="Y23" s="751">
        <v>53.267789910815907</v>
      </c>
      <c r="Z23" s="745">
        <v>32482</v>
      </c>
      <c r="AA23" s="748">
        <v>76.27389282862913</v>
      </c>
      <c r="AB23" s="745">
        <v>10104</v>
      </c>
      <c r="AC23" s="235">
        <f t="shared" si="0"/>
        <v>23.726107171370874</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6">
        <f t="shared" si="1"/>
        <v>229760</v>
      </c>
      <c r="E24" s="739">
        <f t="shared" si="2"/>
        <v>153278</v>
      </c>
      <c r="F24" s="577">
        <f t="shared" si="3"/>
        <v>66.712221448467972</v>
      </c>
      <c r="G24" s="739">
        <f t="shared" si="4"/>
        <v>76482</v>
      </c>
      <c r="H24" s="237">
        <f t="shared" si="3"/>
        <v>33.287778551532035</v>
      </c>
      <c r="I24" s="226"/>
      <c r="J24" s="234">
        <v>54544</v>
      </c>
      <c r="K24" s="751">
        <v>23.739554317548748</v>
      </c>
      <c r="L24" s="745">
        <v>26092</v>
      </c>
      <c r="M24" s="748">
        <v>47.836608976239361</v>
      </c>
      <c r="N24" s="745">
        <v>28452</v>
      </c>
      <c r="O24" s="235">
        <v>52.163391023760632</v>
      </c>
      <c r="P24" s="226"/>
      <c r="Q24" s="234">
        <v>44650</v>
      </c>
      <c r="R24" s="751">
        <v>19.433321727019496</v>
      </c>
      <c r="S24" s="745">
        <v>29627</v>
      </c>
      <c r="T24" s="748">
        <v>66.353863381858901</v>
      </c>
      <c r="U24" s="745">
        <v>15023</v>
      </c>
      <c r="V24" s="235">
        <v>33.646136618141099</v>
      </c>
      <c r="W24" s="226"/>
      <c r="X24" s="234">
        <v>130566</v>
      </c>
      <c r="Y24" s="751">
        <v>56.827123955431759</v>
      </c>
      <c r="Z24" s="745">
        <v>97559</v>
      </c>
      <c r="AA24" s="748">
        <v>74.720064947995652</v>
      </c>
      <c r="AB24" s="745">
        <v>33007</v>
      </c>
      <c r="AC24" s="235">
        <f t="shared" si="0"/>
        <v>25.279935052004348</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6">
        <f t="shared" si="1"/>
        <v>51370</v>
      </c>
      <c r="E25" s="739">
        <f t="shared" si="2"/>
        <v>30001</v>
      </c>
      <c r="F25" s="577">
        <f t="shared" si="3"/>
        <v>58.401790928557531</v>
      </c>
      <c r="G25" s="739">
        <f t="shared" si="4"/>
        <v>21369</v>
      </c>
      <c r="H25" s="237">
        <f t="shared" si="3"/>
        <v>41.598209071442476</v>
      </c>
      <c r="I25" s="226"/>
      <c r="J25" s="234">
        <v>18384</v>
      </c>
      <c r="K25" s="751">
        <v>35.78742456686782</v>
      </c>
      <c r="L25" s="745">
        <v>7063</v>
      </c>
      <c r="M25" s="748">
        <v>38.419277632724111</v>
      </c>
      <c r="N25" s="745">
        <v>11321</v>
      </c>
      <c r="O25" s="235">
        <v>61.580722367275897</v>
      </c>
      <c r="P25" s="226"/>
      <c r="Q25" s="234">
        <v>11191</v>
      </c>
      <c r="R25" s="751">
        <v>21.785088573097138</v>
      </c>
      <c r="S25" s="745">
        <v>7075</v>
      </c>
      <c r="T25" s="748">
        <v>63.220445000446787</v>
      </c>
      <c r="U25" s="745">
        <v>4116</v>
      </c>
      <c r="V25" s="235">
        <v>36.779554999553213</v>
      </c>
      <c r="W25" s="226"/>
      <c r="X25" s="234">
        <v>21795</v>
      </c>
      <c r="Y25" s="751">
        <v>42.427486860035039</v>
      </c>
      <c r="Z25" s="745">
        <v>15863</v>
      </c>
      <c r="AA25" s="748">
        <v>72.782748336774489</v>
      </c>
      <c r="AB25" s="745">
        <v>5932</v>
      </c>
      <c r="AC25" s="235">
        <f t="shared" si="0"/>
        <v>27.217251663225511</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8">
        <f t="shared" si="1"/>
        <v>21412</v>
      </c>
      <c r="E26" s="741">
        <f t="shared" si="2"/>
        <v>13460</v>
      </c>
      <c r="F26" s="579">
        <f t="shared" si="3"/>
        <v>62.86194657201569</v>
      </c>
      <c r="G26" s="741">
        <f t="shared" si="4"/>
        <v>7952</v>
      </c>
      <c r="H26" s="237">
        <f t="shared" si="3"/>
        <v>37.13805342798431</v>
      </c>
      <c r="I26" s="226"/>
      <c r="J26" s="238">
        <v>5119</v>
      </c>
      <c r="K26" s="752">
        <v>23.907154866430037</v>
      </c>
      <c r="L26" s="740">
        <v>2231</v>
      </c>
      <c r="M26" s="578">
        <v>43.582731002148854</v>
      </c>
      <c r="N26" s="740">
        <v>2888</v>
      </c>
      <c r="O26" s="235">
        <v>56.417268997851146</v>
      </c>
      <c r="P26" s="226"/>
      <c r="Q26" s="238">
        <v>4037</v>
      </c>
      <c r="R26" s="752">
        <v>18.853913693256118</v>
      </c>
      <c r="S26" s="740">
        <v>2267</v>
      </c>
      <c r="T26" s="578">
        <v>56.155561060193214</v>
      </c>
      <c r="U26" s="740">
        <v>1770</v>
      </c>
      <c r="V26" s="235">
        <v>43.844438939806786</v>
      </c>
      <c r="W26" s="226"/>
      <c r="X26" s="238">
        <v>12256</v>
      </c>
      <c r="Y26" s="752">
        <v>57.238931440313848</v>
      </c>
      <c r="Z26" s="740">
        <v>8962</v>
      </c>
      <c r="AA26" s="578">
        <v>73.123368146214091</v>
      </c>
      <c r="AB26" s="740">
        <v>3294</v>
      </c>
      <c r="AC26" s="235">
        <f t="shared" si="0"/>
        <v>26.876631853785899</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8">
        <f t="shared" si="1"/>
        <v>110006</v>
      </c>
      <c r="E27" s="741">
        <f t="shared" si="2"/>
        <v>67375</v>
      </c>
      <c r="F27" s="579">
        <f t="shared" si="3"/>
        <v>61.246659273130554</v>
      </c>
      <c r="G27" s="741">
        <f t="shared" si="4"/>
        <v>42631</v>
      </c>
      <c r="H27" s="237">
        <f t="shared" si="3"/>
        <v>38.753340726869446</v>
      </c>
      <c r="I27" s="226"/>
      <c r="J27" s="238">
        <v>29127</v>
      </c>
      <c r="K27" s="752">
        <v>26.477646673817791</v>
      </c>
      <c r="L27" s="740">
        <v>11996</v>
      </c>
      <c r="M27" s="578">
        <v>41.185154667490643</v>
      </c>
      <c r="N27" s="740">
        <v>17131</v>
      </c>
      <c r="O27" s="235">
        <v>58.814845332509357</v>
      </c>
      <c r="P27" s="226"/>
      <c r="Q27" s="238">
        <v>22007</v>
      </c>
      <c r="R27" s="752">
        <v>20.005272439685108</v>
      </c>
      <c r="S27" s="740">
        <v>12662</v>
      </c>
      <c r="T27" s="578">
        <v>57.53623846957786</v>
      </c>
      <c r="U27" s="740">
        <v>9345</v>
      </c>
      <c r="V27" s="235">
        <v>42.46376153042214</v>
      </c>
      <c r="W27" s="226"/>
      <c r="X27" s="238">
        <v>58872</v>
      </c>
      <c r="Y27" s="752">
        <v>53.517080886497105</v>
      </c>
      <c r="Z27" s="740">
        <v>42717</v>
      </c>
      <c r="AA27" s="578">
        <v>72.559111292295157</v>
      </c>
      <c r="AB27" s="740">
        <v>16155</v>
      </c>
      <c r="AC27" s="235">
        <f t="shared" si="0"/>
        <v>27.440888707704854</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8">
        <f t="shared" si="1"/>
        <v>14314</v>
      </c>
      <c r="E28" s="741">
        <f t="shared" si="2"/>
        <v>8892</v>
      </c>
      <c r="F28" s="579">
        <f t="shared" si="3"/>
        <v>62.121000419170045</v>
      </c>
      <c r="G28" s="741">
        <f t="shared" si="4"/>
        <v>5422</v>
      </c>
      <c r="H28" s="243">
        <f t="shared" si="3"/>
        <v>37.878999580829955</v>
      </c>
      <c r="I28" s="226"/>
      <c r="J28" s="238">
        <v>3371</v>
      </c>
      <c r="K28" s="752">
        <v>23.550370266871596</v>
      </c>
      <c r="L28" s="740">
        <v>1373</v>
      </c>
      <c r="M28" s="578">
        <v>40.72975378226046</v>
      </c>
      <c r="N28" s="740">
        <v>1998</v>
      </c>
      <c r="O28" s="242">
        <v>59.27024621773954</v>
      </c>
      <c r="P28" s="226"/>
      <c r="Q28" s="238">
        <v>2635</v>
      </c>
      <c r="R28" s="752">
        <v>18.408551068883611</v>
      </c>
      <c r="S28" s="740">
        <v>1596</v>
      </c>
      <c r="T28" s="578">
        <v>60.569259962049337</v>
      </c>
      <c r="U28" s="740">
        <v>1039</v>
      </c>
      <c r="V28" s="242">
        <v>39.430740037950663</v>
      </c>
      <c r="W28" s="226"/>
      <c r="X28" s="238">
        <v>8308</v>
      </c>
      <c r="Y28" s="752">
        <v>58.041078664244793</v>
      </c>
      <c r="Z28" s="740">
        <v>5923</v>
      </c>
      <c r="AA28" s="578">
        <v>71.292729898892631</v>
      </c>
      <c r="AB28" s="740">
        <v>2385</v>
      </c>
      <c r="AC28" s="242">
        <f t="shared" si="0"/>
        <v>28.707270101107369</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59">
        <f t="shared" si="1"/>
        <v>4823</v>
      </c>
      <c r="E29" s="742">
        <f t="shared" si="2"/>
        <v>2717</v>
      </c>
      <c r="F29" s="580">
        <f t="shared" si="3"/>
        <v>56.334231805929925</v>
      </c>
      <c r="G29" s="742">
        <f t="shared" si="4"/>
        <v>2106</v>
      </c>
      <c r="H29" s="248">
        <f t="shared" si="3"/>
        <v>43.665768194070083</v>
      </c>
      <c r="I29" s="226"/>
      <c r="J29" s="245">
        <v>2516</v>
      </c>
      <c r="K29" s="753">
        <v>52.166701223304997</v>
      </c>
      <c r="L29" s="746">
        <v>991</v>
      </c>
      <c r="M29" s="749">
        <v>39.387917329093803</v>
      </c>
      <c r="N29" s="746">
        <v>1525</v>
      </c>
      <c r="O29" s="246">
        <v>60.612082670906197</v>
      </c>
      <c r="P29" s="226"/>
      <c r="Q29" s="245">
        <v>894</v>
      </c>
      <c r="R29" s="753">
        <v>18.536180800331746</v>
      </c>
      <c r="S29" s="746">
        <v>619</v>
      </c>
      <c r="T29" s="749">
        <v>69.239373601789708</v>
      </c>
      <c r="U29" s="746">
        <v>275</v>
      </c>
      <c r="V29" s="246">
        <v>30.760626398210288</v>
      </c>
      <c r="W29" s="226"/>
      <c r="X29" s="245">
        <v>1413</v>
      </c>
      <c r="Y29" s="753">
        <v>29.297117976363257</v>
      </c>
      <c r="Z29" s="746">
        <v>1107</v>
      </c>
      <c r="AA29" s="749">
        <v>78.343949044585997</v>
      </c>
      <c r="AB29" s="746">
        <v>306</v>
      </c>
      <c r="AC29" s="246">
        <f t="shared" si="0"/>
        <v>21.656050955414013</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0">
        <f>J31+Q31+X31</f>
        <v>1882818</v>
      </c>
      <c r="E31" s="743">
        <f>L31+S31+Z31</f>
        <v>1186969</v>
      </c>
      <c r="F31" s="409">
        <f>E31/$D31*100</f>
        <v>63.042152773130489</v>
      </c>
      <c r="G31" s="743">
        <f>N31+U31+AB31</f>
        <v>695849</v>
      </c>
      <c r="H31" s="255">
        <f>G31/$D31*100</f>
        <v>36.957847226869511</v>
      </c>
      <c r="I31" s="211"/>
      <c r="J31" s="253">
        <f>SUM(J12:J29)</f>
        <v>497145</v>
      </c>
      <c r="K31" s="754">
        <f>J31/$D31*100</f>
        <v>26.404304611491924</v>
      </c>
      <c r="L31" s="743">
        <f>SUM(L12:L29)</f>
        <v>212796</v>
      </c>
      <c r="M31" s="409">
        <f t="shared" ref="M13:O31" si="5">L31/$J31*100</f>
        <v>42.803608605135324</v>
      </c>
      <c r="N31" s="743">
        <f>SUM(N12:N29)</f>
        <v>284349</v>
      </c>
      <c r="O31" s="254">
        <f t="shared" si="5"/>
        <v>57.196391394864676</v>
      </c>
      <c r="P31" s="211"/>
      <c r="Q31" s="253">
        <f>SUM(Q12:Q29)</f>
        <v>398667</v>
      </c>
      <c r="R31" s="754">
        <f>Q31/$D31*100</f>
        <v>21.173953085215881</v>
      </c>
      <c r="S31" s="743">
        <f>SUM(S12:S29)</f>
        <v>251670</v>
      </c>
      <c r="T31" s="409">
        <f>S31/$Q31*100</f>
        <v>63.127873638901647</v>
      </c>
      <c r="U31" s="743">
        <f>SUM(U12:U29)</f>
        <v>146997</v>
      </c>
      <c r="V31" s="254">
        <f>U31/$Q31*100</f>
        <v>36.87212636109836</v>
      </c>
      <c r="W31" s="211"/>
      <c r="X31" s="253">
        <f>SUM(X12:X29)</f>
        <v>987006</v>
      </c>
      <c r="Y31" s="754">
        <f>X31/$D31*100</f>
        <v>52.421742303292199</v>
      </c>
      <c r="Z31" s="743">
        <f>SUM(Z12:Z29)</f>
        <v>722503</v>
      </c>
      <c r="AA31" s="409">
        <f>Z31/$X31*100</f>
        <v>73.201480031529698</v>
      </c>
      <c r="AB31" s="743">
        <f>SUM(AB12:AB29)</f>
        <v>264503</v>
      </c>
      <c r="AC31" s="254">
        <f>AB31/$X31*100</f>
        <v>26.798519968470302</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97" customFormat="1" ht="13.5" customHeight="1" x14ac:dyDescent="0.2">
      <c r="B34" s="1069"/>
      <c r="C34" s="1069"/>
      <c r="D34" s="1069"/>
      <c r="E34" s="1069"/>
      <c r="F34" s="1069"/>
      <c r="G34" s="1069"/>
      <c r="H34" s="1069"/>
    </row>
    <row r="35" spans="2:14" s="297" customFormat="1" ht="29.25" customHeight="1" x14ac:dyDescent="0.2">
      <c r="B35" s="1067"/>
      <c r="C35" s="1067"/>
      <c r="D35" s="1067"/>
      <c r="E35" s="994"/>
      <c r="F35" s="994"/>
      <c r="G35" s="994"/>
      <c r="H35" s="614"/>
      <c r="I35" s="614"/>
      <c r="J35" s="614"/>
      <c r="K35" s="614"/>
      <c r="L35" s="614"/>
      <c r="M35" s="614"/>
      <c r="N35" s="614"/>
    </row>
    <row r="36" spans="2:14" s="297" customFormat="1" ht="4.5" customHeight="1" x14ac:dyDescent="0.2">
      <c r="B36" s="1068"/>
      <c r="C36" s="1068"/>
      <c r="D36" s="1068"/>
      <c r="E36" s="993"/>
      <c r="F36" s="993"/>
      <c r="G36" s="993"/>
      <c r="H36" s="614"/>
      <c r="I36" s="614"/>
      <c r="J36" s="614"/>
      <c r="K36" s="614"/>
      <c r="L36" s="614"/>
      <c r="M36" s="614"/>
      <c r="N36" s="614"/>
    </row>
    <row r="37" spans="2:14" s="297" customFormat="1" x14ac:dyDescent="0.2"/>
    <row r="38" spans="2:14" s="297" customFormat="1" x14ac:dyDescent="0.2"/>
    <row r="39" spans="2:14" s="297" customFormat="1" x14ac:dyDescent="0.2"/>
    <row r="40" spans="2:14" s="297" customFormat="1" x14ac:dyDescent="0.2"/>
    <row r="41" spans="2:14" s="297" customFormat="1" x14ac:dyDescent="0.2"/>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91">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3" t="s">
        <v>34</v>
      </c>
      <c r="B1" s="202"/>
      <c r="C1" s="203"/>
      <c r="I1" s="203"/>
      <c r="J1" s="713" t="s">
        <v>143</v>
      </c>
      <c r="K1" s="713"/>
      <c r="L1" s="713" t="s">
        <v>143</v>
      </c>
      <c r="M1" s="713"/>
      <c r="N1" s="713" t="s">
        <v>143</v>
      </c>
      <c r="O1" s="713"/>
      <c r="P1" s="713"/>
      <c r="Q1" s="713" t="s">
        <v>19</v>
      </c>
      <c r="R1" s="713"/>
      <c r="S1" s="713" t="s">
        <v>19</v>
      </c>
      <c r="T1" s="713"/>
      <c r="U1" s="713" t="s">
        <v>19</v>
      </c>
      <c r="V1" s="713"/>
      <c r="W1" s="713"/>
      <c r="X1" s="713" t="s">
        <v>18</v>
      </c>
      <c r="Y1" s="713"/>
      <c r="Z1" s="713" t="s">
        <v>18</v>
      </c>
      <c r="AA1" s="713"/>
      <c r="AB1" s="713" t="s">
        <v>18</v>
      </c>
    </row>
    <row r="2" spans="1:53" s="205" customFormat="1" ht="52.5" customHeight="1" x14ac:dyDescent="0.2">
      <c r="B2" s="1044"/>
      <c r="C2" s="1044"/>
    </row>
    <row r="3" spans="1:53" s="208" customFormat="1" ht="4.5" customHeight="1" x14ac:dyDescent="0.2">
      <c r="B3" s="1045"/>
      <c r="C3" s="1045"/>
    </row>
    <row r="4" spans="1:53" s="208" customFormat="1" ht="17.25" customHeight="1" x14ac:dyDescent="0.2">
      <c r="A4" s="1045" t="s">
        <v>415</v>
      </c>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1045"/>
      <c r="AB4" s="1045"/>
      <c r="AC4" s="1045"/>
    </row>
    <row r="5" spans="1:53" s="208" customFormat="1" ht="17.25" customHeight="1" x14ac:dyDescent="0.2">
      <c r="B5" s="1046" t="str">
        <f>porsaad!B6</f>
        <v>Situación a 30 de abril de 2023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row>
    <row r="6" spans="1:53" s="208" customFormat="1" ht="6" customHeight="1" x14ac:dyDescent="0.2"/>
    <row r="7" spans="1:53" s="213" customFormat="1" ht="12.75" customHeight="1" x14ac:dyDescent="0.2">
      <c r="A7" s="209"/>
      <c r="B7" s="1047" t="s">
        <v>15</v>
      </c>
      <c r="C7" s="211"/>
      <c r="D7" s="1050" t="s">
        <v>235</v>
      </c>
      <c r="E7" s="1051"/>
      <c r="F7" s="1051"/>
      <c r="G7" s="1051"/>
      <c r="H7" s="1051"/>
      <c r="I7" s="568"/>
      <c r="J7" s="1054"/>
      <c r="K7" s="1054"/>
      <c r="L7" s="1054"/>
      <c r="M7" s="1054"/>
      <c r="N7" s="1054"/>
      <c r="O7" s="1054"/>
      <c r="P7" s="568"/>
      <c r="Q7" s="1054"/>
      <c r="R7" s="1054"/>
      <c r="S7" s="1054"/>
      <c r="T7" s="1054"/>
      <c r="U7" s="1054"/>
      <c r="V7" s="1054"/>
      <c r="W7" s="568"/>
      <c r="X7" s="1054"/>
      <c r="Y7" s="1054"/>
      <c r="Z7" s="1054"/>
      <c r="AA7" s="1054"/>
      <c r="AB7" s="1054"/>
      <c r="AC7" s="1055"/>
      <c r="AD7" s="430"/>
      <c r="AE7" s="430"/>
      <c r="AF7" s="431"/>
      <c r="AG7" s="431"/>
      <c r="AH7" s="431"/>
      <c r="AI7" s="431"/>
      <c r="AJ7" s="431"/>
      <c r="AK7" s="431"/>
      <c r="AL7" s="432"/>
    </row>
    <row r="8" spans="1:53" s="213" customFormat="1" ht="25.5" customHeight="1" x14ac:dyDescent="0.2">
      <c r="A8" s="209"/>
      <c r="B8" s="1048"/>
      <c r="C8" s="211"/>
      <c r="D8" s="1052"/>
      <c r="E8" s="1053"/>
      <c r="F8" s="1053"/>
      <c r="G8" s="1053"/>
      <c r="H8" s="1053"/>
      <c r="I8" s="501"/>
      <c r="J8" s="1056" t="s">
        <v>236</v>
      </c>
      <c r="K8" s="1054"/>
      <c r="L8" s="1054"/>
      <c r="M8" s="1054"/>
      <c r="N8" s="1054"/>
      <c r="O8" s="1055"/>
      <c r="P8" s="211"/>
      <c r="Q8" s="1056" t="s">
        <v>237</v>
      </c>
      <c r="R8" s="1054"/>
      <c r="S8" s="1054"/>
      <c r="T8" s="1054"/>
      <c r="U8" s="1054"/>
      <c r="V8" s="1055"/>
      <c r="W8" s="211"/>
      <c r="X8" s="1056" t="s">
        <v>238</v>
      </c>
      <c r="Y8" s="1054"/>
      <c r="Z8" s="1054"/>
      <c r="AA8" s="1054"/>
      <c r="AB8" s="1054"/>
      <c r="AC8" s="1055"/>
      <c r="AD8" s="430"/>
      <c r="AE8" s="430"/>
      <c r="AF8" s="431"/>
      <c r="AG8" s="431"/>
      <c r="AH8" s="431"/>
      <c r="AI8" s="431"/>
      <c r="AJ8" s="431"/>
      <c r="AK8" s="431"/>
      <c r="AL8" s="432"/>
    </row>
    <row r="9" spans="1:53" s="213" customFormat="1" ht="21.75" customHeight="1" x14ac:dyDescent="0.2">
      <c r="A9" s="209"/>
      <c r="B9" s="1048"/>
      <c r="C9" s="211"/>
      <c r="D9" s="1057" t="s">
        <v>12</v>
      </c>
      <c r="E9" s="1038" t="s">
        <v>27</v>
      </c>
      <c r="F9" s="1039"/>
      <c r="G9" s="1039" t="s">
        <v>26</v>
      </c>
      <c r="H9" s="1040"/>
      <c r="I9" s="211"/>
      <c r="J9" s="1041" t="s">
        <v>12</v>
      </c>
      <c r="K9" s="1036" t="s">
        <v>230</v>
      </c>
      <c r="L9" s="1038" t="s">
        <v>27</v>
      </c>
      <c r="M9" s="1039"/>
      <c r="N9" s="1039" t="s">
        <v>26</v>
      </c>
      <c r="O9" s="1040"/>
      <c r="P9" s="211"/>
      <c r="Q9" s="1041" t="s">
        <v>12</v>
      </c>
      <c r="R9" s="1036" t="s">
        <v>230</v>
      </c>
      <c r="S9" s="1038" t="s">
        <v>27</v>
      </c>
      <c r="T9" s="1039"/>
      <c r="U9" s="1039" t="s">
        <v>26</v>
      </c>
      <c r="V9" s="1040"/>
      <c r="W9" s="211"/>
      <c r="X9" s="1041" t="s">
        <v>12</v>
      </c>
      <c r="Y9" s="1036" t="s">
        <v>230</v>
      </c>
      <c r="Z9" s="1038" t="s">
        <v>27</v>
      </c>
      <c r="AA9" s="1039"/>
      <c r="AB9" s="1039" t="s">
        <v>26</v>
      </c>
      <c r="AC9" s="1040"/>
      <c r="AD9" s="430"/>
      <c r="AE9" s="430"/>
      <c r="AF9" s="431"/>
      <c r="AG9" s="431"/>
      <c r="AH9" s="431"/>
      <c r="AI9" s="431"/>
      <c r="AJ9" s="431"/>
      <c r="AK9" s="431"/>
      <c r="AL9" s="432"/>
    </row>
    <row r="10" spans="1:53" s="219" customFormat="1" ht="44.25" customHeight="1" x14ac:dyDescent="0.2">
      <c r="A10" s="214"/>
      <c r="B10" s="1049"/>
      <c r="C10" s="216"/>
      <c r="D10" s="1058"/>
      <c r="E10" s="408" t="s">
        <v>12</v>
      </c>
      <c r="F10" s="408" t="s">
        <v>230</v>
      </c>
      <c r="G10" s="408" t="s">
        <v>12</v>
      </c>
      <c r="H10" s="218" t="s">
        <v>230</v>
      </c>
      <c r="I10" s="216"/>
      <c r="J10" s="1042"/>
      <c r="K10" s="1037"/>
      <c r="L10" s="408" t="s">
        <v>12</v>
      </c>
      <c r="M10" s="408" t="s">
        <v>231</v>
      </c>
      <c r="N10" s="408" t="s">
        <v>12</v>
      </c>
      <c r="O10" s="218" t="s">
        <v>231</v>
      </c>
      <c r="P10" s="216"/>
      <c r="Q10" s="1042"/>
      <c r="R10" s="1037"/>
      <c r="S10" s="408" t="s">
        <v>12</v>
      </c>
      <c r="T10" s="408" t="s">
        <v>231</v>
      </c>
      <c r="U10" s="408" t="s">
        <v>12</v>
      </c>
      <c r="V10" s="218" t="s">
        <v>231</v>
      </c>
      <c r="W10" s="216"/>
      <c r="X10" s="1042"/>
      <c r="Y10" s="1037"/>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5">
        <f>J12+Q12+X12</f>
        <v>83829</v>
      </c>
      <c r="E12" s="738">
        <f>L12+S12+Z12</f>
        <v>50321</v>
      </c>
      <c r="F12" s="747">
        <f>E12/$D12*100</f>
        <v>60.028152548640691</v>
      </c>
      <c r="G12" s="738">
        <f>N12+U12+AB12</f>
        <v>33508</v>
      </c>
      <c r="H12" s="230">
        <f>G12/$D12*100</f>
        <v>39.971847451359316</v>
      </c>
      <c r="I12" s="226"/>
      <c r="J12" s="227">
        <f>L12+N12</f>
        <v>28868</v>
      </c>
      <c r="K12" s="750">
        <f>J12/$D12*100</f>
        <v>34.436770091495781</v>
      </c>
      <c r="L12" s="744">
        <v>11428</v>
      </c>
      <c r="M12" s="747">
        <v>39.587086046833861</v>
      </c>
      <c r="N12" s="744">
        <v>17440</v>
      </c>
      <c r="O12" s="228">
        <v>60.412913953166139</v>
      </c>
      <c r="P12" s="226"/>
      <c r="Q12" s="227">
        <v>15071</v>
      </c>
      <c r="R12" s="750">
        <v>17.978265278125708</v>
      </c>
      <c r="S12" s="744">
        <v>8743</v>
      </c>
      <c r="T12" s="747">
        <v>58.012076172782166</v>
      </c>
      <c r="U12" s="744">
        <v>6328</v>
      </c>
      <c r="V12" s="228">
        <v>41.987923827217841</v>
      </c>
      <c r="W12" s="226"/>
      <c r="X12" s="227">
        <v>39890</v>
      </c>
      <c r="Y12" s="750">
        <v>47.584964630378508</v>
      </c>
      <c r="Z12" s="744">
        <v>30150</v>
      </c>
      <c r="AA12" s="747">
        <v>75.582852845324638</v>
      </c>
      <c r="AB12" s="744">
        <v>9740</v>
      </c>
      <c r="AC12" s="228">
        <f t="shared" ref="AC12:AC29" si="0">AB12/$X12*100</f>
        <v>24.417147154675355</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6">
        <f t="shared" ref="D13:D29" si="1">J13+Q13+X13</f>
        <v>12348</v>
      </c>
      <c r="E13" s="739">
        <f t="shared" ref="E13:E29" si="2">L13+S13+Z13</f>
        <v>8209</v>
      </c>
      <c r="F13" s="577">
        <f t="shared" ref="F13:H29" si="3">E13/$D13*100</f>
        <v>66.480401684483311</v>
      </c>
      <c r="G13" s="739">
        <f t="shared" ref="G13:G29" si="4">N13+U13+AB13</f>
        <v>4139</v>
      </c>
      <c r="H13" s="237">
        <f t="shared" si="3"/>
        <v>33.519598315516689</v>
      </c>
      <c r="I13" s="226"/>
      <c r="J13" s="234">
        <f t="shared" ref="J13:J29" si="5">L13+N13</f>
        <v>2300</v>
      </c>
      <c r="K13" s="751">
        <f t="shared" ref="K13:K29" si="6">J13/$D13*100</f>
        <v>18.626498218334952</v>
      </c>
      <c r="L13" s="745">
        <v>943</v>
      </c>
      <c r="M13" s="748">
        <v>41</v>
      </c>
      <c r="N13" s="745">
        <v>1357</v>
      </c>
      <c r="O13" s="235">
        <v>59</v>
      </c>
      <c r="P13" s="226"/>
      <c r="Q13" s="234">
        <v>1898</v>
      </c>
      <c r="R13" s="751">
        <v>15.370910268869453</v>
      </c>
      <c r="S13" s="745">
        <v>1109</v>
      </c>
      <c r="T13" s="748">
        <v>58.429926238145413</v>
      </c>
      <c r="U13" s="745">
        <v>789</v>
      </c>
      <c r="V13" s="235">
        <v>41.57007376185458</v>
      </c>
      <c r="W13" s="226"/>
      <c r="X13" s="234">
        <v>8150</v>
      </c>
      <c r="Y13" s="751">
        <v>66.00259151279559</v>
      </c>
      <c r="Z13" s="745">
        <v>6157</v>
      </c>
      <c r="AA13" s="748">
        <v>75.546012269938643</v>
      </c>
      <c r="AB13" s="745">
        <v>1993</v>
      </c>
      <c r="AC13" s="235">
        <f t="shared" si="0"/>
        <v>24.45398773006135</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6">
        <f t="shared" si="1"/>
        <v>7771</v>
      </c>
      <c r="E14" s="739">
        <f t="shared" si="2"/>
        <v>5149</v>
      </c>
      <c r="F14" s="577">
        <f t="shared" si="3"/>
        <v>66.25916870415648</v>
      </c>
      <c r="G14" s="739">
        <f t="shared" si="4"/>
        <v>2622</v>
      </c>
      <c r="H14" s="237">
        <f t="shared" si="3"/>
        <v>33.74083129584352</v>
      </c>
      <c r="I14" s="226"/>
      <c r="J14" s="234">
        <f t="shared" si="5"/>
        <v>1843</v>
      </c>
      <c r="K14" s="751">
        <f t="shared" si="6"/>
        <v>23.716381418092912</v>
      </c>
      <c r="L14" s="745">
        <v>754</v>
      </c>
      <c r="M14" s="748">
        <v>40.911557243624522</v>
      </c>
      <c r="N14" s="745">
        <v>1089</v>
      </c>
      <c r="O14" s="235">
        <v>59.088442756375471</v>
      </c>
      <c r="P14" s="226"/>
      <c r="Q14" s="234">
        <v>1385</v>
      </c>
      <c r="R14" s="751">
        <v>17.822674044524515</v>
      </c>
      <c r="S14" s="745">
        <v>803</v>
      </c>
      <c r="T14" s="748">
        <v>57.978339350180505</v>
      </c>
      <c r="U14" s="745">
        <v>582</v>
      </c>
      <c r="V14" s="235">
        <v>42.021660649819495</v>
      </c>
      <c r="W14" s="226"/>
      <c r="X14" s="234">
        <v>4543</v>
      </c>
      <c r="Y14" s="751">
        <v>58.460944537382574</v>
      </c>
      <c r="Z14" s="745">
        <v>3592</v>
      </c>
      <c r="AA14" s="748">
        <v>79.066696015848564</v>
      </c>
      <c r="AB14" s="745">
        <v>951</v>
      </c>
      <c r="AC14" s="235">
        <f t="shared" si="0"/>
        <v>20.93330398415144</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6">
        <f t="shared" si="1"/>
        <v>7961</v>
      </c>
      <c r="E15" s="739">
        <f t="shared" si="2"/>
        <v>5046</v>
      </c>
      <c r="F15" s="577">
        <f t="shared" si="3"/>
        <v>63.383996985303362</v>
      </c>
      <c r="G15" s="739">
        <f t="shared" si="4"/>
        <v>2915</v>
      </c>
      <c r="H15" s="237">
        <f t="shared" si="3"/>
        <v>36.616003014696645</v>
      </c>
      <c r="I15" s="226"/>
      <c r="J15" s="234">
        <f t="shared" si="5"/>
        <v>1905</v>
      </c>
      <c r="K15" s="751">
        <f t="shared" si="6"/>
        <v>23.929154628815475</v>
      </c>
      <c r="L15" s="745">
        <v>756</v>
      </c>
      <c r="M15" s="748">
        <v>39.685039370078741</v>
      </c>
      <c r="N15" s="745">
        <v>1149</v>
      </c>
      <c r="O15" s="235">
        <v>60.314960629921252</v>
      </c>
      <c r="P15" s="226"/>
      <c r="Q15" s="234">
        <v>1447</v>
      </c>
      <c r="R15" s="751">
        <v>18.176108529079261</v>
      </c>
      <c r="S15" s="745">
        <v>822</v>
      </c>
      <c r="T15" s="748">
        <v>56.807187284035933</v>
      </c>
      <c r="U15" s="745">
        <v>625</v>
      </c>
      <c r="V15" s="235">
        <v>43.19281271596406</v>
      </c>
      <c r="W15" s="226"/>
      <c r="X15" s="234">
        <v>4609</v>
      </c>
      <c r="Y15" s="751">
        <v>57.894736842105267</v>
      </c>
      <c r="Z15" s="745">
        <v>3468</v>
      </c>
      <c r="AA15" s="748">
        <v>75.244087654588839</v>
      </c>
      <c r="AB15" s="745">
        <v>1141</v>
      </c>
      <c r="AC15" s="235">
        <f t="shared" si="0"/>
        <v>24.755912345411151</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6">
        <f t="shared" si="1"/>
        <v>14614</v>
      </c>
      <c r="E16" s="739">
        <f t="shared" si="2"/>
        <v>8901</v>
      </c>
      <c r="F16" s="577">
        <f t="shared" si="3"/>
        <v>60.907349117284795</v>
      </c>
      <c r="G16" s="739">
        <f t="shared" si="4"/>
        <v>5713</v>
      </c>
      <c r="H16" s="237">
        <f t="shared" si="3"/>
        <v>39.092650882715205</v>
      </c>
      <c r="I16" s="226"/>
      <c r="J16" s="234">
        <f t="shared" si="5"/>
        <v>5064</v>
      </c>
      <c r="K16" s="751">
        <f t="shared" si="6"/>
        <v>34.65170384562748</v>
      </c>
      <c r="L16" s="745">
        <v>2093</v>
      </c>
      <c r="M16" s="748">
        <v>41.330963665086891</v>
      </c>
      <c r="N16" s="745">
        <v>2971</v>
      </c>
      <c r="O16" s="235">
        <v>58.669036334913116</v>
      </c>
      <c r="P16" s="226"/>
      <c r="Q16" s="234">
        <v>2674</v>
      </c>
      <c r="R16" s="751">
        <v>18.297522923224303</v>
      </c>
      <c r="S16" s="745">
        <v>1527</v>
      </c>
      <c r="T16" s="748">
        <v>57.105459985041144</v>
      </c>
      <c r="U16" s="745">
        <v>1147</v>
      </c>
      <c r="V16" s="235">
        <v>42.894540014958864</v>
      </c>
      <c r="W16" s="226"/>
      <c r="X16" s="234">
        <v>6876</v>
      </c>
      <c r="Y16" s="751">
        <v>47.050773231148213</v>
      </c>
      <c r="Z16" s="745">
        <v>5281</v>
      </c>
      <c r="AA16" s="748">
        <v>76.803374054682962</v>
      </c>
      <c r="AB16" s="745">
        <v>1595</v>
      </c>
      <c r="AC16" s="235">
        <f t="shared" si="0"/>
        <v>23.196625945317045</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7">
        <f t="shared" si="1"/>
        <v>5999</v>
      </c>
      <c r="E17" s="740">
        <f t="shared" si="2"/>
        <v>3859</v>
      </c>
      <c r="F17" s="578">
        <f t="shared" si="3"/>
        <v>64.327387897983002</v>
      </c>
      <c r="G17" s="740">
        <f t="shared" si="4"/>
        <v>2140</v>
      </c>
      <c r="H17" s="237">
        <f t="shared" si="3"/>
        <v>35.672612102017005</v>
      </c>
      <c r="I17" s="226"/>
      <c r="J17" s="238">
        <f t="shared" si="5"/>
        <v>1341</v>
      </c>
      <c r="K17" s="752">
        <f t="shared" si="6"/>
        <v>22.353725620936824</v>
      </c>
      <c r="L17" s="740">
        <v>553</v>
      </c>
      <c r="M17" s="578">
        <v>41.237882177479491</v>
      </c>
      <c r="N17" s="740">
        <v>788</v>
      </c>
      <c r="O17" s="235">
        <v>58.762117822520509</v>
      </c>
      <c r="P17" s="226"/>
      <c r="Q17" s="238">
        <v>1104</v>
      </c>
      <c r="R17" s="752">
        <v>18.40306717786298</v>
      </c>
      <c r="S17" s="740">
        <v>598</v>
      </c>
      <c r="T17" s="578">
        <v>54.166666666666664</v>
      </c>
      <c r="U17" s="740">
        <v>506</v>
      </c>
      <c r="V17" s="235">
        <v>45.833333333333329</v>
      </c>
      <c r="W17" s="226"/>
      <c r="X17" s="238">
        <v>3554</v>
      </c>
      <c r="Y17" s="752">
        <v>59.2432072012002</v>
      </c>
      <c r="Z17" s="740">
        <v>2708</v>
      </c>
      <c r="AA17" s="578">
        <v>76.195835678109177</v>
      </c>
      <c r="AB17" s="740">
        <v>846</v>
      </c>
      <c r="AC17" s="235">
        <f t="shared" si="0"/>
        <v>23.804164321890827</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6">
        <f t="shared" si="1"/>
        <v>33428</v>
      </c>
      <c r="E18" s="739">
        <f t="shared" si="2"/>
        <v>21900</v>
      </c>
      <c r="F18" s="577">
        <f t="shared" si="3"/>
        <v>65.513940409237776</v>
      </c>
      <c r="G18" s="739">
        <f t="shared" si="4"/>
        <v>11528</v>
      </c>
      <c r="H18" s="237">
        <f t="shared" si="3"/>
        <v>34.486059590762238</v>
      </c>
      <c r="I18" s="226"/>
      <c r="J18" s="234">
        <f t="shared" si="5"/>
        <v>6759</v>
      </c>
      <c r="K18" s="751">
        <f t="shared" si="6"/>
        <v>20.219576403015434</v>
      </c>
      <c r="L18" s="745">
        <v>2765</v>
      </c>
      <c r="M18" s="748">
        <v>40.908418405089506</v>
      </c>
      <c r="N18" s="745">
        <v>3994</v>
      </c>
      <c r="O18" s="235">
        <v>59.091581594910494</v>
      </c>
      <c r="P18" s="226"/>
      <c r="Q18" s="234">
        <v>4940</v>
      </c>
      <c r="R18" s="751">
        <v>14.778030393681943</v>
      </c>
      <c r="S18" s="745">
        <v>2803</v>
      </c>
      <c r="T18" s="748">
        <v>56.740890688259107</v>
      </c>
      <c r="U18" s="745">
        <v>2137</v>
      </c>
      <c r="V18" s="235">
        <v>43.259109311740893</v>
      </c>
      <c r="W18" s="226"/>
      <c r="X18" s="234">
        <v>21729</v>
      </c>
      <c r="Y18" s="751">
        <v>65.002393203302617</v>
      </c>
      <c r="Z18" s="745">
        <v>16332</v>
      </c>
      <c r="AA18" s="748">
        <v>75.16222559712827</v>
      </c>
      <c r="AB18" s="745">
        <v>5397</v>
      </c>
      <c r="AC18" s="235">
        <f t="shared" si="0"/>
        <v>24.837774402871737</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6">
        <f t="shared" si="1"/>
        <v>22088</v>
      </c>
      <c r="E19" s="739">
        <f t="shared" si="2"/>
        <v>14129</v>
      </c>
      <c r="F19" s="577">
        <f t="shared" si="3"/>
        <v>63.966859833393698</v>
      </c>
      <c r="G19" s="739">
        <f t="shared" si="4"/>
        <v>7959</v>
      </c>
      <c r="H19" s="237">
        <f t="shared" si="3"/>
        <v>36.033140166606302</v>
      </c>
      <c r="I19" s="226"/>
      <c r="J19" s="234">
        <f t="shared" si="5"/>
        <v>5264</v>
      </c>
      <c r="K19" s="751">
        <f t="shared" si="6"/>
        <v>23.831944947482796</v>
      </c>
      <c r="L19" s="745">
        <v>2107</v>
      </c>
      <c r="M19" s="748">
        <v>40.026595744680847</v>
      </c>
      <c r="N19" s="745">
        <v>3157</v>
      </c>
      <c r="O19" s="235">
        <v>59.973404255319153</v>
      </c>
      <c r="P19" s="226"/>
      <c r="Q19" s="234">
        <v>3213</v>
      </c>
      <c r="R19" s="751">
        <v>14.546360014487506</v>
      </c>
      <c r="S19" s="745">
        <v>1884</v>
      </c>
      <c r="T19" s="748">
        <v>58.636788048552759</v>
      </c>
      <c r="U19" s="745">
        <v>1329</v>
      </c>
      <c r="V19" s="235">
        <v>41.363211951447241</v>
      </c>
      <c r="W19" s="226"/>
      <c r="X19" s="234">
        <v>13611</v>
      </c>
      <c r="Y19" s="751">
        <v>61.621695038029699</v>
      </c>
      <c r="Z19" s="745">
        <v>10138</v>
      </c>
      <c r="AA19" s="748">
        <v>74.483873337741528</v>
      </c>
      <c r="AB19" s="745">
        <v>3473</v>
      </c>
      <c r="AC19" s="235">
        <f t="shared" si="0"/>
        <v>25.516126662258465</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6">
        <f t="shared" si="1"/>
        <v>50601</v>
      </c>
      <c r="E20" s="739">
        <f t="shared" si="2"/>
        <v>32141</v>
      </c>
      <c r="F20" s="577">
        <f t="shared" si="3"/>
        <v>63.518507539376692</v>
      </c>
      <c r="G20" s="739">
        <f t="shared" si="4"/>
        <v>18460</v>
      </c>
      <c r="H20" s="237">
        <f t="shared" si="3"/>
        <v>36.481492460623308</v>
      </c>
      <c r="I20" s="226"/>
      <c r="J20" s="234">
        <f t="shared" si="5"/>
        <v>13733</v>
      </c>
      <c r="K20" s="751">
        <f t="shared" si="6"/>
        <v>27.139779846248096</v>
      </c>
      <c r="L20" s="745">
        <v>5700</v>
      </c>
      <c r="M20" s="748">
        <v>41.505861792761962</v>
      </c>
      <c r="N20" s="745">
        <v>8033</v>
      </c>
      <c r="O20" s="235">
        <v>58.494138207238045</v>
      </c>
      <c r="P20" s="226"/>
      <c r="Q20" s="234">
        <v>8359</v>
      </c>
      <c r="R20" s="751">
        <v>16.5194363747752</v>
      </c>
      <c r="S20" s="745">
        <v>4736</v>
      </c>
      <c r="T20" s="748">
        <v>56.657494915659768</v>
      </c>
      <c r="U20" s="745">
        <v>3623</v>
      </c>
      <c r="V20" s="235">
        <v>43.342505084340232</v>
      </c>
      <c r="W20" s="226"/>
      <c r="X20" s="234">
        <v>28509</v>
      </c>
      <c r="Y20" s="751">
        <v>56.3407837789767</v>
      </c>
      <c r="Z20" s="745">
        <v>21705</v>
      </c>
      <c r="AA20" s="748">
        <v>76.133852467641788</v>
      </c>
      <c r="AB20" s="745">
        <v>6804</v>
      </c>
      <c r="AC20" s="235">
        <f t="shared" si="0"/>
        <v>23.866147532358202</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6">
        <f t="shared" si="1"/>
        <v>43869</v>
      </c>
      <c r="E21" s="739">
        <f t="shared" si="2"/>
        <v>28450</v>
      </c>
      <c r="F21" s="577">
        <f t="shared" si="3"/>
        <v>64.852173516606257</v>
      </c>
      <c r="G21" s="739">
        <f t="shared" si="4"/>
        <v>15419</v>
      </c>
      <c r="H21" s="237">
        <f t="shared" si="3"/>
        <v>35.147826483393743</v>
      </c>
      <c r="I21" s="226"/>
      <c r="J21" s="234">
        <f t="shared" si="5"/>
        <v>9768</v>
      </c>
      <c r="K21" s="751">
        <f t="shared" si="6"/>
        <v>22.266292826369419</v>
      </c>
      <c r="L21" s="745">
        <v>3965</v>
      </c>
      <c r="M21" s="748">
        <v>40.591728091728093</v>
      </c>
      <c r="N21" s="745">
        <v>5803</v>
      </c>
      <c r="O21" s="235">
        <v>59.408271908271907</v>
      </c>
      <c r="P21" s="226"/>
      <c r="Q21" s="234">
        <v>7932</v>
      </c>
      <c r="R21" s="751">
        <v>18.08110510839089</v>
      </c>
      <c r="S21" s="745">
        <v>4591</v>
      </c>
      <c r="T21" s="748">
        <v>57.879475542107919</v>
      </c>
      <c r="U21" s="745">
        <v>3341</v>
      </c>
      <c r="V21" s="235">
        <v>42.120524457892081</v>
      </c>
      <c r="W21" s="226"/>
      <c r="X21" s="234">
        <v>26169</v>
      </c>
      <c r="Y21" s="751">
        <v>59.652602065239691</v>
      </c>
      <c r="Z21" s="745">
        <v>19894</v>
      </c>
      <c r="AA21" s="748">
        <v>76.021246513049789</v>
      </c>
      <c r="AB21" s="745">
        <v>6275</v>
      </c>
      <c r="AC21" s="235">
        <f t="shared" si="0"/>
        <v>23.978753486950207</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6">
        <f t="shared" si="1"/>
        <v>12656</v>
      </c>
      <c r="E22" s="739">
        <f t="shared" si="2"/>
        <v>8302</v>
      </c>
      <c r="F22" s="577">
        <f t="shared" si="3"/>
        <v>65.597345132743371</v>
      </c>
      <c r="G22" s="739">
        <f t="shared" si="4"/>
        <v>4354</v>
      </c>
      <c r="H22" s="237">
        <f t="shared" si="3"/>
        <v>34.402654867256636</v>
      </c>
      <c r="I22" s="226"/>
      <c r="J22" s="234">
        <f t="shared" si="5"/>
        <v>2739</v>
      </c>
      <c r="K22" s="751">
        <f t="shared" si="6"/>
        <v>21.641908975979774</v>
      </c>
      <c r="L22" s="745">
        <v>1143</v>
      </c>
      <c r="M22" s="748">
        <v>41.73055859802848</v>
      </c>
      <c r="N22" s="745">
        <v>1596</v>
      </c>
      <c r="O22" s="235">
        <v>58.26944140197152</v>
      </c>
      <c r="P22" s="226"/>
      <c r="Q22" s="234">
        <v>2078</v>
      </c>
      <c r="R22" s="751">
        <v>16.419089759797725</v>
      </c>
      <c r="S22" s="745">
        <v>1205</v>
      </c>
      <c r="T22" s="748">
        <v>57.98845043310876</v>
      </c>
      <c r="U22" s="745">
        <v>873</v>
      </c>
      <c r="V22" s="235">
        <v>42.01154956689124</v>
      </c>
      <c r="W22" s="226"/>
      <c r="X22" s="234">
        <v>7839</v>
      </c>
      <c r="Y22" s="751">
        <v>61.939001264222505</v>
      </c>
      <c r="Z22" s="745">
        <v>5954</v>
      </c>
      <c r="AA22" s="748">
        <v>75.953565505804306</v>
      </c>
      <c r="AB22" s="745">
        <v>1885</v>
      </c>
      <c r="AC22" s="235">
        <f t="shared" si="0"/>
        <v>24.046434494195687</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6">
        <f t="shared" si="1"/>
        <v>25128</v>
      </c>
      <c r="E23" s="739">
        <f t="shared" si="2"/>
        <v>16799</v>
      </c>
      <c r="F23" s="577">
        <f t="shared" si="3"/>
        <v>66.853709009869462</v>
      </c>
      <c r="G23" s="739">
        <f t="shared" si="4"/>
        <v>8329</v>
      </c>
      <c r="H23" s="237">
        <f t="shared" si="3"/>
        <v>33.146290990130531</v>
      </c>
      <c r="I23" s="226"/>
      <c r="J23" s="234">
        <f t="shared" si="5"/>
        <v>5323</v>
      </c>
      <c r="K23" s="751">
        <f t="shared" si="6"/>
        <v>21.183540273798155</v>
      </c>
      <c r="L23" s="745">
        <v>2269</v>
      </c>
      <c r="M23" s="748">
        <v>42.626338530903624</v>
      </c>
      <c r="N23" s="745">
        <v>3054</v>
      </c>
      <c r="O23" s="235">
        <v>57.373661469096369</v>
      </c>
      <c r="P23" s="226"/>
      <c r="Q23" s="234">
        <v>4169</v>
      </c>
      <c r="R23" s="751">
        <v>16.591053804520854</v>
      </c>
      <c r="S23" s="745">
        <v>2362</v>
      </c>
      <c r="T23" s="748">
        <v>56.656272487407058</v>
      </c>
      <c r="U23" s="745">
        <v>1807</v>
      </c>
      <c r="V23" s="235">
        <v>43.343727512592949</v>
      </c>
      <c r="W23" s="226"/>
      <c r="X23" s="234">
        <v>15636</v>
      </c>
      <c r="Y23" s="751">
        <v>62.225405921681002</v>
      </c>
      <c r="Z23" s="745">
        <v>12168</v>
      </c>
      <c r="AA23" s="748">
        <v>77.820414428242515</v>
      </c>
      <c r="AB23" s="745">
        <v>3468</v>
      </c>
      <c r="AC23" s="235">
        <f t="shared" si="0"/>
        <v>22.179585571757482</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6">
        <f t="shared" si="1"/>
        <v>59128</v>
      </c>
      <c r="E24" s="739">
        <f t="shared" si="2"/>
        <v>40005</v>
      </c>
      <c r="F24" s="577">
        <f t="shared" si="3"/>
        <v>67.658300635908546</v>
      </c>
      <c r="G24" s="739">
        <f t="shared" si="4"/>
        <v>19123</v>
      </c>
      <c r="H24" s="237">
        <f t="shared" si="3"/>
        <v>32.341699364091461</v>
      </c>
      <c r="I24" s="226"/>
      <c r="J24" s="234">
        <f t="shared" si="5"/>
        <v>14794</v>
      </c>
      <c r="K24" s="751">
        <f t="shared" si="6"/>
        <v>25.02029495332161</v>
      </c>
      <c r="L24" s="745">
        <v>7364</v>
      </c>
      <c r="M24" s="748">
        <v>49.776936595917263</v>
      </c>
      <c r="N24" s="745">
        <v>7430</v>
      </c>
      <c r="O24" s="235">
        <v>50.223063404082737</v>
      </c>
      <c r="P24" s="226"/>
      <c r="Q24" s="234">
        <v>9180</v>
      </c>
      <c r="R24" s="751">
        <v>15.525639291029631</v>
      </c>
      <c r="S24" s="745">
        <v>5527</v>
      </c>
      <c r="T24" s="748">
        <v>60.20697167755992</v>
      </c>
      <c r="U24" s="745">
        <v>3653</v>
      </c>
      <c r="V24" s="235">
        <v>39.793028322440087</v>
      </c>
      <c r="W24" s="226"/>
      <c r="X24" s="234">
        <v>35154</v>
      </c>
      <c r="Y24" s="751">
        <v>59.454065755648763</v>
      </c>
      <c r="Z24" s="745">
        <v>27114</v>
      </c>
      <c r="AA24" s="748">
        <v>77.129202935654547</v>
      </c>
      <c r="AB24" s="745">
        <v>8040</v>
      </c>
      <c r="AC24" s="235">
        <f t="shared" si="0"/>
        <v>22.870797064345453</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6">
        <f t="shared" si="1"/>
        <v>14392</v>
      </c>
      <c r="E25" s="739">
        <f t="shared" si="2"/>
        <v>8245</v>
      </c>
      <c r="F25" s="577">
        <f t="shared" si="3"/>
        <v>57.288771539744296</v>
      </c>
      <c r="G25" s="739">
        <f t="shared" si="4"/>
        <v>6147</v>
      </c>
      <c r="H25" s="237">
        <f t="shared" si="3"/>
        <v>42.711228460255697</v>
      </c>
      <c r="I25" s="226"/>
      <c r="J25" s="234">
        <f t="shared" si="5"/>
        <v>5166</v>
      </c>
      <c r="K25" s="751">
        <f t="shared" si="6"/>
        <v>35.894941634241242</v>
      </c>
      <c r="L25" s="745">
        <v>1859</v>
      </c>
      <c r="M25" s="748">
        <v>35.98528842431282</v>
      </c>
      <c r="N25" s="745">
        <v>3307</v>
      </c>
      <c r="O25" s="235">
        <v>64.014711575687187</v>
      </c>
      <c r="P25" s="226"/>
      <c r="Q25" s="234">
        <v>2257</v>
      </c>
      <c r="R25" s="751">
        <v>15.682323513062812</v>
      </c>
      <c r="S25" s="745">
        <v>1247</v>
      </c>
      <c r="T25" s="748">
        <v>55.250332299512628</v>
      </c>
      <c r="U25" s="745">
        <v>1010</v>
      </c>
      <c r="V25" s="235">
        <v>44.749667700487372</v>
      </c>
      <c r="W25" s="226"/>
      <c r="X25" s="234">
        <v>6969</v>
      </c>
      <c r="Y25" s="751">
        <v>48.422734852695939</v>
      </c>
      <c r="Z25" s="745">
        <v>5139</v>
      </c>
      <c r="AA25" s="748">
        <v>73.740852346104177</v>
      </c>
      <c r="AB25" s="745">
        <v>1830</v>
      </c>
      <c r="AC25" s="235">
        <f t="shared" si="0"/>
        <v>26.259147653895827</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8">
        <f t="shared" si="1"/>
        <v>3472</v>
      </c>
      <c r="E26" s="741">
        <f t="shared" si="2"/>
        <v>2388</v>
      </c>
      <c r="F26" s="579">
        <f t="shared" si="3"/>
        <v>68.778801843317979</v>
      </c>
      <c r="G26" s="741">
        <f t="shared" si="4"/>
        <v>1084</v>
      </c>
      <c r="H26" s="237">
        <f t="shared" si="3"/>
        <v>31.221198156682028</v>
      </c>
      <c r="I26" s="226"/>
      <c r="J26" s="238">
        <f t="shared" si="5"/>
        <v>666</v>
      </c>
      <c r="K26" s="752">
        <f t="shared" si="6"/>
        <v>19.182027649769584</v>
      </c>
      <c r="L26" s="740">
        <v>309</v>
      </c>
      <c r="M26" s="578">
        <v>46.396396396396398</v>
      </c>
      <c r="N26" s="740">
        <v>357</v>
      </c>
      <c r="O26" s="235">
        <v>53.603603603603602</v>
      </c>
      <c r="P26" s="226"/>
      <c r="Q26" s="238">
        <v>527</v>
      </c>
      <c r="R26" s="752">
        <v>15.178571428571427</v>
      </c>
      <c r="S26" s="740">
        <v>316</v>
      </c>
      <c r="T26" s="578">
        <v>59.962049335863377</v>
      </c>
      <c r="U26" s="740">
        <v>211</v>
      </c>
      <c r="V26" s="235">
        <v>40.037950664136623</v>
      </c>
      <c r="W26" s="226"/>
      <c r="X26" s="238">
        <v>2279</v>
      </c>
      <c r="Y26" s="752">
        <v>65.639400921658989</v>
      </c>
      <c r="Z26" s="740">
        <v>1763</v>
      </c>
      <c r="AA26" s="578">
        <v>77.358490566037744</v>
      </c>
      <c r="AB26" s="740">
        <v>516</v>
      </c>
      <c r="AC26" s="235">
        <f t="shared" si="0"/>
        <v>22.641509433962266</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8">
        <f t="shared" si="1"/>
        <v>19181</v>
      </c>
      <c r="E27" s="741">
        <f t="shared" si="2"/>
        <v>12945</v>
      </c>
      <c r="F27" s="579">
        <f t="shared" si="3"/>
        <v>67.488660653771959</v>
      </c>
      <c r="G27" s="741">
        <f t="shared" si="4"/>
        <v>6236</v>
      </c>
      <c r="H27" s="237">
        <f t="shared" si="3"/>
        <v>32.511339346228041</v>
      </c>
      <c r="I27" s="226"/>
      <c r="J27" s="238">
        <f t="shared" si="5"/>
        <v>3622</v>
      </c>
      <c r="K27" s="752">
        <f t="shared" si="6"/>
        <v>18.883269902507692</v>
      </c>
      <c r="L27" s="740">
        <v>1528</v>
      </c>
      <c r="M27" s="578">
        <v>42.186637217007181</v>
      </c>
      <c r="N27" s="740">
        <v>2094</v>
      </c>
      <c r="O27" s="235">
        <v>57.813362782992819</v>
      </c>
      <c r="P27" s="226"/>
      <c r="Q27" s="238">
        <v>3008</v>
      </c>
      <c r="R27" s="752">
        <v>15.682185496063813</v>
      </c>
      <c r="S27" s="740">
        <v>1701</v>
      </c>
      <c r="T27" s="578">
        <v>56.549202127659569</v>
      </c>
      <c r="U27" s="740">
        <v>1307</v>
      </c>
      <c r="V27" s="235">
        <v>43.450797872340424</v>
      </c>
      <c r="W27" s="226"/>
      <c r="X27" s="238">
        <v>12551</v>
      </c>
      <c r="Y27" s="752">
        <v>65.434544601428499</v>
      </c>
      <c r="Z27" s="740">
        <v>9716</v>
      </c>
      <c r="AA27" s="578">
        <v>77.412158393753487</v>
      </c>
      <c r="AB27" s="740">
        <v>2835</v>
      </c>
      <c r="AC27" s="235">
        <f t="shared" si="0"/>
        <v>22.587841606246513</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8">
        <f t="shared" si="1"/>
        <v>2641</v>
      </c>
      <c r="E28" s="741">
        <f t="shared" si="2"/>
        <v>1688</v>
      </c>
      <c r="F28" s="579">
        <f t="shared" si="3"/>
        <v>63.91518364255964</v>
      </c>
      <c r="G28" s="741">
        <f t="shared" si="4"/>
        <v>953</v>
      </c>
      <c r="H28" s="243">
        <f t="shared" si="3"/>
        <v>36.08481635744036</v>
      </c>
      <c r="I28" s="226"/>
      <c r="J28" s="238">
        <f t="shared" si="5"/>
        <v>565</v>
      </c>
      <c r="K28" s="752">
        <f t="shared" si="6"/>
        <v>21.393411586520259</v>
      </c>
      <c r="L28" s="740">
        <v>234</v>
      </c>
      <c r="M28" s="578">
        <v>41.415929203539825</v>
      </c>
      <c r="N28" s="740">
        <v>331</v>
      </c>
      <c r="O28" s="242">
        <v>58.584070796460175</v>
      </c>
      <c r="P28" s="226"/>
      <c r="Q28" s="238">
        <v>409</v>
      </c>
      <c r="R28" s="752">
        <v>15.486558121923514</v>
      </c>
      <c r="S28" s="740">
        <v>236</v>
      </c>
      <c r="T28" s="578">
        <v>57.701711491442545</v>
      </c>
      <c r="U28" s="740">
        <v>173</v>
      </c>
      <c r="V28" s="242">
        <v>42.298288508557455</v>
      </c>
      <c r="W28" s="226"/>
      <c r="X28" s="238">
        <v>1667</v>
      </c>
      <c r="Y28" s="752">
        <v>63.120030291556226</v>
      </c>
      <c r="Z28" s="740">
        <v>1218</v>
      </c>
      <c r="AA28" s="578">
        <v>73.065386922615474</v>
      </c>
      <c r="AB28" s="740">
        <v>449</v>
      </c>
      <c r="AC28" s="242">
        <f t="shared" si="0"/>
        <v>26.934613077384522</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59">
        <f t="shared" si="1"/>
        <v>1191</v>
      </c>
      <c r="E29" s="742">
        <f t="shared" si="2"/>
        <v>649</v>
      </c>
      <c r="F29" s="580">
        <f t="shared" si="3"/>
        <v>54.492023509655752</v>
      </c>
      <c r="G29" s="742">
        <f t="shared" si="4"/>
        <v>542</v>
      </c>
      <c r="H29" s="248">
        <f t="shared" si="3"/>
        <v>45.507976490344248</v>
      </c>
      <c r="I29" s="226"/>
      <c r="J29" s="245">
        <f t="shared" si="5"/>
        <v>645</v>
      </c>
      <c r="K29" s="753">
        <f t="shared" si="6"/>
        <v>54.156171284634759</v>
      </c>
      <c r="L29" s="746">
        <v>244</v>
      </c>
      <c r="M29" s="749">
        <v>37.829457364341081</v>
      </c>
      <c r="N29" s="746">
        <v>401</v>
      </c>
      <c r="O29" s="246">
        <v>62.170542635658911</v>
      </c>
      <c r="P29" s="226"/>
      <c r="Q29" s="245">
        <v>175</v>
      </c>
      <c r="R29" s="753">
        <v>14.693534844668346</v>
      </c>
      <c r="S29" s="746">
        <v>117</v>
      </c>
      <c r="T29" s="749">
        <v>66.857142857142861</v>
      </c>
      <c r="U29" s="746">
        <v>58</v>
      </c>
      <c r="V29" s="246">
        <v>33.142857142857139</v>
      </c>
      <c r="W29" s="226"/>
      <c r="X29" s="245">
        <v>371</v>
      </c>
      <c r="Y29" s="753">
        <v>31.150293870696892</v>
      </c>
      <c r="Z29" s="746">
        <v>288</v>
      </c>
      <c r="AA29" s="749">
        <v>77.62803234501348</v>
      </c>
      <c r="AB29" s="746">
        <v>83</v>
      </c>
      <c r="AC29" s="246">
        <f t="shared" si="0"/>
        <v>22.371967654986523</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0">
        <f>J31+Q31+X31</f>
        <v>420297</v>
      </c>
      <c r="E31" s="743">
        <f>L31+S31+Z31</f>
        <v>269126</v>
      </c>
      <c r="F31" s="409">
        <f>E31/$D31*100</f>
        <v>64.032339036443275</v>
      </c>
      <c r="G31" s="743">
        <f>N31+U31+AB31</f>
        <v>151171</v>
      </c>
      <c r="H31" s="255">
        <f>G31/$D31*100</f>
        <v>35.967660963556725</v>
      </c>
      <c r="I31" s="211"/>
      <c r="J31" s="253">
        <f>SUM(J12:J29)</f>
        <v>110365</v>
      </c>
      <c r="K31" s="754">
        <f>J31/$D31*100</f>
        <v>26.2588122208819</v>
      </c>
      <c r="L31" s="743">
        <f>SUM(L12:L29)</f>
        <v>46014</v>
      </c>
      <c r="M31" s="409">
        <f t="shared" ref="M13:O31" si="7">L31/$J31*100</f>
        <v>41.692565577855298</v>
      </c>
      <c r="N31" s="743">
        <f>SUM(N12:N29)</f>
        <v>64351</v>
      </c>
      <c r="O31" s="254">
        <f t="shared" si="7"/>
        <v>58.307434422144702</v>
      </c>
      <c r="P31" s="211"/>
      <c r="Q31" s="253">
        <f>SUM(Q12:Q29)</f>
        <v>69826</v>
      </c>
      <c r="R31" s="754">
        <f>Q31/$D31*100</f>
        <v>16.613489984463367</v>
      </c>
      <c r="S31" s="743">
        <f>SUM(S12:S29)</f>
        <v>40327</v>
      </c>
      <c r="T31" s="409">
        <f>S31/$Q31*100</f>
        <v>57.75355884627502</v>
      </c>
      <c r="U31" s="743">
        <f>SUM(U12:U29)</f>
        <v>29499</v>
      </c>
      <c r="V31" s="254">
        <f>U31/$Q31*100</f>
        <v>42.246441153724973</v>
      </c>
      <c r="W31" s="211"/>
      <c r="X31" s="253">
        <f>SUM(X12:X29)</f>
        <v>240106</v>
      </c>
      <c r="Y31" s="754">
        <f>X31/$D31*100</f>
        <v>57.127697794654729</v>
      </c>
      <c r="Z31" s="743">
        <f>SUM(Z12:Z29)</f>
        <v>182785</v>
      </c>
      <c r="AA31" s="409">
        <f>Z31/$X31*100</f>
        <v>76.126793999316959</v>
      </c>
      <c r="AB31" s="743">
        <f>SUM(AB12:AB29)</f>
        <v>57321</v>
      </c>
      <c r="AC31" s="254">
        <f>AB31/$X31*100</f>
        <v>23.87320600068303</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43"/>
      <c r="C34" s="1043"/>
      <c r="D34" s="1043"/>
      <c r="E34" s="1043"/>
      <c r="F34" s="1043"/>
      <c r="G34" s="1043"/>
      <c r="H34" s="1043"/>
    </row>
    <row r="35" spans="2:14" ht="29.25" customHeight="1" x14ac:dyDescent="0.2">
      <c r="B35" s="1065"/>
      <c r="C35" s="1065"/>
      <c r="D35" s="1065"/>
      <c r="E35" s="736"/>
      <c r="F35" s="736"/>
      <c r="G35" s="736"/>
      <c r="H35" s="262"/>
      <c r="I35" s="262"/>
      <c r="J35" s="262"/>
      <c r="K35" s="262"/>
      <c r="L35" s="262"/>
      <c r="M35" s="262"/>
      <c r="N35" s="262"/>
    </row>
    <row r="36" spans="2:14" ht="4.5" customHeight="1" x14ac:dyDescent="0.2">
      <c r="B36" s="1066"/>
      <c r="C36" s="1066"/>
      <c r="D36" s="1066"/>
      <c r="E36" s="737"/>
      <c r="F36" s="737"/>
      <c r="G36" s="737"/>
      <c r="H36" s="262"/>
      <c r="I36" s="262"/>
      <c r="J36" s="262"/>
      <c r="K36" s="262"/>
      <c r="L36" s="262"/>
      <c r="M36" s="262"/>
      <c r="N36" s="262"/>
    </row>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92">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3" t="s">
        <v>52</v>
      </c>
      <c r="B1" s="202"/>
      <c r="C1" s="203"/>
      <c r="I1" s="203"/>
      <c r="J1" s="713" t="s">
        <v>143</v>
      </c>
      <c r="K1" s="713"/>
      <c r="L1" s="713" t="s">
        <v>143</v>
      </c>
      <c r="M1" s="713"/>
      <c r="N1" s="713" t="s">
        <v>143</v>
      </c>
      <c r="O1" s="713"/>
      <c r="P1" s="713"/>
      <c r="Q1" s="713" t="s">
        <v>19</v>
      </c>
      <c r="R1" s="713"/>
      <c r="S1" s="713" t="s">
        <v>19</v>
      </c>
      <c r="T1" s="713"/>
      <c r="U1" s="713" t="s">
        <v>19</v>
      </c>
      <c r="V1" s="713"/>
      <c r="W1" s="713"/>
      <c r="X1" s="713" t="s">
        <v>18</v>
      </c>
      <c r="Y1" s="713"/>
      <c r="Z1" s="713" t="s">
        <v>18</v>
      </c>
      <c r="AA1" s="713"/>
      <c r="AB1" s="713" t="s">
        <v>18</v>
      </c>
    </row>
    <row r="2" spans="1:53" s="205" customFormat="1" ht="52.5" customHeight="1" x14ac:dyDescent="0.2">
      <c r="B2" s="1044"/>
      <c r="C2" s="1044"/>
    </row>
    <row r="3" spans="1:53" s="208" customFormat="1" ht="4.5" customHeight="1" x14ac:dyDescent="0.2">
      <c r="B3" s="1045"/>
      <c r="C3" s="1045"/>
    </row>
    <row r="4" spans="1:53" s="208" customFormat="1" ht="17.25" customHeight="1" x14ac:dyDescent="0.2">
      <c r="A4" s="1045" t="s">
        <v>416</v>
      </c>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1045"/>
      <c r="AB4" s="1045"/>
      <c r="AC4" s="1045"/>
    </row>
    <row r="5" spans="1:53" s="208" customFormat="1" ht="17.25" customHeight="1" x14ac:dyDescent="0.2">
      <c r="B5" s="1046" t="str">
        <f>porsaad!B6</f>
        <v>Situación a 30 de abril de 2023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row>
    <row r="6" spans="1:53" s="208" customFormat="1" ht="6" customHeight="1" x14ac:dyDescent="0.2"/>
    <row r="7" spans="1:53" s="213" customFormat="1" ht="12.75" customHeight="1" x14ac:dyDescent="0.2">
      <c r="A7" s="209"/>
      <c r="B7" s="1047" t="s">
        <v>15</v>
      </c>
      <c r="C7" s="211"/>
      <c r="D7" s="1050" t="s">
        <v>239</v>
      </c>
      <c r="E7" s="1051"/>
      <c r="F7" s="1051"/>
      <c r="G7" s="1051"/>
      <c r="H7" s="1051"/>
      <c r="I7" s="568"/>
      <c r="J7" s="1054"/>
      <c r="K7" s="1054"/>
      <c r="L7" s="1054"/>
      <c r="M7" s="1054"/>
      <c r="N7" s="1054"/>
      <c r="O7" s="1054"/>
      <c r="P7" s="568"/>
      <c r="Q7" s="1054"/>
      <c r="R7" s="1054"/>
      <c r="S7" s="1054"/>
      <c r="T7" s="1054"/>
      <c r="U7" s="1054"/>
      <c r="V7" s="1054"/>
      <c r="W7" s="568"/>
      <c r="X7" s="1054"/>
      <c r="Y7" s="1054"/>
      <c r="Z7" s="1054"/>
      <c r="AA7" s="1054"/>
      <c r="AB7" s="1054"/>
      <c r="AC7" s="1055"/>
      <c r="AD7" s="430"/>
      <c r="AE7" s="430"/>
      <c r="AF7" s="431"/>
      <c r="AG7" s="431"/>
      <c r="AH7" s="431"/>
      <c r="AI7" s="431"/>
      <c r="AJ7" s="431"/>
      <c r="AK7" s="431"/>
      <c r="AL7" s="432"/>
    </row>
    <row r="8" spans="1:53" s="213" customFormat="1" ht="25.5" customHeight="1" x14ac:dyDescent="0.2">
      <c r="A8" s="209"/>
      <c r="B8" s="1048"/>
      <c r="C8" s="211"/>
      <c r="D8" s="1052"/>
      <c r="E8" s="1053"/>
      <c r="F8" s="1053"/>
      <c r="G8" s="1053"/>
      <c r="H8" s="1053"/>
      <c r="I8" s="501"/>
      <c r="J8" s="1056" t="s">
        <v>240</v>
      </c>
      <c r="K8" s="1054"/>
      <c r="L8" s="1054"/>
      <c r="M8" s="1054"/>
      <c r="N8" s="1054"/>
      <c r="O8" s="1055"/>
      <c r="P8" s="211"/>
      <c r="Q8" s="1056" t="s">
        <v>241</v>
      </c>
      <c r="R8" s="1054"/>
      <c r="S8" s="1054"/>
      <c r="T8" s="1054"/>
      <c r="U8" s="1054"/>
      <c r="V8" s="1055"/>
      <c r="W8" s="211"/>
      <c r="X8" s="1056" t="s">
        <v>242</v>
      </c>
      <c r="Y8" s="1054"/>
      <c r="Z8" s="1054"/>
      <c r="AA8" s="1054"/>
      <c r="AB8" s="1054"/>
      <c r="AC8" s="1055"/>
      <c r="AD8" s="430"/>
      <c r="AE8" s="430"/>
      <c r="AF8" s="431"/>
      <c r="AG8" s="431"/>
      <c r="AH8" s="431"/>
      <c r="AI8" s="431"/>
      <c r="AJ8" s="431"/>
      <c r="AK8" s="431"/>
      <c r="AL8" s="432"/>
    </row>
    <row r="9" spans="1:53" s="213" customFormat="1" ht="21.75" customHeight="1" x14ac:dyDescent="0.2">
      <c r="A9" s="209"/>
      <c r="B9" s="1048"/>
      <c r="C9" s="211"/>
      <c r="D9" s="1057" t="s">
        <v>12</v>
      </c>
      <c r="E9" s="1038" t="s">
        <v>27</v>
      </c>
      <c r="F9" s="1039"/>
      <c r="G9" s="1039" t="s">
        <v>26</v>
      </c>
      <c r="H9" s="1040"/>
      <c r="I9" s="211"/>
      <c r="J9" s="1041" t="s">
        <v>12</v>
      </c>
      <c r="K9" s="1036" t="s">
        <v>230</v>
      </c>
      <c r="L9" s="1038" t="s">
        <v>27</v>
      </c>
      <c r="M9" s="1039"/>
      <c r="N9" s="1039" t="s">
        <v>26</v>
      </c>
      <c r="O9" s="1040"/>
      <c r="P9" s="211"/>
      <c r="Q9" s="1041" t="s">
        <v>12</v>
      </c>
      <c r="R9" s="1036" t="s">
        <v>230</v>
      </c>
      <c r="S9" s="1038" t="s">
        <v>27</v>
      </c>
      <c r="T9" s="1039"/>
      <c r="U9" s="1039" t="s">
        <v>26</v>
      </c>
      <c r="V9" s="1040"/>
      <c r="W9" s="211"/>
      <c r="X9" s="1041" t="s">
        <v>12</v>
      </c>
      <c r="Y9" s="1036" t="s">
        <v>230</v>
      </c>
      <c r="Z9" s="1038" t="s">
        <v>27</v>
      </c>
      <c r="AA9" s="1039"/>
      <c r="AB9" s="1039" t="s">
        <v>26</v>
      </c>
      <c r="AC9" s="1040"/>
      <c r="AD9" s="430"/>
      <c r="AE9" s="430"/>
      <c r="AF9" s="431"/>
      <c r="AG9" s="431"/>
      <c r="AH9" s="431"/>
      <c r="AI9" s="431"/>
      <c r="AJ9" s="431"/>
      <c r="AK9" s="431"/>
      <c r="AL9" s="432"/>
    </row>
    <row r="10" spans="1:53" s="219" customFormat="1" ht="44.25" customHeight="1" x14ac:dyDescent="0.2">
      <c r="A10" s="214"/>
      <c r="B10" s="1049"/>
      <c r="C10" s="216"/>
      <c r="D10" s="1058"/>
      <c r="E10" s="408" t="s">
        <v>12</v>
      </c>
      <c r="F10" s="408" t="s">
        <v>230</v>
      </c>
      <c r="G10" s="408" t="s">
        <v>12</v>
      </c>
      <c r="H10" s="218" t="s">
        <v>230</v>
      </c>
      <c r="I10" s="216"/>
      <c r="J10" s="1042"/>
      <c r="K10" s="1037"/>
      <c r="L10" s="408" t="s">
        <v>12</v>
      </c>
      <c r="M10" s="408" t="s">
        <v>231</v>
      </c>
      <c r="N10" s="408" t="s">
        <v>12</v>
      </c>
      <c r="O10" s="218" t="s">
        <v>231</v>
      </c>
      <c r="P10" s="216"/>
      <c r="Q10" s="1042"/>
      <c r="R10" s="1037"/>
      <c r="S10" s="408" t="s">
        <v>12</v>
      </c>
      <c r="T10" s="408" t="s">
        <v>231</v>
      </c>
      <c r="U10" s="408" t="s">
        <v>12</v>
      </c>
      <c r="V10" s="218" t="s">
        <v>231</v>
      </c>
      <c r="W10" s="216"/>
      <c r="X10" s="1042"/>
      <c r="Y10" s="1037"/>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5">
        <f>J12+Q12+X12</f>
        <v>139226</v>
      </c>
      <c r="E12" s="738">
        <f>L12+S12+Z12</f>
        <v>87830</v>
      </c>
      <c r="F12" s="747">
        <f>E12/$D12*100</f>
        <v>63.084481346874867</v>
      </c>
      <c r="G12" s="738">
        <f>N12+U12+AB12</f>
        <v>51396</v>
      </c>
      <c r="H12" s="230">
        <f>G12/$D12*100</f>
        <v>36.915518653125133</v>
      </c>
      <c r="I12" s="226"/>
      <c r="J12" s="227">
        <f>L12+N12</f>
        <v>42015</v>
      </c>
      <c r="K12" s="750">
        <f>J12/$D12*100</f>
        <v>30.177553043253415</v>
      </c>
      <c r="L12" s="744">
        <v>17062</v>
      </c>
      <c r="M12" s="747">
        <v>40.609306200166607</v>
      </c>
      <c r="N12" s="744">
        <v>24953</v>
      </c>
      <c r="O12" s="228">
        <v>59.390693799833393</v>
      </c>
      <c r="P12" s="226"/>
      <c r="Q12" s="227">
        <v>28728</v>
      </c>
      <c r="R12" s="750">
        <v>20.634076968382342</v>
      </c>
      <c r="S12" s="744">
        <v>18753</v>
      </c>
      <c r="T12" s="747">
        <v>65.277777777777786</v>
      </c>
      <c r="U12" s="744">
        <v>9975</v>
      </c>
      <c r="V12" s="228">
        <v>34.722222222222221</v>
      </c>
      <c r="W12" s="226"/>
      <c r="X12" s="227">
        <v>68483</v>
      </c>
      <c r="Y12" s="750">
        <v>49.188369988364244</v>
      </c>
      <c r="Z12" s="744">
        <v>52015</v>
      </c>
      <c r="AA12" s="747">
        <v>75.953156257757399</v>
      </c>
      <c r="AB12" s="744">
        <v>16468</v>
      </c>
      <c r="AC12" s="228">
        <f t="shared" ref="AC12:AC29" si="0">AB12/$X12*100</f>
        <v>24.046843742242601</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6">
        <f t="shared" ref="D13:D29" si="1">J13+Q13+X13</f>
        <v>14592</v>
      </c>
      <c r="E13" s="739">
        <f t="shared" ref="E13:E29" si="2">L13+S13+Z13</f>
        <v>9254</v>
      </c>
      <c r="F13" s="577">
        <f t="shared" ref="F13:H29" si="3">E13/$D13*100</f>
        <v>63.418311403508774</v>
      </c>
      <c r="G13" s="739">
        <f t="shared" ref="G13:G29" si="4">N13+U13+AB13</f>
        <v>5338</v>
      </c>
      <c r="H13" s="237">
        <f t="shared" si="3"/>
        <v>36.581688596491233</v>
      </c>
      <c r="I13" s="226"/>
      <c r="J13" s="234">
        <f t="shared" ref="J13:J29" si="5">L13+N13</f>
        <v>3148</v>
      </c>
      <c r="K13" s="751">
        <f t="shared" ref="K13:K29" si="6">J13/$D13*100</f>
        <v>21.573464912280702</v>
      </c>
      <c r="L13" s="745">
        <v>1318</v>
      </c>
      <c r="M13" s="748">
        <v>41.867852604828464</v>
      </c>
      <c r="N13" s="745">
        <v>1830</v>
      </c>
      <c r="O13" s="235">
        <v>58.132147395171543</v>
      </c>
      <c r="P13" s="226"/>
      <c r="Q13" s="234">
        <v>2557</v>
      </c>
      <c r="R13" s="751">
        <v>17.523300438596493</v>
      </c>
      <c r="S13" s="745">
        <v>1487</v>
      </c>
      <c r="T13" s="748">
        <v>58.154086820492765</v>
      </c>
      <c r="U13" s="745">
        <v>1070</v>
      </c>
      <c r="V13" s="235">
        <v>41.845913179507235</v>
      </c>
      <c r="W13" s="226"/>
      <c r="X13" s="234">
        <v>8887</v>
      </c>
      <c r="Y13" s="751">
        <v>60.903234649122808</v>
      </c>
      <c r="Z13" s="745">
        <v>6449</v>
      </c>
      <c r="AA13" s="748">
        <v>72.566670417463712</v>
      </c>
      <c r="AB13" s="745">
        <v>2438</v>
      </c>
      <c r="AC13" s="235">
        <f t="shared" si="0"/>
        <v>27.433329582536288</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6">
        <f t="shared" si="1"/>
        <v>10824</v>
      </c>
      <c r="E14" s="739">
        <f t="shared" si="2"/>
        <v>6985</v>
      </c>
      <c r="F14" s="577">
        <f t="shared" si="3"/>
        <v>64.532520325203251</v>
      </c>
      <c r="G14" s="739">
        <f t="shared" si="4"/>
        <v>3839</v>
      </c>
      <c r="H14" s="237">
        <f t="shared" si="3"/>
        <v>35.467479674796749</v>
      </c>
      <c r="I14" s="226"/>
      <c r="J14" s="234">
        <f t="shared" si="5"/>
        <v>2674</v>
      </c>
      <c r="K14" s="751">
        <f t="shared" si="6"/>
        <v>24.704360679970435</v>
      </c>
      <c r="L14" s="745">
        <v>1027</v>
      </c>
      <c r="M14" s="748">
        <v>38.406881077038143</v>
      </c>
      <c r="N14" s="745">
        <v>1647</v>
      </c>
      <c r="O14" s="235">
        <v>61.593118922961857</v>
      </c>
      <c r="P14" s="226"/>
      <c r="Q14" s="234">
        <v>2204</v>
      </c>
      <c r="R14" s="751">
        <v>20.362158167036213</v>
      </c>
      <c r="S14" s="745">
        <v>1332</v>
      </c>
      <c r="T14" s="748">
        <v>60.435571687840294</v>
      </c>
      <c r="U14" s="745">
        <v>872</v>
      </c>
      <c r="V14" s="235">
        <v>39.564428312159713</v>
      </c>
      <c r="W14" s="226"/>
      <c r="X14" s="234">
        <v>5946</v>
      </c>
      <c r="Y14" s="751">
        <v>54.933481152993345</v>
      </c>
      <c r="Z14" s="745">
        <v>4626</v>
      </c>
      <c r="AA14" s="748">
        <v>77.800201816347126</v>
      </c>
      <c r="AB14" s="745">
        <v>1320</v>
      </c>
      <c r="AC14" s="235">
        <f t="shared" si="0"/>
        <v>22.199798183652874</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6">
        <f t="shared" si="1"/>
        <v>10410</v>
      </c>
      <c r="E15" s="739">
        <f t="shared" si="2"/>
        <v>6245</v>
      </c>
      <c r="F15" s="577">
        <f t="shared" si="3"/>
        <v>59.990393852065324</v>
      </c>
      <c r="G15" s="739">
        <f t="shared" si="4"/>
        <v>4165</v>
      </c>
      <c r="H15" s="237">
        <f t="shared" si="3"/>
        <v>40.009606147934676</v>
      </c>
      <c r="I15" s="226"/>
      <c r="J15" s="234">
        <f t="shared" si="5"/>
        <v>2992</v>
      </c>
      <c r="K15" s="751">
        <f t="shared" si="6"/>
        <v>28.741594620557159</v>
      </c>
      <c r="L15" s="745">
        <v>1190</v>
      </c>
      <c r="M15" s="748">
        <v>39.772727272727273</v>
      </c>
      <c r="N15" s="745">
        <v>1802</v>
      </c>
      <c r="O15" s="235">
        <v>60.227272727272727</v>
      </c>
      <c r="P15" s="226"/>
      <c r="Q15" s="234">
        <v>2227</v>
      </c>
      <c r="R15" s="751">
        <v>21.392891450528335</v>
      </c>
      <c r="S15" s="745">
        <v>1267</v>
      </c>
      <c r="T15" s="748">
        <v>56.8926807364167</v>
      </c>
      <c r="U15" s="745">
        <v>960</v>
      </c>
      <c r="V15" s="235">
        <v>43.107319263583292</v>
      </c>
      <c r="W15" s="226"/>
      <c r="X15" s="234">
        <v>5191</v>
      </c>
      <c r="Y15" s="751">
        <v>49.86551392891451</v>
      </c>
      <c r="Z15" s="745">
        <v>3788</v>
      </c>
      <c r="AA15" s="748">
        <v>72.972452321325378</v>
      </c>
      <c r="AB15" s="745">
        <v>1403</v>
      </c>
      <c r="AC15" s="235">
        <f t="shared" si="0"/>
        <v>27.02754767867463</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6">
        <f t="shared" si="1"/>
        <v>14905</v>
      </c>
      <c r="E16" s="739">
        <f t="shared" si="2"/>
        <v>8743</v>
      </c>
      <c r="F16" s="577">
        <f t="shared" si="3"/>
        <v>58.658168399865815</v>
      </c>
      <c r="G16" s="739">
        <f t="shared" si="4"/>
        <v>6162</v>
      </c>
      <c r="H16" s="237">
        <f t="shared" si="3"/>
        <v>41.341831600134185</v>
      </c>
      <c r="I16" s="226"/>
      <c r="J16" s="234">
        <f t="shared" si="5"/>
        <v>6024</v>
      </c>
      <c r="K16" s="751">
        <f t="shared" si="6"/>
        <v>40.415967796041599</v>
      </c>
      <c r="L16" s="745">
        <v>2467</v>
      </c>
      <c r="M16" s="748">
        <v>40.952855245683935</v>
      </c>
      <c r="N16" s="745">
        <v>3557</v>
      </c>
      <c r="O16" s="235">
        <v>59.047144754316072</v>
      </c>
      <c r="P16" s="226"/>
      <c r="Q16" s="234">
        <v>2979</v>
      </c>
      <c r="R16" s="751">
        <v>19.986581683998658</v>
      </c>
      <c r="S16" s="745">
        <v>1818</v>
      </c>
      <c r="T16" s="748">
        <v>61.027190332326285</v>
      </c>
      <c r="U16" s="745">
        <v>1161</v>
      </c>
      <c r="V16" s="235">
        <v>38.972809667673715</v>
      </c>
      <c r="W16" s="226"/>
      <c r="X16" s="234">
        <v>5902</v>
      </c>
      <c r="Y16" s="751">
        <v>39.597450519959743</v>
      </c>
      <c r="Z16" s="745">
        <v>4458</v>
      </c>
      <c r="AA16" s="748">
        <v>75.533717383937642</v>
      </c>
      <c r="AB16" s="745">
        <v>1444</v>
      </c>
      <c r="AC16" s="235">
        <f t="shared" si="0"/>
        <v>24.466282616062351</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7">
        <f t="shared" si="1"/>
        <v>8038</v>
      </c>
      <c r="E17" s="740">
        <f t="shared" si="2"/>
        <v>5120</v>
      </c>
      <c r="F17" s="578">
        <f t="shared" si="3"/>
        <v>63.697437173426231</v>
      </c>
      <c r="G17" s="740">
        <f t="shared" si="4"/>
        <v>2918</v>
      </c>
      <c r="H17" s="237">
        <f t="shared" si="3"/>
        <v>36.302562826573777</v>
      </c>
      <c r="I17" s="226"/>
      <c r="J17" s="238">
        <f t="shared" si="5"/>
        <v>1907</v>
      </c>
      <c r="K17" s="752">
        <f t="shared" si="6"/>
        <v>23.724807165961682</v>
      </c>
      <c r="L17" s="740">
        <v>778</v>
      </c>
      <c r="M17" s="578">
        <v>40.797063450445727</v>
      </c>
      <c r="N17" s="740">
        <v>1129</v>
      </c>
      <c r="O17" s="235">
        <v>59.202936549554273</v>
      </c>
      <c r="P17" s="226"/>
      <c r="Q17" s="238">
        <v>1632</v>
      </c>
      <c r="R17" s="752">
        <v>20.303558099029608</v>
      </c>
      <c r="S17" s="740">
        <v>922</v>
      </c>
      <c r="T17" s="578">
        <v>56.495098039215684</v>
      </c>
      <c r="U17" s="740">
        <v>710</v>
      </c>
      <c r="V17" s="235">
        <v>43.504901960784316</v>
      </c>
      <c r="W17" s="226"/>
      <c r="X17" s="238">
        <v>4499</v>
      </c>
      <c r="Y17" s="752">
        <v>55.971634735008713</v>
      </c>
      <c r="Z17" s="740">
        <v>3420</v>
      </c>
      <c r="AA17" s="578">
        <v>76.016892642809509</v>
      </c>
      <c r="AB17" s="740">
        <v>1079</v>
      </c>
      <c r="AC17" s="235">
        <f t="shared" si="0"/>
        <v>23.983107357190487</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6">
        <f t="shared" si="1"/>
        <v>38587</v>
      </c>
      <c r="E18" s="739">
        <f t="shared" si="2"/>
        <v>24463</v>
      </c>
      <c r="F18" s="577">
        <f t="shared" si="3"/>
        <v>63.396998989296918</v>
      </c>
      <c r="G18" s="739">
        <f t="shared" si="4"/>
        <v>14124</v>
      </c>
      <c r="H18" s="237">
        <f t="shared" si="3"/>
        <v>36.603001010703082</v>
      </c>
      <c r="I18" s="226"/>
      <c r="J18" s="234">
        <f t="shared" si="5"/>
        <v>8967</v>
      </c>
      <c r="K18" s="751">
        <f t="shared" si="6"/>
        <v>23.238396351102704</v>
      </c>
      <c r="L18" s="745">
        <v>3771</v>
      </c>
      <c r="M18" s="748">
        <v>42.0541987286718</v>
      </c>
      <c r="N18" s="745">
        <v>5196</v>
      </c>
      <c r="O18" s="235">
        <v>57.9458012713282</v>
      </c>
      <c r="P18" s="226"/>
      <c r="Q18" s="234">
        <v>6582</v>
      </c>
      <c r="R18" s="751">
        <v>17.057558245004795</v>
      </c>
      <c r="S18" s="745">
        <v>3767</v>
      </c>
      <c r="T18" s="748">
        <v>57.231844424187173</v>
      </c>
      <c r="U18" s="745">
        <v>2815</v>
      </c>
      <c r="V18" s="235">
        <v>42.76815557581282</v>
      </c>
      <c r="W18" s="226"/>
      <c r="X18" s="234">
        <v>23038</v>
      </c>
      <c r="Y18" s="751">
        <v>59.704045403892501</v>
      </c>
      <c r="Z18" s="745">
        <v>16925</v>
      </c>
      <c r="AA18" s="748">
        <v>73.46557860925428</v>
      </c>
      <c r="AB18" s="745">
        <v>6113</v>
      </c>
      <c r="AC18" s="235">
        <f t="shared" si="0"/>
        <v>26.534421390745727</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6">
        <f t="shared" si="1"/>
        <v>23648</v>
      </c>
      <c r="E19" s="739">
        <f t="shared" si="2"/>
        <v>14690</v>
      </c>
      <c r="F19" s="577">
        <f t="shared" si="3"/>
        <v>62.119418132611635</v>
      </c>
      <c r="G19" s="739">
        <f t="shared" si="4"/>
        <v>8958</v>
      </c>
      <c r="H19" s="237">
        <f t="shared" si="3"/>
        <v>37.880581867388365</v>
      </c>
      <c r="I19" s="226"/>
      <c r="J19" s="234">
        <f t="shared" si="5"/>
        <v>6215</v>
      </c>
      <c r="K19" s="751">
        <f t="shared" si="6"/>
        <v>26.281292286874152</v>
      </c>
      <c r="L19" s="745">
        <v>2569</v>
      </c>
      <c r="M19" s="748">
        <v>41.335478680611423</v>
      </c>
      <c r="N19" s="745">
        <v>3646</v>
      </c>
      <c r="O19" s="235">
        <v>58.664521319388577</v>
      </c>
      <c r="P19" s="226"/>
      <c r="Q19" s="234">
        <v>4254</v>
      </c>
      <c r="R19" s="751">
        <v>17.988836265223274</v>
      </c>
      <c r="S19" s="745">
        <v>2537</v>
      </c>
      <c r="T19" s="748">
        <v>59.637987776210622</v>
      </c>
      <c r="U19" s="745">
        <v>1717</v>
      </c>
      <c r="V19" s="235">
        <v>40.362012223789371</v>
      </c>
      <c r="W19" s="226"/>
      <c r="X19" s="234">
        <v>13179</v>
      </c>
      <c r="Y19" s="751">
        <v>55.729871447902568</v>
      </c>
      <c r="Z19" s="745">
        <v>9584</v>
      </c>
      <c r="AA19" s="748">
        <v>72.721754306093018</v>
      </c>
      <c r="AB19" s="745">
        <v>3595</v>
      </c>
      <c r="AC19" s="235">
        <f t="shared" si="0"/>
        <v>27.278245693906971</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6">
        <f t="shared" si="1"/>
        <v>96651</v>
      </c>
      <c r="E20" s="739">
        <f t="shared" si="2"/>
        <v>61527</v>
      </c>
      <c r="F20" s="577">
        <f t="shared" si="3"/>
        <v>63.658937827854857</v>
      </c>
      <c r="G20" s="739">
        <f t="shared" si="4"/>
        <v>35124</v>
      </c>
      <c r="H20" s="237">
        <f t="shared" si="3"/>
        <v>36.341062172145136</v>
      </c>
      <c r="I20" s="226"/>
      <c r="J20" s="234">
        <f t="shared" si="5"/>
        <v>21866</v>
      </c>
      <c r="K20" s="751">
        <f t="shared" si="6"/>
        <v>22.623666594241136</v>
      </c>
      <c r="L20" s="745">
        <v>8940</v>
      </c>
      <c r="M20" s="748">
        <v>40.885392847342906</v>
      </c>
      <c r="N20" s="745">
        <v>12926</v>
      </c>
      <c r="O20" s="235">
        <v>59.114607152657094</v>
      </c>
      <c r="P20" s="226"/>
      <c r="Q20" s="234">
        <v>18905</v>
      </c>
      <c r="R20" s="751">
        <v>19.560066631488553</v>
      </c>
      <c r="S20" s="745">
        <v>10910</v>
      </c>
      <c r="T20" s="748">
        <v>57.709600634752711</v>
      </c>
      <c r="U20" s="745">
        <v>7995</v>
      </c>
      <c r="V20" s="235">
        <v>42.290399365247289</v>
      </c>
      <c r="W20" s="226"/>
      <c r="X20" s="234">
        <v>55880</v>
      </c>
      <c r="Y20" s="751">
        <v>57.816266774270311</v>
      </c>
      <c r="Z20" s="745">
        <v>41677</v>
      </c>
      <c r="AA20" s="748">
        <v>74.583035075161064</v>
      </c>
      <c r="AB20" s="745">
        <v>14203</v>
      </c>
      <c r="AC20" s="235">
        <f t="shared" si="0"/>
        <v>25.416964924838943</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6">
        <f t="shared" si="1"/>
        <v>56172</v>
      </c>
      <c r="E21" s="739">
        <f t="shared" si="2"/>
        <v>34859</v>
      </c>
      <c r="F21" s="577">
        <f t="shared" si="3"/>
        <v>62.057608773054199</v>
      </c>
      <c r="G21" s="739">
        <f t="shared" si="4"/>
        <v>21313</v>
      </c>
      <c r="H21" s="237">
        <f t="shared" si="3"/>
        <v>37.942391226945809</v>
      </c>
      <c r="I21" s="226"/>
      <c r="J21" s="234">
        <f t="shared" si="5"/>
        <v>15200</v>
      </c>
      <c r="K21" s="751">
        <f t="shared" si="6"/>
        <v>27.059745068717511</v>
      </c>
      <c r="L21" s="745">
        <v>6197</v>
      </c>
      <c r="M21" s="748">
        <v>40.769736842105267</v>
      </c>
      <c r="N21" s="745">
        <v>9003</v>
      </c>
      <c r="O21" s="235">
        <v>59.230263157894733</v>
      </c>
      <c r="P21" s="226"/>
      <c r="Q21" s="234">
        <v>11395</v>
      </c>
      <c r="R21" s="751">
        <v>20.285907569607634</v>
      </c>
      <c r="S21" s="745">
        <v>6738</v>
      </c>
      <c r="T21" s="748">
        <v>59.131197893813081</v>
      </c>
      <c r="U21" s="745">
        <v>4657</v>
      </c>
      <c r="V21" s="235">
        <v>40.868802106186926</v>
      </c>
      <c r="W21" s="226"/>
      <c r="X21" s="234">
        <v>29577</v>
      </c>
      <c r="Y21" s="751">
        <v>52.654347361674859</v>
      </c>
      <c r="Z21" s="745">
        <v>21924</v>
      </c>
      <c r="AA21" s="748">
        <v>74.125164824018668</v>
      </c>
      <c r="AB21" s="745">
        <v>7653</v>
      </c>
      <c r="AC21" s="235">
        <f t="shared" si="0"/>
        <v>25.874835175981335</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6">
        <f t="shared" si="1"/>
        <v>12947</v>
      </c>
      <c r="E22" s="739">
        <f t="shared" si="2"/>
        <v>8267</v>
      </c>
      <c r="F22" s="577">
        <f t="shared" si="3"/>
        <v>63.85262995288484</v>
      </c>
      <c r="G22" s="739">
        <f t="shared" si="4"/>
        <v>4680</v>
      </c>
      <c r="H22" s="237">
        <f t="shared" si="3"/>
        <v>36.14737004711516</v>
      </c>
      <c r="I22" s="226"/>
      <c r="J22" s="234">
        <f t="shared" si="5"/>
        <v>3362</v>
      </c>
      <c r="K22" s="751">
        <f t="shared" si="6"/>
        <v>25.967405576581449</v>
      </c>
      <c r="L22" s="745">
        <v>1430</v>
      </c>
      <c r="M22" s="748">
        <v>42.534205829863176</v>
      </c>
      <c r="N22" s="745">
        <v>1932</v>
      </c>
      <c r="O22" s="235">
        <v>57.465794170136817</v>
      </c>
      <c r="P22" s="226"/>
      <c r="Q22" s="234">
        <v>2498</v>
      </c>
      <c r="R22" s="751">
        <v>19.294044952498648</v>
      </c>
      <c r="S22" s="745">
        <v>1535</v>
      </c>
      <c r="T22" s="748">
        <v>61.449159327461963</v>
      </c>
      <c r="U22" s="745">
        <v>963</v>
      </c>
      <c r="V22" s="235">
        <v>38.55084067253803</v>
      </c>
      <c r="W22" s="226"/>
      <c r="X22" s="234">
        <v>7087</v>
      </c>
      <c r="Y22" s="751">
        <v>54.738549470919907</v>
      </c>
      <c r="Z22" s="745">
        <v>5302</v>
      </c>
      <c r="AA22" s="748">
        <v>74.813037956822342</v>
      </c>
      <c r="AB22" s="745">
        <v>1785</v>
      </c>
      <c r="AC22" s="235">
        <f t="shared" si="0"/>
        <v>25.186962043177651</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6">
        <f t="shared" si="1"/>
        <v>25007</v>
      </c>
      <c r="E23" s="739">
        <f t="shared" si="2"/>
        <v>15453</v>
      </c>
      <c r="F23" s="577">
        <f t="shared" si="3"/>
        <v>61.794697484704287</v>
      </c>
      <c r="G23" s="739">
        <f t="shared" si="4"/>
        <v>9554</v>
      </c>
      <c r="H23" s="237">
        <f t="shared" si="3"/>
        <v>38.20530251529572</v>
      </c>
      <c r="I23" s="226"/>
      <c r="J23" s="234">
        <f t="shared" si="5"/>
        <v>7586</v>
      </c>
      <c r="K23" s="751">
        <f t="shared" si="6"/>
        <v>30.335506058303675</v>
      </c>
      <c r="L23" s="745">
        <v>2957</v>
      </c>
      <c r="M23" s="748">
        <v>38.979699446348533</v>
      </c>
      <c r="N23" s="745">
        <v>4629</v>
      </c>
      <c r="O23" s="235">
        <v>61.020300553651467</v>
      </c>
      <c r="P23" s="226"/>
      <c r="Q23" s="234">
        <v>4749</v>
      </c>
      <c r="R23" s="751">
        <v>18.990682608869516</v>
      </c>
      <c r="S23" s="745">
        <v>2814</v>
      </c>
      <c r="T23" s="748">
        <v>59.25457991156032</v>
      </c>
      <c r="U23" s="745">
        <v>1935</v>
      </c>
      <c r="V23" s="235">
        <v>40.745420088439673</v>
      </c>
      <c r="W23" s="226"/>
      <c r="X23" s="234">
        <v>12672</v>
      </c>
      <c r="Y23" s="751">
        <v>50.673811332826816</v>
      </c>
      <c r="Z23" s="745">
        <v>9682</v>
      </c>
      <c r="AA23" s="748">
        <v>76.404671717171709</v>
      </c>
      <c r="AB23" s="745">
        <v>2990</v>
      </c>
      <c r="AC23" s="235">
        <f t="shared" si="0"/>
        <v>23.59532828282828</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6">
        <f t="shared" si="1"/>
        <v>66404</v>
      </c>
      <c r="E24" s="739">
        <f t="shared" si="2"/>
        <v>42794</v>
      </c>
      <c r="F24" s="577">
        <f t="shared" si="3"/>
        <v>64.444912957050775</v>
      </c>
      <c r="G24" s="739">
        <f t="shared" si="4"/>
        <v>23610</v>
      </c>
      <c r="H24" s="237">
        <f t="shared" si="3"/>
        <v>35.555087042949218</v>
      </c>
      <c r="I24" s="226"/>
      <c r="J24" s="234">
        <f t="shared" si="5"/>
        <v>19365</v>
      </c>
      <c r="K24" s="751">
        <f t="shared" si="6"/>
        <v>29.162399855430394</v>
      </c>
      <c r="L24" s="745">
        <v>8868</v>
      </c>
      <c r="M24" s="748">
        <v>45.793958171959723</v>
      </c>
      <c r="N24" s="745">
        <v>10497</v>
      </c>
      <c r="O24" s="235">
        <v>54.206041828040277</v>
      </c>
      <c r="P24" s="226"/>
      <c r="Q24" s="234">
        <v>12106</v>
      </c>
      <c r="R24" s="751">
        <v>18.230829468104332</v>
      </c>
      <c r="S24" s="745">
        <v>7499</v>
      </c>
      <c r="T24" s="748">
        <v>61.944490335370894</v>
      </c>
      <c r="U24" s="745">
        <v>4607</v>
      </c>
      <c r="V24" s="235">
        <v>38.055509664629113</v>
      </c>
      <c r="W24" s="226"/>
      <c r="X24" s="234">
        <v>34933</v>
      </c>
      <c r="Y24" s="751">
        <v>52.606770676465274</v>
      </c>
      <c r="Z24" s="745">
        <v>26427</v>
      </c>
      <c r="AA24" s="748">
        <v>75.650531016517334</v>
      </c>
      <c r="AB24" s="745">
        <v>8506</v>
      </c>
      <c r="AC24" s="235">
        <f t="shared" si="0"/>
        <v>24.349468983482666</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6">
        <f t="shared" si="1"/>
        <v>17803</v>
      </c>
      <c r="E25" s="739">
        <f t="shared" si="2"/>
        <v>9850</v>
      </c>
      <c r="F25" s="577">
        <f t="shared" si="3"/>
        <v>55.327753749368078</v>
      </c>
      <c r="G25" s="739">
        <f t="shared" si="4"/>
        <v>7953</v>
      </c>
      <c r="H25" s="237">
        <f t="shared" si="3"/>
        <v>44.672246250631915</v>
      </c>
      <c r="I25" s="226"/>
      <c r="J25" s="234">
        <f t="shared" si="5"/>
        <v>7252</v>
      </c>
      <c r="K25" s="751">
        <f t="shared" si="6"/>
        <v>40.734707633544907</v>
      </c>
      <c r="L25" s="745">
        <v>2667</v>
      </c>
      <c r="M25" s="748">
        <v>36.776061776061773</v>
      </c>
      <c r="N25" s="745">
        <v>4585</v>
      </c>
      <c r="O25" s="235">
        <v>63.223938223938227</v>
      </c>
      <c r="P25" s="226"/>
      <c r="Q25" s="234">
        <v>3397</v>
      </c>
      <c r="R25" s="751">
        <v>19.081053754985113</v>
      </c>
      <c r="S25" s="745">
        <v>1912</v>
      </c>
      <c r="T25" s="748">
        <v>56.284957315278184</v>
      </c>
      <c r="U25" s="745">
        <v>1485</v>
      </c>
      <c r="V25" s="235">
        <v>43.715042684721809</v>
      </c>
      <c r="W25" s="226"/>
      <c r="X25" s="234">
        <v>7154</v>
      </c>
      <c r="Y25" s="751">
        <v>40.184238611469972</v>
      </c>
      <c r="Z25" s="745">
        <v>5271</v>
      </c>
      <c r="AA25" s="748">
        <v>73.679060665362044</v>
      </c>
      <c r="AB25" s="745">
        <v>1883</v>
      </c>
      <c r="AC25" s="235">
        <f t="shared" si="0"/>
        <v>26.320939334637966</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8">
        <f t="shared" si="1"/>
        <v>5991</v>
      </c>
      <c r="E26" s="741">
        <f t="shared" si="2"/>
        <v>3836</v>
      </c>
      <c r="F26" s="579">
        <f t="shared" si="3"/>
        <v>64.029377399432491</v>
      </c>
      <c r="G26" s="741">
        <f t="shared" si="4"/>
        <v>2155</v>
      </c>
      <c r="H26" s="237">
        <f t="shared" si="3"/>
        <v>35.970622600567523</v>
      </c>
      <c r="I26" s="226"/>
      <c r="J26" s="238">
        <f t="shared" si="5"/>
        <v>1153</v>
      </c>
      <c r="K26" s="752">
        <f t="shared" si="6"/>
        <v>19.245534969120349</v>
      </c>
      <c r="L26" s="740">
        <v>443</v>
      </c>
      <c r="M26" s="578">
        <v>38.421509106678229</v>
      </c>
      <c r="N26" s="740">
        <v>710</v>
      </c>
      <c r="O26" s="235">
        <v>61.578490893321771</v>
      </c>
      <c r="P26" s="226"/>
      <c r="Q26" s="238">
        <v>867</v>
      </c>
      <c r="R26" s="752">
        <v>14.471707561342011</v>
      </c>
      <c r="S26" s="740">
        <v>478</v>
      </c>
      <c r="T26" s="578">
        <v>55.132641291810849</v>
      </c>
      <c r="U26" s="740">
        <v>389</v>
      </c>
      <c r="V26" s="235">
        <v>44.867358708189158</v>
      </c>
      <c r="W26" s="226"/>
      <c r="X26" s="238">
        <v>3971</v>
      </c>
      <c r="Y26" s="752">
        <v>66.282757469537628</v>
      </c>
      <c r="Z26" s="740">
        <v>2915</v>
      </c>
      <c r="AA26" s="578">
        <v>73.40720221606648</v>
      </c>
      <c r="AB26" s="740">
        <v>1056</v>
      </c>
      <c r="AC26" s="235">
        <f t="shared" si="0"/>
        <v>26.59279778393352</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8">
        <f t="shared" si="1"/>
        <v>25753</v>
      </c>
      <c r="E27" s="741">
        <f t="shared" si="2"/>
        <v>15845</v>
      </c>
      <c r="F27" s="579">
        <f t="shared" si="3"/>
        <v>61.526812410204634</v>
      </c>
      <c r="G27" s="741">
        <f t="shared" si="4"/>
        <v>9908</v>
      </c>
      <c r="H27" s="237">
        <f t="shared" si="3"/>
        <v>38.473187589795366</v>
      </c>
      <c r="I27" s="226"/>
      <c r="J27" s="238">
        <f t="shared" si="5"/>
        <v>6500</v>
      </c>
      <c r="K27" s="752">
        <f t="shared" si="6"/>
        <v>25.239777889954567</v>
      </c>
      <c r="L27" s="740">
        <v>2550</v>
      </c>
      <c r="M27" s="578">
        <v>39.230769230769234</v>
      </c>
      <c r="N27" s="740">
        <v>3950</v>
      </c>
      <c r="O27" s="235">
        <v>60.769230769230766</v>
      </c>
      <c r="P27" s="226"/>
      <c r="Q27" s="238">
        <v>4753</v>
      </c>
      <c r="R27" s="752">
        <v>18.456102201685241</v>
      </c>
      <c r="S27" s="740">
        <v>2600</v>
      </c>
      <c r="T27" s="578">
        <v>54.702293288449397</v>
      </c>
      <c r="U27" s="740">
        <v>2153</v>
      </c>
      <c r="V27" s="235">
        <v>45.297706711550603</v>
      </c>
      <c r="W27" s="226"/>
      <c r="X27" s="238">
        <v>14500</v>
      </c>
      <c r="Y27" s="752">
        <v>56.304119908360192</v>
      </c>
      <c r="Z27" s="740">
        <v>10695</v>
      </c>
      <c r="AA27" s="578">
        <v>73.758620689655174</v>
      </c>
      <c r="AB27" s="740">
        <v>3805</v>
      </c>
      <c r="AC27" s="235">
        <f t="shared" si="0"/>
        <v>26.241379310344826</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8">
        <f t="shared" si="1"/>
        <v>4233</v>
      </c>
      <c r="E28" s="741">
        <f t="shared" si="2"/>
        <v>2740</v>
      </c>
      <c r="F28" s="579">
        <f t="shared" si="3"/>
        <v>64.729506260335455</v>
      </c>
      <c r="G28" s="741">
        <f t="shared" si="4"/>
        <v>1493</v>
      </c>
      <c r="H28" s="243">
        <f t="shared" si="3"/>
        <v>35.270493739664538</v>
      </c>
      <c r="I28" s="226"/>
      <c r="J28" s="238">
        <f t="shared" si="5"/>
        <v>702</v>
      </c>
      <c r="K28" s="752">
        <f t="shared" si="6"/>
        <v>16.583982990786676</v>
      </c>
      <c r="L28" s="740">
        <v>286</v>
      </c>
      <c r="M28" s="578">
        <v>40.74074074074074</v>
      </c>
      <c r="N28" s="740">
        <v>416</v>
      </c>
      <c r="O28" s="242">
        <v>59.259259259259252</v>
      </c>
      <c r="P28" s="226"/>
      <c r="Q28" s="238">
        <v>744</v>
      </c>
      <c r="R28" s="752">
        <v>17.576187101346562</v>
      </c>
      <c r="S28" s="740">
        <v>420</v>
      </c>
      <c r="T28" s="578">
        <v>56.451612903225815</v>
      </c>
      <c r="U28" s="740">
        <v>324</v>
      </c>
      <c r="V28" s="242">
        <v>43.548387096774192</v>
      </c>
      <c r="W28" s="226"/>
      <c r="X28" s="238">
        <v>2787</v>
      </c>
      <c r="Y28" s="752">
        <v>65.839829907866772</v>
      </c>
      <c r="Z28" s="740">
        <v>2034</v>
      </c>
      <c r="AA28" s="578">
        <v>72.981700753498387</v>
      </c>
      <c r="AB28" s="740">
        <v>753</v>
      </c>
      <c r="AC28" s="242">
        <f t="shared" si="0"/>
        <v>27.018299246501616</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59">
        <f t="shared" si="1"/>
        <v>1317</v>
      </c>
      <c r="E29" s="742">
        <f t="shared" si="2"/>
        <v>721</v>
      </c>
      <c r="F29" s="580">
        <f t="shared" si="3"/>
        <v>54.745634016704635</v>
      </c>
      <c r="G29" s="742">
        <f t="shared" si="4"/>
        <v>596</v>
      </c>
      <c r="H29" s="248">
        <f t="shared" si="3"/>
        <v>45.254365983295372</v>
      </c>
      <c r="I29" s="226"/>
      <c r="J29" s="245">
        <f t="shared" si="5"/>
        <v>721</v>
      </c>
      <c r="K29" s="753">
        <f t="shared" si="6"/>
        <v>54.745634016704635</v>
      </c>
      <c r="L29" s="746">
        <v>261</v>
      </c>
      <c r="M29" s="749">
        <v>36.199722607489598</v>
      </c>
      <c r="N29" s="746">
        <v>460</v>
      </c>
      <c r="O29" s="246">
        <v>63.800277392510409</v>
      </c>
      <c r="P29" s="226"/>
      <c r="Q29" s="245">
        <v>202</v>
      </c>
      <c r="R29" s="753">
        <v>15.337889141989368</v>
      </c>
      <c r="S29" s="746">
        <v>143</v>
      </c>
      <c r="T29" s="749">
        <v>70.792079207920793</v>
      </c>
      <c r="U29" s="746">
        <v>59</v>
      </c>
      <c r="V29" s="246">
        <v>29.207920792079207</v>
      </c>
      <c r="W29" s="226"/>
      <c r="X29" s="245">
        <v>394</v>
      </c>
      <c r="Y29" s="753">
        <v>29.916476841306</v>
      </c>
      <c r="Z29" s="746">
        <v>317</v>
      </c>
      <c r="AA29" s="749">
        <v>80.456852791878177</v>
      </c>
      <c r="AB29" s="746">
        <v>77</v>
      </c>
      <c r="AC29" s="246">
        <f t="shared" si="0"/>
        <v>19.543147208121827</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0">
        <f>J31+Q31+X31</f>
        <v>572508</v>
      </c>
      <c r="E31" s="743">
        <f>L31+S31+Z31</f>
        <v>359222</v>
      </c>
      <c r="F31" s="409">
        <f>E31/$D31*100</f>
        <v>62.745324082807571</v>
      </c>
      <c r="G31" s="743">
        <f>N31+U31+AB31</f>
        <v>213286</v>
      </c>
      <c r="H31" s="255">
        <f>G31/$D31*100</f>
        <v>37.254675917192429</v>
      </c>
      <c r="I31" s="211"/>
      <c r="J31" s="253">
        <f>SUM(J12:J29)</f>
        <v>157649</v>
      </c>
      <c r="K31" s="754">
        <f>J31/$D31*100</f>
        <v>27.536558441104752</v>
      </c>
      <c r="L31" s="743">
        <f>SUM(L12:L29)</f>
        <v>64781</v>
      </c>
      <c r="M31" s="409">
        <f t="shared" ref="M13:O31" si="7">L31/$J31*100</f>
        <v>41.091919390544817</v>
      </c>
      <c r="N31" s="743">
        <f>SUM(N12:N29)</f>
        <v>92868</v>
      </c>
      <c r="O31" s="254">
        <f t="shared" si="7"/>
        <v>58.908080609455183</v>
      </c>
      <c r="P31" s="211"/>
      <c r="Q31" s="253">
        <f>SUM(Q12:Q29)</f>
        <v>110779</v>
      </c>
      <c r="R31" s="754">
        <f>Q31/$D31*100</f>
        <v>19.349773278277336</v>
      </c>
      <c r="S31" s="743">
        <f>SUM(S12:S29)</f>
        <v>66932</v>
      </c>
      <c r="T31" s="409">
        <f>S31/$Q31*100</f>
        <v>60.419393567372879</v>
      </c>
      <c r="U31" s="743">
        <f>SUM(U12:U29)</f>
        <v>43847</v>
      </c>
      <c r="V31" s="254">
        <f>U31/$Q31*100</f>
        <v>39.580606432627121</v>
      </c>
      <c r="W31" s="211"/>
      <c r="X31" s="253">
        <f>SUM(X12:X29)</f>
        <v>304080</v>
      </c>
      <c r="Y31" s="754">
        <f>X31/$D31*100</f>
        <v>53.113668280617908</v>
      </c>
      <c r="Z31" s="743">
        <f>SUM(Z12:Z29)</f>
        <v>227509</v>
      </c>
      <c r="AA31" s="409">
        <f>Z31/$X31*100</f>
        <v>74.818797684819785</v>
      </c>
      <c r="AB31" s="743">
        <f>SUM(AB12:AB29)</f>
        <v>76571</v>
      </c>
      <c r="AC31" s="254">
        <f>AB31/$X31*100</f>
        <v>25.181202315180219</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43"/>
      <c r="C34" s="1043"/>
      <c r="D34" s="1043"/>
      <c r="E34" s="1043"/>
      <c r="F34" s="1043"/>
      <c r="G34" s="1043"/>
      <c r="H34" s="1043"/>
    </row>
    <row r="35" spans="2:14" ht="29.25" customHeight="1" x14ac:dyDescent="0.2">
      <c r="B35" s="1065"/>
      <c r="C35" s="1065"/>
      <c r="D35" s="1065"/>
      <c r="E35" s="736"/>
      <c r="F35" s="736"/>
      <c r="G35" s="736"/>
      <c r="H35" s="262"/>
      <c r="I35" s="262"/>
      <c r="J35" s="262"/>
      <c r="K35" s="262"/>
      <c r="L35" s="262"/>
      <c r="M35" s="262"/>
      <c r="N35" s="262"/>
    </row>
    <row r="36" spans="2:14" ht="4.5" customHeight="1" x14ac:dyDescent="0.2">
      <c r="B36" s="1066"/>
      <c r="C36" s="1066"/>
      <c r="D36" s="1066"/>
      <c r="E36" s="737"/>
      <c r="F36" s="737"/>
      <c r="G36" s="737"/>
      <c r="H36" s="262"/>
      <c r="I36" s="262"/>
      <c r="J36" s="262"/>
      <c r="K36" s="262"/>
      <c r="L36" s="262"/>
      <c r="M36" s="262"/>
      <c r="N36" s="262"/>
    </row>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93">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3" t="s">
        <v>53</v>
      </c>
      <c r="B1" s="202"/>
      <c r="C1" s="203"/>
      <c r="I1" s="203"/>
      <c r="J1" s="713" t="s">
        <v>143</v>
      </c>
      <c r="K1" s="713"/>
      <c r="L1" s="713" t="s">
        <v>143</v>
      </c>
      <c r="M1" s="713"/>
      <c r="N1" s="713" t="s">
        <v>143</v>
      </c>
      <c r="O1" s="713"/>
      <c r="P1" s="713"/>
      <c r="Q1" s="713" t="s">
        <v>19</v>
      </c>
      <c r="R1" s="713"/>
      <c r="S1" s="713" t="s">
        <v>19</v>
      </c>
      <c r="T1" s="713"/>
      <c r="U1" s="713" t="s">
        <v>19</v>
      </c>
      <c r="V1" s="713"/>
      <c r="W1" s="713"/>
      <c r="X1" s="713" t="s">
        <v>18</v>
      </c>
      <c r="Y1" s="713"/>
      <c r="Z1" s="713" t="s">
        <v>18</v>
      </c>
      <c r="AA1" s="713"/>
      <c r="AB1" s="713" t="s">
        <v>18</v>
      </c>
    </row>
    <row r="2" spans="1:53" s="205" customFormat="1" ht="52.5" customHeight="1" x14ac:dyDescent="0.2">
      <c r="B2" s="1044"/>
      <c r="C2" s="1044"/>
    </row>
    <row r="3" spans="1:53" s="208" customFormat="1" ht="4.5" customHeight="1" x14ac:dyDescent="0.2">
      <c r="B3" s="1045"/>
      <c r="C3" s="1045"/>
    </row>
    <row r="4" spans="1:53" s="208" customFormat="1" ht="17.25" customHeight="1" x14ac:dyDescent="0.2">
      <c r="A4" s="1045" t="s">
        <v>417</v>
      </c>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1045"/>
      <c r="AB4" s="1045"/>
      <c r="AC4" s="1045"/>
    </row>
    <row r="5" spans="1:53" s="208" customFormat="1" ht="17.25" customHeight="1" x14ac:dyDescent="0.2">
      <c r="B5" s="1046" t="str">
        <f>porsaad!B6</f>
        <v>Situación a 30 de abril de 2023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row>
    <row r="6" spans="1:53" s="208" customFormat="1" ht="6" customHeight="1" x14ac:dyDescent="0.2"/>
    <row r="7" spans="1:53" s="213" customFormat="1" ht="12.75" customHeight="1" x14ac:dyDescent="0.2">
      <c r="A7" s="209"/>
      <c r="B7" s="1047" t="s">
        <v>15</v>
      </c>
      <c r="C7" s="211"/>
      <c r="D7" s="1050" t="s">
        <v>243</v>
      </c>
      <c r="E7" s="1051"/>
      <c r="F7" s="1051"/>
      <c r="G7" s="1051"/>
      <c r="H7" s="1051"/>
      <c r="I7" s="568"/>
      <c r="J7" s="1054"/>
      <c r="K7" s="1054"/>
      <c r="L7" s="1054"/>
      <c r="M7" s="1054"/>
      <c r="N7" s="1054"/>
      <c r="O7" s="1054"/>
      <c r="P7" s="568"/>
      <c r="Q7" s="1054"/>
      <c r="R7" s="1054"/>
      <c r="S7" s="1054"/>
      <c r="T7" s="1054"/>
      <c r="U7" s="1054"/>
      <c r="V7" s="1054"/>
      <c r="W7" s="568"/>
      <c r="X7" s="1054"/>
      <c r="Y7" s="1054"/>
      <c r="Z7" s="1054"/>
      <c r="AA7" s="1054"/>
      <c r="AB7" s="1054"/>
      <c r="AC7" s="1055"/>
      <c r="AD7" s="430"/>
      <c r="AE7" s="430"/>
      <c r="AF7" s="431"/>
      <c r="AG7" s="431"/>
      <c r="AH7" s="431"/>
      <c r="AI7" s="431"/>
      <c r="AJ7" s="431"/>
      <c r="AK7" s="431"/>
      <c r="AL7" s="432"/>
    </row>
    <row r="8" spans="1:53" s="213" customFormat="1" ht="25.5" customHeight="1" x14ac:dyDescent="0.2">
      <c r="A8" s="209"/>
      <c r="B8" s="1048"/>
      <c r="C8" s="211"/>
      <c r="D8" s="1052"/>
      <c r="E8" s="1053"/>
      <c r="F8" s="1053"/>
      <c r="G8" s="1053"/>
      <c r="H8" s="1053"/>
      <c r="I8" s="501"/>
      <c r="J8" s="1056" t="s">
        <v>244</v>
      </c>
      <c r="K8" s="1054"/>
      <c r="L8" s="1054"/>
      <c r="M8" s="1054"/>
      <c r="N8" s="1054"/>
      <c r="O8" s="1055"/>
      <c r="P8" s="211"/>
      <c r="Q8" s="1056" t="s">
        <v>245</v>
      </c>
      <c r="R8" s="1054"/>
      <c r="S8" s="1054"/>
      <c r="T8" s="1054"/>
      <c r="U8" s="1054"/>
      <c r="V8" s="1055"/>
      <c r="W8" s="211"/>
      <c r="X8" s="1056" t="s">
        <v>246</v>
      </c>
      <c r="Y8" s="1054"/>
      <c r="Z8" s="1054"/>
      <c r="AA8" s="1054"/>
      <c r="AB8" s="1054"/>
      <c r="AC8" s="1055"/>
      <c r="AD8" s="430"/>
      <c r="AE8" s="430"/>
      <c r="AF8" s="431"/>
      <c r="AG8" s="431"/>
      <c r="AH8" s="431"/>
      <c r="AI8" s="431"/>
      <c r="AJ8" s="431"/>
      <c r="AK8" s="431"/>
      <c r="AL8" s="432"/>
    </row>
    <row r="9" spans="1:53" s="213" customFormat="1" ht="21.75" customHeight="1" x14ac:dyDescent="0.2">
      <c r="A9" s="209"/>
      <c r="B9" s="1048"/>
      <c r="C9" s="211"/>
      <c r="D9" s="1057" t="s">
        <v>12</v>
      </c>
      <c r="E9" s="1038" t="s">
        <v>27</v>
      </c>
      <c r="F9" s="1039"/>
      <c r="G9" s="1039" t="s">
        <v>26</v>
      </c>
      <c r="H9" s="1040"/>
      <c r="I9" s="211"/>
      <c r="J9" s="1041" t="s">
        <v>12</v>
      </c>
      <c r="K9" s="1036" t="s">
        <v>230</v>
      </c>
      <c r="L9" s="1038" t="s">
        <v>27</v>
      </c>
      <c r="M9" s="1039"/>
      <c r="N9" s="1039" t="s">
        <v>26</v>
      </c>
      <c r="O9" s="1040"/>
      <c r="P9" s="211"/>
      <c r="Q9" s="1041" t="s">
        <v>12</v>
      </c>
      <c r="R9" s="1036" t="s">
        <v>230</v>
      </c>
      <c r="S9" s="1038" t="s">
        <v>27</v>
      </c>
      <c r="T9" s="1039"/>
      <c r="U9" s="1039" t="s">
        <v>26</v>
      </c>
      <c r="V9" s="1040"/>
      <c r="W9" s="211"/>
      <c r="X9" s="1041" t="s">
        <v>12</v>
      </c>
      <c r="Y9" s="1036" t="s">
        <v>230</v>
      </c>
      <c r="Z9" s="1038" t="s">
        <v>27</v>
      </c>
      <c r="AA9" s="1039"/>
      <c r="AB9" s="1039" t="s">
        <v>26</v>
      </c>
      <c r="AC9" s="1040"/>
      <c r="AD9" s="430"/>
      <c r="AE9" s="430"/>
      <c r="AF9" s="431"/>
      <c r="AG9" s="431"/>
      <c r="AH9" s="431"/>
      <c r="AI9" s="431"/>
      <c r="AJ9" s="431"/>
      <c r="AK9" s="431"/>
      <c r="AL9" s="432"/>
    </row>
    <row r="10" spans="1:53" s="219" customFormat="1" ht="44.25" customHeight="1" x14ac:dyDescent="0.2">
      <c r="A10" s="214"/>
      <c r="B10" s="1049"/>
      <c r="C10" s="216"/>
      <c r="D10" s="1058"/>
      <c r="E10" s="408" t="s">
        <v>12</v>
      </c>
      <c r="F10" s="408" t="s">
        <v>230</v>
      </c>
      <c r="G10" s="408" t="s">
        <v>12</v>
      </c>
      <c r="H10" s="218" t="s">
        <v>230</v>
      </c>
      <c r="I10" s="216"/>
      <c r="J10" s="1042"/>
      <c r="K10" s="1037"/>
      <c r="L10" s="408" t="s">
        <v>12</v>
      </c>
      <c r="M10" s="408" t="s">
        <v>231</v>
      </c>
      <c r="N10" s="408" t="s">
        <v>12</v>
      </c>
      <c r="O10" s="218" t="s">
        <v>231</v>
      </c>
      <c r="P10" s="216"/>
      <c r="Q10" s="1042"/>
      <c r="R10" s="1037"/>
      <c r="S10" s="408" t="s">
        <v>12</v>
      </c>
      <c r="T10" s="408" t="s">
        <v>231</v>
      </c>
      <c r="U10" s="408" t="s">
        <v>12</v>
      </c>
      <c r="V10" s="218" t="s">
        <v>231</v>
      </c>
      <c r="W10" s="216"/>
      <c r="X10" s="1042"/>
      <c r="Y10" s="1037"/>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5">
        <f>J12+Q12+X12</f>
        <v>87255</v>
      </c>
      <c r="E12" s="738">
        <f>L12+S12+Z12</f>
        <v>56852</v>
      </c>
      <c r="F12" s="747">
        <f>E12/$D12*100</f>
        <v>65.156151509942134</v>
      </c>
      <c r="G12" s="738">
        <f>N12+U12+AB12</f>
        <v>30403</v>
      </c>
      <c r="H12" s="230">
        <f>G12/$D12*100</f>
        <v>34.84384849005788</v>
      </c>
      <c r="I12" s="226"/>
      <c r="J12" s="227">
        <f>L12+N12</f>
        <v>21456</v>
      </c>
      <c r="K12" s="750">
        <f>J12/$D12*100</f>
        <v>24.589994842702424</v>
      </c>
      <c r="L12" s="744">
        <v>9389</v>
      </c>
      <c r="M12" s="747">
        <v>43.759321401938848</v>
      </c>
      <c r="N12" s="744">
        <v>12067</v>
      </c>
      <c r="O12" s="228">
        <v>56.240678598061145</v>
      </c>
      <c r="P12" s="226"/>
      <c r="Q12" s="227">
        <v>23482</v>
      </c>
      <c r="R12" s="750">
        <v>26.911924818062001</v>
      </c>
      <c r="S12" s="744">
        <v>17067</v>
      </c>
      <c r="T12" s="747">
        <v>72.681202623285927</v>
      </c>
      <c r="U12" s="744">
        <v>6415</v>
      </c>
      <c r="V12" s="228">
        <v>27.318797376714077</v>
      </c>
      <c r="W12" s="226"/>
      <c r="X12" s="227">
        <v>42317</v>
      </c>
      <c r="Y12" s="750">
        <v>48.498080339235571</v>
      </c>
      <c r="Z12" s="744">
        <v>30396</v>
      </c>
      <c r="AA12" s="747">
        <v>71.829288465628466</v>
      </c>
      <c r="AB12" s="744">
        <v>11921</v>
      </c>
      <c r="AC12" s="228">
        <f t="shared" ref="AC12:AC29" si="0">AB12/$X12*100</f>
        <v>28.170711534371527</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6">
        <f t="shared" ref="D13:D29" si="1">J13+Q13+X13</f>
        <v>12892</v>
      </c>
      <c r="E13" s="739">
        <f t="shared" ref="E13:E29" si="2">L13+S13+Z13</f>
        <v>8330</v>
      </c>
      <c r="F13" s="577">
        <f t="shared" ref="F13:H29" si="3">E13/$D13*100</f>
        <v>64.613713931120074</v>
      </c>
      <c r="G13" s="739">
        <f t="shared" ref="G13:G29" si="4">N13+U13+AB13</f>
        <v>4562</v>
      </c>
      <c r="H13" s="237">
        <f t="shared" si="3"/>
        <v>35.386286068879926</v>
      </c>
      <c r="I13" s="226"/>
      <c r="J13" s="234">
        <f t="shared" ref="J13:J29" si="5">L13+N13</f>
        <v>2751</v>
      </c>
      <c r="K13" s="751">
        <f t="shared" ref="K13:K29" si="6">J13/$D13*100</f>
        <v>21.338814768848898</v>
      </c>
      <c r="L13" s="745">
        <v>1231</v>
      </c>
      <c r="M13" s="748">
        <v>44.74736459469284</v>
      </c>
      <c r="N13" s="745">
        <v>1520</v>
      </c>
      <c r="O13" s="235">
        <v>55.25263540530716</v>
      </c>
      <c r="P13" s="226"/>
      <c r="Q13" s="234">
        <v>2823</v>
      </c>
      <c r="R13" s="751">
        <v>21.897300651566866</v>
      </c>
      <c r="S13" s="745">
        <v>1847</v>
      </c>
      <c r="T13" s="748">
        <v>65.426850867871053</v>
      </c>
      <c r="U13" s="745">
        <v>976</v>
      </c>
      <c r="V13" s="235">
        <v>34.57314913212894</v>
      </c>
      <c r="W13" s="226"/>
      <c r="X13" s="234">
        <v>7318</v>
      </c>
      <c r="Y13" s="751">
        <v>56.763884579584236</v>
      </c>
      <c r="Z13" s="745">
        <v>5252</v>
      </c>
      <c r="AA13" s="748">
        <v>71.768242689259367</v>
      </c>
      <c r="AB13" s="745">
        <v>2066</v>
      </c>
      <c r="AC13" s="235">
        <f t="shared" si="0"/>
        <v>28.23175731074064</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6">
        <f t="shared" si="1"/>
        <v>13501</v>
      </c>
      <c r="E14" s="739">
        <f t="shared" si="2"/>
        <v>8751</v>
      </c>
      <c r="F14" s="577">
        <f t="shared" si="3"/>
        <v>64.817420931782834</v>
      </c>
      <c r="G14" s="739">
        <f t="shared" si="4"/>
        <v>4750</v>
      </c>
      <c r="H14" s="237">
        <f t="shared" si="3"/>
        <v>35.182579068217166</v>
      </c>
      <c r="I14" s="226"/>
      <c r="J14" s="234">
        <f t="shared" si="5"/>
        <v>3235</v>
      </c>
      <c r="K14" s="751">
        <f t="shared" si="6"/>
        <v>23.961188060143694</v>
      </c>
      <c r="L14" s="745">
        <v>1383</v>
      </c>
      <c r="M14" s="748">
        <v>42.751159196290573</v>
      </c>
      <c r="N14" s="745">
        <v>1852</v>
      </c>
      <c r="O14" s="235">
        <v>57.248840803709435</v>
      </c>
      <c r="P14" s="226"/>
      <c r="Q14" s="234">
        <v>3017</v>
      </c>
      <c r="R14" s="751">
        <v>22.346492852381306</v>
      </c>
      <c r="S14" s="745">
        <v>1856</v>
      </c>
      <c r="T14" s="748">
        <v>61.518064302287044</v>
      </c>
      <c r="U14" s="745">
        <v>1161</v>
      </c>
      <c r="V14" s="235">
        <v>38.481935697712963</v>
      </c>
      <c r="W14" s="226"/>
      <c r="X14" s="234">
        <v>7249</v>
      </c>
      <c r="Y14" s="751">
        <v>53.692319087475006</v>
      </c>
      <c r="Z14" s="745">
        <v>5512</v>
      </c>
      <c r="AA14" s="748">
        <v>76.038074217133399</v>
      </c>
      <c r="AB14" s="745">
        <v>1737</v>
      </c>
      <c r="AC14" s="235">
        <f t="shared" si="0"/>
        <v>23.961925782866604</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6">
        <f t="shared" si="1"/>
        <v>12593</v>
      </c>
      <c r="E15" s="739">
        <f t="shared" si="2"/>
        <v>7938</v>
      </c>
      <c r="F15" s="577">
        <f t="shared" si="3"/>
        <v>63.035019455252915</v>
      </c>
      <c r="G15" s="739">
        <f t="shared" si="4"/>
        <v>4655</v>
      </c>
      <c r="H15" s="237">
        <f t="shared" si="3"/>
        <v>36.964980544747085</v>
      </c>
      <c r="I15" s="226"/>
      <c r="J15" s="234">
        <f t="shared" si="5"/>
        <v>3459</v>
      </c>
      <c r="K15" s="751">
        <f t="shared" si="6"/>
        <v>27.46764075279917</v>
      </c>
      <c r="L15" s="745">
        <v>1587</v>
      </c>
      <c r="M15" s="748">
        <v>45.88031222896791</v>
      </c>
      <c r="N15" s="745">
        <v>1872</v>
      </c>
      <c r="O15" s="235">
        <v>54.11968777103209</v>
      </c>
      <c r="P15" s="226"/>
      <c r="Q15" s="234">
        <v>3194</v>
      </c>
      <c r="R15" s="751">
        <v>25.363297069800684</v>
      </c>
      <c r="S15" s="745">
        <v>1985</v>
      </c>
      <c r="T15" s="748">
        <v>62.147777082028796</v>
      </c>
      <c r="U15" s="745">
        <v>1209</v>
      </c>
      <c r="V15" s="235">
        <v>37.852222917971197</v>
      </c>
      <c r="W15" s="226"/>
      <c r="X15" s="234">
        <v>5940</v>
      </c>
      <c r="Y15" s="751">
        <v>47.169062177400143</v>
      </c>
      <c r="Z15" s="745">
        <v>4366</v>
      </c>
      <c r="AA15" s="748">
        <v>73.501683501683502</v>
      </c>
      <c r="AB15" s="745">
        <v>1574</v>
      </c>
      <c r="AC15" s="235">
        <f t="shared" si="0"/>
        <v>26.498316498316498</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6">
        <f t="shared" si="1"/>
        <v>13780</v>
      </c>
      <c r="E16" s="739">
        <f t="shared" si="2"/>
        <v>7998</v>
      </c>
      <c r="F16" s="577">
        <f t="shared" si="3"/>
        <v>58.040638606676339</v>
      </c>
      <c r="G16" s="739">
        <f t="shared" si="4"/>
        <v>5782</v>
      </c>
      <c r="H16" s="237">
        <f t="shared" si="3"/>
        <v>41.959361393323661</v>
      </c>
      <c r="I16" s="226"/>
      <c r="J16" s="234">
        <f t="shared" si="5"/>
        <v>5552</v>
      </c>
      <c r="K16" s="751">
        <f t="shared" si="6"/>
        <v>40.290275761973874</v>
      </c>
      <c r="L16" s="745">
        <v>2307</v>
      </c>
      <c r="M16" s="748">
        <v>41.55259365994236</v>
      </c>
      <c r="N16" s="745">
        <v>3245</v>
      </c>
      <c r="O16" s="235">
        <v>58.44740634005764</v>
      </c>
      <c r="P16" s="226"/>
      <c r="Q16" s="234">
        <v>3219</v>
      </c>
      <c r="R16" s="751">
        <v>23.359941944847606</v>
      </c>
      <c r="S16" s="745">
        <v>1991</v>
      </c>
      <c r="T16" s="748">
        <v>61.851506679092886</v>
      </c>
      <c r="U16" s="745">
        <v>1228</v>
      </c>
      <c r="V16" s="235">
        <v>38.148493320907114</v>
      </c>
      <c r="W16" s="226"/>
      <c r="X16" s="234">
        <v>5009</v>
      </c>
      <c r="Y16" s="751">
        <v>36.349782293178521</v>
      </c>
      <c r="Z16" s="745">
        <v>3700</v>
      </c>
      <c r="AA16" s="748">
        <v>73.867039329207429</v>
      </c>
      <c r="AB16" s="745">
        <v>1309</v>
      </c>
      <c r="AC16" s="235">
        <f t="shared" si="0"/>
        <v>26.132960670792571</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7">
        <f t="shared" si="1"/>
        <v>4709</v>
      </c>
      <c r="E17" s="740">
        <f t="shared" si="2"/>
        <v>2772</v>
      </c>
      <c r="F17" s="578">
        <f t="shared" si="3"/>
        <v>58.866001274155877</v>
      </c>
      <c r="G17" s="740">
        <f t="shared" si="4"/>
        <v>1937</v>
      </c>
      <c r="H17" s="237">
        <f t="shared" si="3"/>
        <v>41.13399872584413</v>
      </c>
      <c r="I17" s="226"/>
      <c r="J17" s="238">
        <f t="shared" si="5"/>
        <v>1366</v>
      </c>
      <c r="K17" s="752">
        <f t="shared" si="6"/>
        <v>29.008282013166276</v>
      </c>
      <c r="L17" s="740">
        <v>577</v>
      </c>
      <c r="M17" s="578">
        <v>42.240117130307468</v>
      </c>
      <c r="N17" s="740">
        <v>789</v>
      </c>
      <c r="O17" s="235">
        <v>57.759882869692532</v>
      </c>
      <c r="P17" s="226"/>
      <c r="Q17" s="238">
        <v>1181</v>
      </c>
      <c r="R17" s="752">
        <v>25.079634741983437</v>
      </c>
      <c r="S17" s="740">
        <v>663</v>
      </c>
      <c r="T17" s="578">
        <v>56.138865368331928</v>
      </c>
      <c r="U17" s="740">
        <v>518</v>
      </c>
      <c r="V17" s="235">
        <v>43.861134631668079</v>
      </c>
      <c r="W17" s="226"/>
      <c r="X17" s="238">
        <v>2162</v>
      </c>
      <c r="Y17" s="752">
        <v>45.912083244850287</v>
      </c>
      <c r="Z17" s="740">
        <v>1532</v>
      </c>
      <c r="AA17" s="578">
        <v>70.860314523589267</v>
      </c>
      <c r="AB17" s="740">
        <v>630</v>
      </c>
      <c r="AC17" s="235">
        <f t="shared" si="0"/>
        <v>29.139685476410733</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6">
        <f t="shared" si="1"/>
        <v>44924</v>
      </c>
      <c r="E18" s="739">
        <f t="shared" si="2"/>
        <v>28025</v>
      </c>
      <c r="F18" s="577">
        <f t="shared" si="3"/>
        <v>62.38313596295967</v>
      </c>
      <c r="G18" s="739">
        <f t="shared" si="4"/>
        <v>16899</v>
      </c>
      <c r="H18" s="237">
        <f t="shared" si="3"/>
        <v>37.616864037040337</v>
      </c>
      <c r="I18" s="226"/>
      <c r="J18" s="234">
        <f t="shared" si="5"/>
        <v>8666</v>
      </c>
      <c r="K18" s="751">
        <f t="shared" si="6"/>
        <v>19.290357047457928</v>
      </c>
      <c r="L18" s="745">
        <v>3658</v>
      </c>
      <c r="M18" s="748">
        <v>42.210939303023309</v>
      </c>
      <c r="N18" s="745">
        <v>5008</v>
      </c>
      <c r="O18" s="235">
        <v>57.789060696976691</v>
      </c>
      <c r="P18" s="226"/>
      <c r="Q18" s="234">
        <v>8583</v>
      </c>
      <c r="R18" s="751">
        <v>19.105600569851305</v>
      </c>
      <c r="S18" s="745">
        <v>5016</v>
      </c>
      <c r="T18" s="748">
        <v>58.441104508912964</v>
      </c>
      <c r="U18" s="745">
        <v>3567</v>
      </c>
      <c r="V18" s="235">
        <v>41.558895491087036</v>
      </c>
      <c r="W18" s="226"/>
      <c r="X18" s="234">
        <v>27675</v>
      </c>
      <c r="Y18" s="751">
        <v>61.604042382690771</v>
      </c>
      <c r="Z18" s="745">
        <v>19351</v>
      </c>
      <c r="AA18" s="748">
        <v>69.922312556458905</v>
      </c>
      <c r="AB18" s="745">
        <v>8324</v>
      </c>
      <c r="AC18" s="235">
        <f t="shared" si="0"/>
        <v>30.077687443541102</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6">
        <f t="shared" si="1"/>
        <v>26350</v>
      </c>
      <c r="E19" s="739">
        <f t="shared" si="2"/>
        <v>17292</v>
      </c>
      <c r="F19" s="577">
        <f t="shared" si="3"/>
        <v>65.624288425047439</v>
      </c>
      <c r="G19" s="739">
        <f t="shared" si="4"/>
        <v>9058</v>
      </c>
      <c r="H19" s="237">
        <f t="shared" si="3"/>
        <v>34.375711574952561</v>
      </c>
      <c r="I19" s="226"/>
      <c r="J19" s="234">
        <f t="shared" si="5"/>
        <v>5089</v>
      </c>
      <c r="K19" s="751">
        <f t="shared" si="6"/>
        <v>19.313092979127138</v>
      </c>
      <c r="L19" s="745">
        <v>2200</v>
      </c>
      <c r="M19" s="748">
        <v>43.230497150717234</v>
      </c>
      <c r="N19" s="745">
        <v>2889</v>
      </c>
      <c r="O19" s="235">
        <v>56.769502849282773</v>
      </c>
      <c r="P19" s="226"/>
      <c r="Q19" s="234">
        <v>5529</v>
      </c>
      <c r="R19" s="751">
        <v>20.982922201138521</v>
      </c>
      <c r="S19" s="745">
        <v>3758</v>
      </c>
      <c r="T19" s="748">
        <v>67.96889130041599</v>
      </c>
      <c r="U19" s="745">
        <v>1771</v>
      </c>
      <c r="V19" s="235">
        <v>32.03110869958401</v>
      </c>
      <c r="W19" s="226"/>
      <c r="X19" s="234">
        <v>15732</v>
      </c>
      <c r="Y19" s="751">
        <v>59.703984819734345</v>
      </c>
      <c r="Z19" s="745">
        <v>11334</v>
      </c>
      <c r="AA19" s="748">
        <v>72.04424103737604</v>
      </c>
      <c r="AB19" s="745">
        <v>4398</v>
      </c>
      <c r="AC19" s="235">
        <f t="shared" si="0"/>
        <v>27.95575896262395</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6">
        <f t="shared" si="1"/>
        <v>114492</v>
      </c>
      <c r="E20" s="739">
        <f t="shared" si="2"/>
        <v>72954</v>
      </c>
      <c r="F20" s="577">
        <f t="shared" si="3"/>
        <v>63.719735876742476</v>
      </c>
      <c r="G20" s="739">
        <f t="shared" si="4"/>
        <v>41538</v>
      </c>
      <c r="H20" s="237">
        <f t="shared" si="3"/>
        <v>36.280264123257524</v>
      </c>
      <c r="I20" s="226"/>
      <c r="J20" s="234">
        <f t="shared" si="5"/>
        <v>30050</v>
      </c>
      <c r="K20" s="751">
        <f t="shared" si="6"/>
        <v>26.246375292596863</v>
      </c>
      <c r="L20" s="745">
        <v>13420</v>
      </c>
      <c r="M20" s="748">
        <v>44.658901830282858</v>
      </c>
      <c r="N20" s="745">
        <v>16630</v>
      </c>
      <c r="O20" s="235">
        <v>55.341098169717142</v>
      </c>
      <c r="P20" s="226"/>
      <c r="Q20" s="234">
        <v>26748</v>
      </c>
      <c r="R20" s="751">
        <v>23.362330992558434</v>
      </c>
      <c r="S20" s="745">
        <v>17176</v>
      </c>
      <c r="T20" s="748">
        <v>64.214146852101095</v>
      </c>
      <c r="U20" s="745">
        <v>9572</v>
      </c>
      <c r="V20" s="235">
        <v>35.785853147898912</v>
      </c>
      <c r="W20" s="226"/>
      <c r="X20" s="234">
        <v>57694</v>
      </c>
      <c r="Y20" s="751">
        <v>50.391293714844707</v>
      </c>
      <c r="Z20" s="745">
        <v>42358</v>
      </c>
      <c r="AA20" s="748">
        <v>73.418379727527991</v>
      </c>
      <c r="AB20" s="745">
        <v>15336</v>
      </c>
      <c r="AC20" s="235">
        <f t="shared" si="0"/>
        <v>26.581620272472005</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6">
        <f t="shared" si="1"/>
        <v>49459</v>
      </c>
      <c r="E21" s="739">
        <f t="shared" si="2"/>
        <v>30033</v>
      </c>
      <c r="F21" s="577">
        <f t="shared" si="3"/>
        <v>60.723023110050747</v>
      </c>
      <c r="G21" s="739">
        <f t="shared" si="4"/>
        <v>19426</v>
      </c>
      <c r="H21" s="237">
        <f t="shared" si="3"/>
        <v>39.276976889949253</v>
      </c>
      <c r="I21" s="226"/>
      <c r="J21" s="234">
        <f t="shared" si="5"/>
        <v>15256</v>
      </c>
      <c r="K21" s="751">
        <f t="shared" si="6"/>
        <v>30.84575102610243</v>
      </c>
      <c r="L21" s="745">
        <v>5934</v>
      </c>
      <c r="M21" s="748">
        <v>38.896171997902464</v>
      </c>
      <c r="N21" s="745">
        <v>9322</v>
      </c>
      <c r="O21" s="235">
        <v>61.103828002097536</v>
      </c>
      <c r="P21" s="226"/>
      <c r="Q21" s="234">
        <v>11239</v>
      </c>
      <c r="R21" s="751">
        <v>22.723872298267249</v>
      </c>
      <c r="S21" s="745">
        <v>7349</v>
      </c>
      <c r="T21" s="748">
        <v>65.388379749088003</v>
      </c>
      <c r="U21" s="745">
        <v>3890</v>
      </c>
      <c r="V21" s="235">
        <v>34.611620250911997</v>
      </c>
      <c r="W21" s="226"/>
      <c r="X21" s="234">
        <v>22964</v>
      </c>
      <c r="Y21" s="751">
        <v>46.43037667563032</v>
      </c>
      <c r="Z21" s="745">
        <v>16750</v>
      </c>
      <c r="AA21" s="748">
        <v>72.940254311095629</v>
      </c>
      <c r="AB21" s="745">
        <v>6214</v>
      </c>
      <c r="AC21" s="235">
        <f t="shared" si="0"/>
        <v>27.059745688904375</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6">
        <f t="shared" si="1"/>
        <v>13717</v>
      </c>
      <c r="E22" s="739">
        <f t="shared" si="2"/>
        <v>8790</v>
      </c>
      <c r="F22" s="577">
        <f t="shared" si="3"/>
        <v>64.081067288765766</v>
      </c>
      <c r="G22" s="739">
        <f t="shared" si="4"/>
        <v>4927</v>
      </c>
      <c r="H22" s="237">
        <f t="shared" si="3"/>
        <v>35.918932711234234</v>
      </c>
      <c r="I22" s="226"/>
      <c r="J22" s="234">
        <f t="shared" si="5"/>
        <v>3307</v>
      </c>
      <c r="K22" s="751">
        <f t="shared" si="6"/>
        <v>24.108770139243273</v>
      </c>
      <c r="L22" s="745">
        <v>1434</v>
      </c>
      <c r="M22" s="748">
        <v>43.362564257635313</v>
      </c>
      <c r="N22" s="745">
        <v>1873</v>
      </c>
      <c r="O22" s="235">
        <v>56.637435742364687</v>
      </c>
      <c r="P22" s="226"/>
      <c r="Q22" s="234">
        <v>3064</v>
      </c>
      <c r="R22" s="751">
        <v>22.33724575344463</v>
      </c>
      <c r="S22" s="745">
        <v>2081</v>
      </c>
      <c r="T22" s="748">
        <v>67.917754569190606</v>
      </c>
      <c r="U22" s="745">
        <v>983</v>
      </c>
      <c r="V22" s="235">
        <v>32.082245430809394</v>
      </c>
      <c r="W22" s="226"/>
      <c r="X22" s="234">
        <v>7346</v>
      </c>
      <c r="Y22" s="751">
        <v>53.55398410731209</v>
      </c>
      <c r="Z22" s="745">
        <v>5275</v>
      </c>
      <c r="AA22" s="748">
        <v>71.807786550503678</v>
      </c>
      <c r="AB22" s="745">
        <v>2071</v>
      </c>
      <c r="AC22" s="235">
        <f t="shared" si="0"/>
        <v>28.192213449496322</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6">
        <f t="shared" si="1"/>
        <v>22486</v>
      </c>
      <c r="E23" s="739">
        <f t="shared" si="2"/>
        <v>13470</v>
      </c>
      <c r="F23" s="577">
        <f t="shared" si="3"/>
        <v>59.903940229476113</v>
      </c>
      <c r="G23" s="739">
        <f t="shared" si="4"/>
        <v>9016</v>
      </c>
      <c r="H23" s="237">
        <f t="shared" si="3"/>
        <v>40.096059770523887</v>
      </c>
      <c r="I23" s="226"/>
      <c r="J23" s="234">
        <f t="shared" si="5"/>
        <v>7557</v>
      </c>
      <c r="K23" s="751">
        <f t="shared" si="6"/>
        <v>33.607578048563553</v>
      </c>
      <c r="L23" s="745">
        <v>2869</v>
      </c>
      <c r="M23" s="748">
        <v>37.964800846896921</v>
      </c>
      <c r="N23" s="745">
        <v>4688</v>
      </c>
      <c r="O23" s="235">
        <v>62.035199153103079</v>
      </c>
      <c r="P23" s="226"/>
      <c r="Q23" s="234">
        <v>4275</v>
      </c>
      <c r="R23" s="751">
        <v>19.011829582851554</v>
      </c>
      <c r="S23" s="745">
        <v>2644</v>
      </c>
      <c r="T23" s="748">
        <v>61.847953216374272</v>
      </c>
      <c r="U23" s="745">
        <v>1631</v>
      </c>
      <c r="V23" s="235">
        <v>38.152046783625728</v>
      </c>
      <c r="W23" s="226"/>
      <c r="X23" s="234">
        <v>10654</v>
      </c>
      <c r="Y23" s="751">
        <v>47.380592368584892</v>
      </c>
      <c r="Z23" s="745">
        <v>7957</v>
      </c>
      <c r="AA23" s="748">
        <v>74.685564107377516</v>
      </c>
      <c r="AB23" s="745">
        <v>2697</v>
      </c>
      <c r="AC23" s="235">
        <f t="shared" si="0"/>
        <v>25.314435892622488</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6">
        <f t="shared" si="1"/>
        <v>52824</v>
      </c>
      <c r="E24" s="739">
        <f t="shared" si="2"/>
        <v>35248</v>
      </c>
      <c r="F24" s="577">
        <f t="shared" si="3"/>
        <v>66.727245191579584</v>
      </c>
      <c r="G24" s="739">
        <f t="shared" si="4"/>
        <v>17576</v>
      </c>
      <c r="H24" s="237">
        <f t="shared" si="3"/>
        <v>33.272754808420416</v>
      </c>
      <c r="I24" s="226"/>
      <c r="J24" s="234">
        <f t="shared" si="5"/>
        <v>12887</v>
      </c>
      <c r="K24" s="751">
        <f t="shared" si="6"/>
        <v>24.396107829774344</v>
      </c>
      <c r="L24" s="745">
        <v>6026</v>
      </c>
      <c r="M24" s="748">
        <v>46.760301078606346</v>
      </c>
      <c r="N24" s="745">
        <v>6861</v>
      </c>
      <c r="O24" s="235">
        <v>53.239698921393654</v>
      </c>
      <c r="P24" s="226"/>
      <c r="Q24" s="234">
        <v>11307</v>
      </c>
      <c r="R24" s="751">
        <v>21.405043162199</v>
      </c>
      <c r="S24" s="745">
        <v>7912</v>
      </c>
      <c r="T24" s="748">
        <v>69.974352171221369</v>
      </c>
      <c r="U24" s="745">
        <v>3395</v>
      </c>
      <c r="V24" s="235">
        <v>30.025647828778634</v>
      </c>
      <c r="W24" s="226"/>
      <c r="X24" s="234">
        <v>28630</v>
      </c>
      <c r="Y24" s="751">
        <v>54.198849008026649</v>
      </c>
      <c r="Z24" s="745">
        <v>21310</v>
      </c>
      <c r="AA24" s="748">
        <v>74.432413552217952</v>
      </c>
      <c r="AB24" s="745">
        <v>7320</v>
      </c>
      <c r="AC24" s="235">
        <f t="shared" si="0"/>
        <v>25.567586447782048</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6">
        <f t="shared" si="1"/>
        <v>13151</v>
      </c>
      <c r="E25" s="739">
        <f t="shared" si="2"/>
        <v>8245</v>
      </c>
      <c r="F25" s="577">
        <f t="shared" si="3"/>
        <v>62.694852102501706</v>
      </c>
      <c r="G25" s="739">
        <f t="shared" si="4"/>
        <v>4906</v>
      </c>
      <c r="H25" s="237">
        <f t="shared" si="3"/>
        <v>37.305147897498287</v>
      </c>
      <c r="I25" s="226"/>
      <c r="J25" s="234">
        <f t="shared" si="5"/>
        <v>3768</v>
      </c>
      <c r="K25" s="751">
        <f t="shared" si="6"/>
        <v>28.651813550300361</v>
      </c>
      <c r="L25" s="745">
        <v>1500</v>
      </c>
      <c r="M25" s="748">
        <v>39.808917197452232</v>
      </c>
      <c r="N25" s="745">
        <v>2268</v>
      </c>
      <c r="O25" s="235">
        <v>60.191082802547768</v>
      </c>
      <c r="P25" s="226"/>
      <c r="Q25" s="234">
        <v>3528</v>
      </c>
      <c r="R25" s="751">
        <v>26.826857273211164</v>
      </c>
      <c r="S25" s="745">
        <v>2501</v>
      </c>
      <c r="T25" s="748">
        <v>70.890022675736958</v>
      </c>
      <c r="U25" s="745">
        <v>1027</v>
      </c>
      <c r="V25" s="235">
        <v>29.109977324263035</v>
      </c>
      <c r="W25" s="226"/>
      <c r="X25" s="234">
        <v>5855</v>
      </c>
      <c r="Y25" s="751">
        <v>44.521329176488479</v>
      </c>
      <c r="Z25" s="745">
        <v>4244</v>
      </c>
      <c r="AA25" s="748">
        <v>72.485055508112723</v>
      </c>
      <c r="AB25" s="745">
        <v>1611</v>
      </c>
      <c r="AC25" s="235">
        <f t="shared" si="0"/>
        <v>27.514944491887277</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8">
        <f t="shared" si="1"/>
        <v>6658</v>
      </c>
      <c r="E26" s="741">
        <f t="shared" si="2"/>
        <v>4131</v>
      </c>
      <c r="F26" s="579">
        <f t="shared" si="3"/>
        <v>62.045659357164318</v>
      </c>
      <c r="G26" s="741">
        <f t="shared" si="4"/>
        <v>2527</v>
      </c>
      <c r="H26" s="237">
        <f t="shared" si="3"/>
        <v>37.954340642835689</v>
      </c>
      <c r="I26" s="226"/>
      <c r="J26" s="238">
        <f t="shared" si="5"/>
        <v>1607</v>
      </c>
      <c r="K26" s="752">
        <f t="shared" si="6"/>
        <v>24.136377290477622</v>
      </c>
      <c r="L26" s="740">
        <v>653</v>
      </c>
      <c r="M26" s="578">
        <v>40.634723086496578</v>
      </c>
      <c r="N26" s="740">
        <v>954</v>
      </c>
      <c r="O26" s="235">
        <v>59.365276913503415</v>
      </c>
      <c r="P26" s="226"/>
      <c r="Q26" s="238">
        <v>1342</v>
      </c>
      <c r="R26" s="752">
        <v>20.156203063983178</v>
      </c>
      <c r="S26" s="740">
        <v>760</v>
      </c>
      <c r="T26" s="578">
        <v>56.631892697466469</v>
      </c>
      <c r="U26" s="740">
        <v>582</v>
      </c>
      <c r="V26" s="235">
        <v>43.368107302533531</v>
      </c>
      <c r="W26" s="226"/>
      <c r="X26" s="238">
        <v>3709</v>
      </c>
      <c r="Y26" s="752">
        <v>55.707419645539204</v>
      </c>
      <c r="Z26" s="740">
        <v>2718</v>
      </c>
      <c r="AA26" s="578">
        <v>73.281207872741987</v>
      </c>
      <c r="AB26" s="740">
        <v>991</v>
      </c>
      <c r="AC26" s="235">
        <f t="shared" si="0"/>
        <v>26.718792127258023</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8">
        <f t="shared" si="1"/>
        <v>34975</v>
      </c>
      <c r="E27" s="741">
        <f t="shared" si="2"/>
        <v>20570</v>
      </c>
      <c r="F27" s="579">
        <f t="shared" si="3"/>
        <v>58.813438170121515</v>
      </c>
      <c r="G27" s="741">
        <f t="shared" si="4"/>
        <v>14405</v>
      </c>
      <c r="H27" s="237">
        <f t="shared" si="3"/>
        <v>41.186561829878485</v>
      </c>
      <c r="I27" s="226"/>
      <c r="J27" s="238">
        <f t="shared" si="5"/>
        <v>10882</v>
      </c>
      <c r="K27" s="752">
        <f t="shared" si="6"/>
        <v>31.113652609006433</v>
      </c>
      <c r="L27" s="740">
        <v>4243</v>
      </c>
      <c r="M27" s="578">
        <v>38.990994302517919</v>
      </c>
      <c r="N27" s="740">
        <v>6639</v>
      </c>
      <c r="O27" s="235">
        <v>61.009005697482074</v>
      </c>
      <c r="P27" s="226"/>
      <c r="Q27" s="238">
        <v>7161</v>
      </c>
      <c r="R27" s="752">
        <v>20.474624731951394</v>
      </c>
      <c r="S27" s="740">
        <v>4125</v>
      </c>
      <c r="T27" s="578">
        <v>57.603686635944698</v>
      </c>
      <c r="U27" s="740">
        <v>3036</v>
      </c>
      <c r="V27" s="235">
        <v>42.396313364055302</v>
      </c>
      <c r="W27" s="226"/>
      <c r="X27" s="238">
        <v>16932</v>
      </c>
      <c r="Y27" s="752">
        <v>48.411722659042169</v>
      </c>
      <c r="Z27" s="740">
        <v>12202</v>
      </c>
      <c r="AA27" s="578">
        <v>72.064729506260335</v>
      </c>
      <c r="AB27" s="740">
        <v>4730</v>
      </c>
      <c r="AC27" s="235">
        <f t="shared" si="0"/>
        <v>27.935270493739665</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8">
        <f t="shared" si="1"/>
        <v>3596</v>
      </c>
      <c r="E28" s="741">
        <f t="shared" si="2"/>
        <v>2370</v>
      </c>
      <c r="F28" s="579">
        <f t="shared" si="3"/>
        <v>65.906562847608456</v>
      </c>
      <c r="G28" s="741">
        <f t="shared" si="4"/>
        <v>1226</v>
      </c>
      <c r="H28" s="243">
        <f t="shared" si="3"/>
        <v>34.093437152391544</v>
      </c>
      <c r="I28" s="226"/>
      <c r="J28" s="238">
        <f t="shared" si="5"/>
        <v>493</v>
      </c>
      <c r="K28" s="752">
        <f t="shared" si="6"/>
        <v>13.709677419354838</v>
      </c>
      <c r="L28" s="740">
        <v>214</v>
      </c>
      <c r="M28" s="578">
        <v>43.40770791075051</v>
      </c>
      <c r="N28" s="740">
        <v>279</v>
      </c>
      <c r="O28" s="242">
        <v>56.592292089249497</v>
      </c>
      <c r="P28" s="226"/>
      <c r="Q28" s="238">
        <v>805</v>
      </c>
      <c r="R28" s="752">
        <v>22.385984427141267</v>
      </c>
      <c r="S28" s="740">
        <v>527</v>
      </c>
      <c r="T28" s="578">
        <v>65.465838509316768</v>
      </c>
      <c r="U28" s="740">
        <v>278</v>
      </c>
      <c r="V28" s="242">
        <v>34.534161490683232</v>
      </c>
      <c r="W28" s="226"/>
      <c r="X28" s="238">
        <v>2298</v>
      </c>
      <c r="Y28" s="752">
        <v>63.904338153503893</v>
      </c>
      <c r="Z28" s="740">
        <v>1629</v>
      </c>
      <c r="AA28" s="578">
        <v>70.887728459530024</v>
      </c>
      <c r="AB28" s="740">
        <v>669</v>
      </c>
      <c r="AC28" s="242">
        <f t="shared" si="0"/>
        <v>29.112271540469976</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59">
        <f t="shared" si="1"/>
        <v>1047</v>
      </c>
      <c r="E29" s="742">
        <f t="shared" si="2"/>
        <v>594</v>
      </c>
      <c r="F29" s="580">
        <f t="shared" si="3"/>
        <v>56.733524355300858</v>
      </c>
      <c r="G29" s="742">
        <f t="shared" si="4"/>
        <v>453</v>
      </c>
      <c r="H29" s="248">
        <f t="shared" si="3"/>
        <v>43.266475644699142</v>
      </c>
      <c r="I29" s="226"/>
      <c r="J29" s="245">
        <f t="shared" si="5"/>
        <v>520</v>
      </c>
      <c r="K29" s="753">
        <f t="shared" si="6"/>
        <v>49.665711556829031</v>
      </c>
      <c r="L29" s="746">
        <v>201</v>
      </c>
      <c r="M29" s="749">
        <v>38.653846153846153</v>
      </c>
      <c r="N29" s="746">
        <v>319</v>
      </c>
      <c r="O29" s="246">
        <v>61.346153846153854</v>
      </c>
      <c r="P29" s="226"/>
      <c r="Q29" s="245">
        <v>212</v>
      </c>
      <c r="R29" s="753">
        <v>20.248328557784145</v>
      </c>
      <c r="S29" s="746">
        <v>147</v>
      </c>
      <c r="T29" s="749">
        <v>69.339622641509436</v>
      </c>
      <c r="U29" s="746">
        <v>65</v>
      </c>
      <c r="V29" s="246">
        <v>30.660377358490564</v>
      </c>
      <c r="W29" s="226"/>
      <c r="X29" s="245">
        <v>315</v>
      </c>
      <c r="Y29" s="753">
        <v>30.085959885386821</v>
      </c>
      <c r="Z29" s="746">
        <v>246</v>
      </c>
      <c r="AA29" s="749">
        <v>78.095238095238102</v>
      </c>
      <c r="AB29" s="746">
        <v>69</v>
      </c>
      <c r="AC29" s="246">
        <f t="shared" si="0"/>
        <v>21.904761904761905</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0">
        <f>J31+Q31+X31</f>
        <v>528409</v>
      </c>
      <c r="E31" s="743">
        <f>L31+S31+Z31</f>
        <v>334363</v>
      </c>
      <c r="F31" s="409">
        <f>E31/$D31*100</f>
        <v>63.277309811150076</v>
      </c>
      <c r="G31" s="743">
        <f>N31+U31+AB31</f>
        <v>194046</v>
      </c>
      <c r="H31" s="255">
        <f>G31/$D31*100</f>
        <v>36.722690188849924</v>
      </c>
      <c r="I31" s="211"/>
      <c r="J31" s="253">
        <f>SUM(J12:J29)</f>
        <v>137901</v>
      </c>
      <c r="K31" s="754">
        <f>J31/$D31*100</f>
        <v>26.097398038262025</v>
      </c>
      <c r="L31" s="743">
        <f>SUM(L12:L29)</f>
        <v>58826</v>
      </c>
      <c r="M31" s="409">
        <f t="shared" ref="M13:O31" si="7">L31/$J31*100</f>
        <v>42.658138809725813</v>
      </c>
      <c r="N31" s="743">
        <f>SUM(N12:N29)</f>
        <v>79075</v>
      </c>
      <c r="O31" s="254">
        <f t="shared" si="7"/>
        <v>57.34186119027418</v>
      </c>
      <c r="P31" s="211"/>
      <c r="Q31" s="253">
        <f>SUM(Q12:Q29)</f>
        <v>120709</v>
      </c>
      <c r="R31" s="754">
        <f>Q31/$D31*100</f>
        <v>22.843857693566918</v>
      </c>
      <c r="S31" s="743">
        <f>SUM(S12:S29)</f>
        <v>79405</v>
      </c>
      <c r="T31" s="409">
        <f>S31/$Q31*100</f>
        <v>65.782170343553503</v>
      </c>
      <c r="U31" s="743">
        <f>SUM(U12:U29)</f>
        <v>41304</v>
      </c>
      <c r="V31" s="254">
        <f>U31/$Q31*100</f>
        <v>34.217829656446497</v>
      </c>
      <c r="W31" s="211"/>
      <c r="X31" s="253">
        <f>SUM(X12:X29)</f>
        <v>269799</v>
      </c>
      <c r="Y31" s="754">
        <f>X31/$D31*100</f>
        <v>51.058744268171054</v>
      </c>
      <c r="Z31" s="743">
        <f>SUM(Z12:Z29)</f>
        <v>196132</v>
      </c>
      <c r="AA31" s="409">
        <f>Z31/$X31*100</f>
        <v>72.695599316528231</v>
      </c>
      <c r="AB31" s="743">
        <f>SUM(AB12:AB29)</f>
        <v>73667</v>
      </c>
      <c r="AC31" s="254">
        <f>AB31/$X31*100</f>
        <v>27.304400683471769</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43"/>
      <c r="C34" s="1043"/>
      <c r="D34" s="1043"/>
      <c r="E34" s="1043"/>
      <c r="F34" s="1043"/>
      <c r="G34" s="1043"/>
      <c r="H34" s="1043"/>
    </row>
    <row r="35" spans="2:14" ht="29.25" customHeight="1" x14ac:dyDescent="0.2">
      <c r="B35" s="1065"/>
      <c r="C35" s="1065"/>
      <c r="D35" s="1065"/>
      <c r="E35" s="736"/>
      <c r="F35" s="736"/>
      <c r="G35" s="736"/>
      <c r="H35" s="262"/>
      <c r="I35" s="262"/>
      <c r="J35" s="262"/>
      <c r="K35" s="262"/>
      <c r="L35" s="262"/>
      <c r="M35" s="262"/>
      <c r="N35" s="262"/>
    </row>
    <row r="36" spans="2:14" ht="4.5" customHeight="1" x14ac:dyDescent="0.2">
      <c r="B36" s="1066"/>
      <c r="C36" s="1066"/>
      <c r="D36" s="1066"/>
      <c r="E36" s="737"/>
      <c r="F36" s="737"/>
      <c r="G36" s="737"/>
      <c r="H36" s="262"/>
      <c r="I36" s="262"/>
      <c r="J36" s="262"/>
      <c r="K36" s="262"/>
      <c r="L36" s="262"/>
      <c r="M36" s="262"/>
      <c r="N36" s="262"/>
    </row>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94">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3" t="s">
        <v>121</v>
      </c>
      <c r="B1" s="202"/>
      <c r="C1" s="203"/>
      <c r="I1" s="203"/>
      <c r="J1" s="713" t="s">
        <v>143</v>
      </c>
      <c r="K1" s="713"/>
      <c r="L1" s="713" t="s">
        <v>143</v>
      </c>
      <c r="M1" s="713"/>
      <c r="N1" s="713" t="s">
        <v>143</v>
      </c>
      <c r="O1" s="713"/>
      <c r="P1" s="713"/>
      <c r="Q1" s="713" t="s">
        <v>19</v>
      </c>
      <c r="R1" s="713"/>
      <c r="S1" s="713" t="s">
        <v>19</v>
      </c>
      <c r="T1" s="713"/>
      <c r="U1" s="713" t="s">
        <v>19</v>
      </c>
      <c r="V1" s="713"/>
      <c r="W1" s="713"/>
      <c r="X1" s="713" t="s">
        <v>18</v>
      </c>
      <c r="Y1" s="713"/>
      <c r="Z1" s="713" t="s">
        <v>18</v>
      </c>
      <c r="AA1" s="713"/>
      <c r="AB1" s="713" t="s">
        <v>18</v>
      </c>
    </row>
    <row r="2" spans="1:53" s="205" customFormat="1" ht="52.5" customHeight="1" x14ac:dyDescent="0.2">
      <c r="B2" s="1044"/>
      <c r="C2" s="1044"/>
    </row>
    <row r="3" spans="1:53" s="208" customFormat="1" ht="4.5" customHeight="1" x14ac:dyDescent="0.2">
      <c r="B3" s="1045"/>
      <c r="C3" s="1045"/>
    </row>
    <row r="4" spans="1:53" s="208" customFormat="1" ht="17.25" customHeight="1" x14ac:dyDescent="0.2">
      <c r="A4" s="1045" t="s">
        <v>418</v>
      </c>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1045"/>
      <c r="AB4" s="1045"/>
      <c r="AC4" s="1045"/>
    </row>
    <row r="5" spans="1:53" s="208" customFormat="1" ht="17.25" customHeight="1" x14ac:dyDescent="0.2">
      <c r="B5" s="1046" t="str">
        <f>porsaad!B6</f>
        <v>Situación a 30 de abril de 2023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row>
    <row r="6" spans="1:53" s="208" customFormat="1" ht="6" customHeight="1" x14ac:dyDescent="0.2"/>
    <row r="7" spans="1:53" s="213" customFormat="1" ht="12.75" customHeight="1" x14ac:dyDescent="0.2">
      <c r="A7" s="209"/>
      <c r="B7" s="1047" t="s">
        <v>15</v>
      </c>
      <c r="C7" s="211"/>
      <c r="D7" s="1050" t="s">
        <v>247</v>
      </c>
      <c r="E7" s="1051"/>
      <c r="F7" s="1051"/>
      <c r="G7" s="1051"/>
      <c r="H7" s="1051"/>
      <c r="I7" s="568"/>
      <c r="J7" s="1054"/>
      <c r="K7" s="1054"/>
      <c r="L7" s="1054"/>
      <c r="M7" s="1054"/>
      <c r="N7" s="1054"/>
      <c r="O7" s="1054"/>
      <c r="P7" s="568"/>
      <c r="Q7" s="1054"/>
      <c r="R7" s="1054"/>
      <c r="S7" s="1054"/>
      <c r="T7" s="1054"/>
      <c r="U7" s="1054"/>
      <c r="V7" s="1054"/>
      <c r="W7" s="568"/>
      <c r="X7" s="1054"/>
      <c r="Y7" s="1054"/>
      <c r="Z7" s="1054"/>
      <c r="AA7" s="1054"/>
      <c r="AB7" s="1054"/>
      <c r="AC7" s="1055"/>
      <c r="AD7" s="430"/>
      <c r="AE7" s="430"/>
      <c r="AF7" s="431"/>
      <c r="AG7" s="431"/>
      <c r="AH7" s="431"/>
      <c r="AI7" s="431"/>
      <c r="AJ7" s="431"/>
      <c r="AK7" s="431"/>
      <c r="AL7" s="432"/>
    </row>
    <row r="8" spans="1:53" s="213" customFormat="1" ht="25.5" customHeight="1" x14ac:dyDescent="0.2">
      <c r="A8" s="209"/>
      <c r="B8" s="1048"/>
      <c r="C8" s="211"/>
      <c r="D8" s="1052"/>
      <c r="E8" s="1053"/>
      <c r="F8" s="1053"/>
      <c r="G8" s="1053"/>
      <c r="H8" s="1053"/>
      <c r="I8" s="501"/>
      <c r="J8" s="1056" t="s">
        <v>248</v>
      </c>
      <c r="K8" s="1054"/>
      <c r="L8" s="1054"/>
      <c r="M8" s="1054"/>
      <c r="N8" s="1054"/>
      <c r="O8" s="1055"/>
      <c r="P8" s="211"/>
      <c r="Q8" s="1056" t="s">
        <v>249</v>
      </c>
      <c r="R8" s="1054"/>
      <c r="S8" s="1054"/>
      <c r="T8" s="1054"/>
      <c r="U8" s="1054"/>
      <c r="V8" s="1055"/>
      <c r="W8" s="211"/>
      <c r="X8" s="1056" t="s">
        <v>250</v>
      </c>
      <c r="Y8" s="1054"/>
      <c r="Z8" s="1054"/>
      <c r="AA8" s="1054"/>
      <c r="AB8" s="1054"/>
      <c r="AC8" s="1055"/>
      <c r="AD8" s="430"/>
      <c r="AE8" s="430"/>
      <c r="AF8" s="431"/>
      <c r="AG8" s="431"/>
      <c r="AH8" s="431"/>
      <c r="AI8" s="431"/>
      <c r="AJ8" s="431"/>
      <c r="AK8" s="431"/>
      <c r="AL8" s="432"/>
    </row>
    <row r="9" spans="1:53" s="213" customFormat="1" ht="21.75" customHeight="1" x14ac:dyDescent="0.2">
      <c r="A9" s="209"/>
      <c r="B9" s="1048"/>
      <c r="C9" s="211"/>
      <c r="D9" s="1057" t="s">
        <v>12</v>
      </c>
      <c r="E9" s="1038" t="s">
        <v>27</v>
      </c>
      <c r="F9" s="1039"/>
      <c r="G9" s="1039" t="s">
        <v>26</v>
      </c>
      <c r="H9" s="1040"/>
      <c r="I9" s="211"/>
      <c r="J9" s="1041" t="s">
        <v>12</v>
      </c>
      <c r="K9" s="1036" t="s">
        <v>230</v>
      </c>
      <c r="L9" s="1038" t="s">
        <v>27</v>
      </c>
      <c r="M9" s="1039"/>
      <c r="N9" s="1039" t="s">
        <v>26</v>
      </c>
      <c r="O9" s="1040"/>
      <c r="P9" s="211"/>
      <c r="Q9" s="1041" t="s">
        <v>12</v>
      </c>
      <c r="R9" s="1036" t="s">
        <v>230</v>
      </c>
      <c r="S9" s="1038" t="s">
        <v>27</v>
      </c>
      <c r="T9" s="1039"/>
      <c r="U9" s="1039" t="s">
        <v>26</v>
      </c>
      <c r="V9" s="1040"/>
      <c r="W9" s="211"/>
      <c r="X9" s="1041" t="s">
        <v>12</v>
      </c>
      <c r="Y9" s="1036" t="s">
        <v>230</v>
      </c>
      <c r="Z9" s="1038" t="s">
        <v>27</v>
      </c>
      <c r="AA9" s="1039"/>
      <c r="AB9" s="1039" t="s">
        <v>26</v>
      </c>
      <c r="AC9" s="1040"/>
      <c r="AD9" s="430"/>
      <c r="AE9" s="430"/>
      <c r="AF9" s="431"/>
      <c r="AG9" s="431"/>
      <c r="AH9" s="431"/>
      <c r="AI9" s="431"/>
      <c r="AJ9" s="431"/>
      <c r="AK9" s="431"/>
      <c r="AL9" s="432"/>
    </row>
    <row r="10" spans="1:53" s="219" customFormat="1" ht="44.25" customHeight="1" x14ac:dyDescent="0.2">
      <c r="A10" s="214"/>
      <c r="B10" s="1049"/>
      <c r="C10" s="216"/>
      <c r="D10" s="1058"/>
      <c r="E10" s="408" t="s">
        <v>12</v>
      </c>
      <c r="F10" s="408" t="s">
        <v>230</v>
      </c>
      <c r="G10" s="408" t="s">
        <v>12</v>
      </c>
      <c r="H10" s="218" t="s">
        <v>230</v>
      </c>
      <c r="I10" s="216"/>
      <c r="J10" s="1042"/>
      <c r="K10" s="1037"/>
      <c r="L10" s="408" t="s">
        <v>12</v>
      </c>
      <c r="M10" s="408" t="s">
        <v>231</v>
      </c>
      <c r="N10" s="408" t="s">
        <v>12</v>
      </c>
      <c r="O10" s="218" t="s">
        <v>231</v>
      </c>
      <c r="P10" s="216"/>
      <c r="Q10" s="1042"/>
      <c r="R10" s="1037"/>
      <c r="S10" s="408" t="s">
        <v>12</v>
      </c>
      <c r="T10" s="408" t="s">
        <v>231</v>
      </c>
      <c r="U10" s="408" t="s">
        <v>12</v>
      </c>
      <c r="V10" s="218" t="s">
        <v>231</v>
      </c>
      <c r="W10" s="216"/>
      <c r="X10" s="1042"/>
      <c r="Y10" s="1037"/>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5">
        <f>J12+Q12+X12</f>
        <v>67839</v>
      </c>
      <c r="E12" s="738">
        <f>L12+S12+Z12</f>
        <v>41760</v>
      </c>
      <c r="F12" s="747">
        <f>E12/$D12*100</f>
        <v>61.557511166143364</v>
      </c>
      <c r="G12" s="738">
        <f>N12+U12+AB12</f>
        <v>26079</v>
      </c>
      <c r="H12" s="230">
        <f>G12/$D12*100</f>
        <v>38.442488833856629</v>
      </c>
      <c r="I12" s="226"/>
      <c r="J12" s="227">
        <f>L12+N12</f>
        <v>18042</v>
      </c>
      <c r="K12" s="750">
        <f>J12/$D12*100</f>
        <v>26.595321275372573</v>
      </c>
      <c r="L12" s="744">
        <v>8932</v>
      </c>
      <c r="M12" s="747">
        <v>49.506706573550602</v>
      </c>
      <c r="N12" s="744">
        <v>9110</v>
      </c>
      <c r="O12" s="228">
        <v>50.493293426449391</v>
      </c>
      <c r="P12" s="226"/>
      <c r="Q12" s="227">
        <v>23189</v>
      </c>
      <c r="R12" s="750">
        <v>34.182402452866341</v>
      </c>
      <c r="S12" s="744">
        <v>15936</v>
      </c>
      <c r="T12" s="747">
        <v>68.722238992625819</v>
      </c>
      <c r="U12" s="744">
        <v>7253</v>
      </c>
      <c r="V12" s="228">
        <v>31.277761007374188</v>
      </c>
      <c r="W12" s="226"/>
      <c r="X12" s="227">
        <v>26608</v>
      </c>
      <c r="Y12" s="750">
        <v>39.222276271761082</v>
      </c>
      <c r="Z12" s="744">
        <v>16892</v>
      </c>
      <c r="AA12" s="747">
        <v>63.484666265784725</v>
      </c>
      <c r="AB12" s="744">
        <v>9716</v>
      </c>
      <c r="AC12" s="228">
        <f t="shared" ref="AC12:AC29" si="0">AB12/$X12*100</f>
        <v>36.515333734215275</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6">
        <f t="shared" ref="D13:D29" si="1">J13+Q13+X13</f>
        <v>7762</v>
      </c>
      <c r="E13" s="739">
        <f t="shared" ref="E13:E29" si="2">L13+S13+Z13</f>
        <v>4869</v>
      </c>
      <c r="F13" s="577">
        <f t="shared" ref="F13:H29" si="3">E13/$D13*100</f>
        <v>62.7286781757279</v>
      </c>
      <c r="G13" s="739">
        <f t="shared" ref="G13:G29" si="4">N13+U13+AB13</f>
        <v>2893</v>
      </c>
      <c r="H13" s="237">
        <f t="shared" si="3"/>
        <v>37.2713218242721</v>
      </c>
      <c r="I13" s="226"/>
      <c r="J13" s="234">
        <f t="shared" ref="J13:J29" si="5">L13+N13</f>
        <v>1503</v>
      </c>
      <c r="K13" s="751">
        <f t="shared" ref="K13:K29" si="6">J13/$D13*100</f>
        <v>19.363566091213606</v>
      </c>
      <c r="L13" s="745">
        <v>698</v>
      </c>
      <c r="M13" s="748">
        <v>46.440452428476384</v>
      </c>
      <c r="N13" s="745">
        <v>805</v>
      </c>
      <c r="O13" s="235">
        <v>53.559547571523623</v>
      </c>
      <c r="P13" s="226"/>
      <c r="Q13" s="234">
        <v>1786</v>
      </c>
      <c r="R13" s="751">
        <v>23.00953362535429</v>
      </c>
      <c r="S13" s="745">
        <v>1176</v>
      </c>
      <c r="T13" s="748">
        <v>65.845464725643893</v>
      </c>
      <c r="U13" s="745">
        <v>610</v>
      </c>
      <c r="V13" s="235">
        <v>34.1545352743561</v>
      </c>
      <c r="W13" s="226"/>
      <c r="X13" s="234">
        <v>4473</v>
      </c>
      <c r="Y13" s="751">
        <v>57.6269002834321</v>
      </c>
      <c r="Z13" s="745">
        <v>2995</v>
      </c>
      <c r="AA13" s="748">
        <v>66.95729935166554</v>
      </c>
      <c r="AB13" s="745">
        <v>1478</v>
      </c>
      <c r="AC13" s="235">
        <f t="shared" si="0"/>
        <v>33.042700648334453</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6">
        <f t="shared" si="1"/>
        <v>8454</v>
      </c>
      <c r="E14" s="739">
        <f t="shared" si="2"/>
        <v>5438</v>
      </c>
      <c r="F14" s="577">
        <f t="shared" si="3"/>
        <v>64.324580080435297</v>
      </c>
      <c r="G14" s="739">
        <f t="shared" si="4"/>
        <v>3016</v>
      </c>
      <c r="H14" s="237">
        <f t="shared" si="3"/>
        <v>35.675419919564703</v>
      </c>
      <c r="I14" s="226"/>
      <c r="J14" s="234">
        <f t="shared" si="5"/>
        <v>1732</v>
      </c>
      <c r="K14" s="751">
        <f t="shared" si="6"/>
        <v>20.487343269458243</v>
      </c>
      <c r="L14" s="745">
        <v>822</v>
      </c>
      <c r="M14" s="748">
        <v>47.459584295612011</v>
      </c>
      <c r="N14" s="745">
        <v>910</v>
      </c>
      <c r="O14" s="235">
        <v>52.540415704387989</v>
      </c>
      <c r="P14" s="226"/>
      <c r="Q14" s="234">
        <v>2162</v>
      </c>
      <c r="R14" s="751">
        <v>25.573692926425363</v>
      </c>
      <c r="S14" s="745">
        <v>1426</v>
      </c>
      <c r="T14" s="748">
        <v>65.957446808510639</v>
      </c>
      <c r="U14" s="745">
        <v>736</v>
      </c>
      <c r="V14" s="235">
        <v>34.042553191489361</v>
      </c>
      <c r="W14" s="226"/>
      <c r="X14" s="234">
        <v>4560</v>
      </c>
      <c r="Y14" s="751">
        <v>53.938963804116391</v>
      </c>
      <c r="Z14" s="745">
        <v>3190</v>
      </c>
      <c r="AA14" s="748">
        <v>69.956140350877192</v>
      </c>
      <c r="AB14" s="745">
        <v>1370</v>
      </c>
      <c r="AC14" s="235">
        <f t="shared" si="0"/>
        <v>30.043859649122805</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6">
        <f t="shared" si="1"/>
        <v>6790</v>
      </c>
      <c r="E15" s="739">
        <f t="shared" si="2"/>
        <v>4048</v>
      </c>
      <c r="F15" s="577">
        <f t="shared" si="3"/>
        <v>59.617083946980856</v>
      </c>
      <c r="G15" s="739">
        <f t="shared" si="4"/>
        <v>2742</v>
      </c>
      <c r="H15" s="237">
        <f t="shared" si="3"/>
        <v>40.382916053019144</v>
      </c>
      <c r="I15" s="226"/>
      <c r="J15" s="234">
        <f t="shared" si="5"/>
        <v>2334</v>
      </c>
      <c r="K15" s="751">
        <f t="shared" si="6"/>
        <v>34.374079528718703</v>
      </c>
      <c r="L15" s="745">
        <v>1090</v>
      </c>
      <c r="M15" s="748">
        <v>46.700942587832053</v>
      </c>
      <c r="N15" s="745">
        <v>1244</v>
      </c>
      <c r="O15" s="235">
        <v>53.299057412167947</v>
      </c>
      <c r="P15" s="226"/>
      <c r="Q15" s="234">
        <v>1822</v>
      </c>
      <c r="R15" s="751">
        <v>26.83357879234168</v>
      </c>
      <c r="S15" s="745">
        <v>1178</v>
      </c>
      <c r="T15" s="748">
        <v>64.654226125137214</v>
      </c>
      <c r="U15" s="745">
        <v>644</v>
      </c>
      <c r="V15" s="235">
        <v>35.345773874862793</v>
      </c>
      <c r="W15" s="226"/>
      <c r="X15" s="234">
        <v>2634</v>
      </c>
      <c r="Y15" s="751">
        <v>38.792341678939621</v>
      </c>
      <c r="Z15" s="745">
        <v>1780</v>
      </c>
      <c r="AA15" s="748">
        <v>67.577828397873958</v>
      </c>
      <c r="AB15" s="745">
        <v>854</v>
      </c>
      <c r="AC15" s="235">
        <f t="shared" si="0"/>
        <v>32.422171602126042</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6">
        <f t="shared" si="1"/>
        <v>5877</v>
      </c>
      <c r="E16" s="739">
        <f t="shared" si="2"/>
        <v>3364</v>
      </c>
      <c r="F16" s="577">
        <f t="shared" si="3"/>
        <v>57.240088480517272</v>
      </c>
      <c r="G16" s="739">
        <f t="shared" si="4"/>
        <v>2513</v>
      </c>
      <c r="H16" s="237">
        <f t="shared" si="3"/>
        <v>42.759911519482728</v>
      </c>
      <c r="I16" s="226"/>
      <c r="J16" s="234">
        <f t="shared" si="5"/>
        <v>1976</v>
      </c>
      <c r="K16" s="751">
        <f t="shared" si="6"/>
        <v>33.622596562872218</v>
      </c>
      <c r="L16" s="745">
        <v>832</v>
      </c>
      <c r="M16" s="748">
        <v>42.105263157894733</v>
      </c>
      <c r="N16" s="745">
        <v>1144</v>
      </c>
      <c r="O16" s="235">
        <v>57.894736842105267</v>
      </c>
      <c r="P16" s="226"/>
      <c r="Q16" s="234">
        <v>1529</v>
      </c>
      <c r="R16" s="751">
        <v>26.016675174408711</v>
      </c>
      <c r="S16" s="745">
        <v>939</v>
      </c>
      <c r="T16" s="748">
        <v>61.412688031393067</v>
      </c>
      <c r="U16" s="745">
        <v>590</v>
      </c>
      <c r="V16" s="235">
        <v>38.587311968606933</v>
      </c>
      <c r="W16" s="226"/>
      <c r="X16" s="234">
        <v>2372</v>
      </c>
      <c r="Y16" s="751">
        <v>40.360728262719078</v>
      </c>
      <c r="Z16" s="745">
        <v>1593</v>
      </c>
      <c r="AA16" s="748">
        <v>67.158516020236092</v>
      </c>
      <c r="AB16" s="745">
        <v>779</v>
      </c>
      <c r="AC16" s="235">
        <f t="shared" si="0"/>
        <v>32.841483979763915</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7">
        <f t="shared" si="1"/>
        <v>4045</v>
      </c>
      <c r="E17" s="740">
        <f t="shared" si="2"/>
        <v>2343</v>
      </c>
      <c r="F17" s="578">
        <f t="shared" si="3"/>
        <v>57.923362175525341</v>
      </c>
      <c r="G17" s="740">
        <f t="shared" si="4"/>
        <v>1702</v>
      </c>
      <c r="H17" s="237">
        <f t="shared" si="3"/>
        <v>42.076637824474659</v>
      </c>
      <c r="I17" s="226"/>
      <c r="J17" s="238">
        <f t="shared" si="5"/>
        <v>1624</v>
      </c>
      <c r="K17" s="752">
        <f t="shared" si="6"/>
        <v>40.148331273176765</v>
      </c>
      <c r="L17" s="740">
        <v>757</v>
      </c>
      <c r="M17" s="578">
        <v>46.61330049261084</v>
      </c>
      <c r="N17" s="740">
        <v>867</v>
      </c>
      <c r="O17" s="235">
        <v>53.38669950738916</v>
      </c>
      <c r="P17" s="226"/>
      <c r="Q17" s="238">
        <v>860</v>
      </c>
      <c r="R17" s="752">
        <v>21.260815822002471</v>
      </c>
      <c r="S17" s="740">
        <v>546</v>
      </c>
      <c r="T17" s="578">
        <v>63.488372093023258</v>
      </c>
      <c r="U17" s="740">
        <v>314</v>
      </c>
      <c r="V17" s="235">
        <v>36.511627906976749</v>
      </c>
      <c r="W17" s="226"/>
      <c r="X17" s="238">
        <v>1561</v>
      </c>
      <c r="Y17" s="752">
        <v>38.590852904820764</v>
      </c>
      <c r="Z17" s="740">
        <v>1040</v>
      </c>
      <c r="AA17" s="578">
        <v>66.623959000640625</v>
      </c>
      <c r="AB17" s="740">
        <v>521</v>
      </c>
      <c r="AC17" s="235">
        <f t="shared" si="0"/>
        <v>33.376040999359383</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6">
        <f t="shared" si="1"/>
        <v>24839</v>
      </c>
      <c r="E18" s="739">
        <f t="shared" si="2"/>
        <v>14286</v>
      </c>
      <c r="F18" s="577">
        <f t="shared" si="3"/>
        <v>57.514392688916629</v>
      </c>
      <c r="G18" s="739">
        <f t="shared" si="4"/>
        <v>10553</v>
      </c>
      <c r="H18" s="237">
        <f t="shared" si="3"/>
        <v>42.485607311083378</v>
      </c>
      <c r="I18" s="226"/>
      <c r="J18" s="234">
        <f t="shared" si="5"/>
        <v>5379</v>
      </c>
      <c r="K18" s="751">
        <f t="shared" si="6"/>
        <v>21.65546116993438</v>
      </c>
      <c r="L18" s="745">
        <v>2260</v>
      </c>
      <c r="M18" s="748">
        <v>42.015244469232201</v>
      </c>
      <c r="N18" s="745">
        <v>3119</v>
      </c>
      <c r="O18" s="235">
        <v>57.984755530767792</v>
      </c>
      <c r="P18" s="226"/>
      <c r="Q18" s="234">
        <v>5087</v>
      </c>
      <c r="R18" s="751">
        <v>20.479890494786424</v>
      </c>
      <c r="S18" s="745">
        <v>2995</v>
      </c>
      <c r="T18" s="748">
        <v>58.875565166109688</v>
      </c>
      <c r="U18" s="745">
        <v>2092</v>
      </c>
      <c r="V18" s="235">
        <v>41.124434833890312</v>
      </c>
      <c r="W18" s="226"/>
      <c r="X18" s="234">
        <v>14373</v>
      </c>
      <c r="Y18" s="751">
        <v>57.864648335279199</v>
      </c>
      <c r="Z18" s="745">
        <v>9031</v>
      </c>
      <c r="AA18" s="748">
        <v>62.833089821192509</v>
      </c>
      <c r="AB18" s="745">
        <v>5342</v>
      </c>
      <c r="AC18" s="235">
        <f t="shared" si="0"/>
        <v>37.166910178807491</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6">
        <f t="shared" si="1"/>
        <v>16609</v>
      </c>
      <c r="E19" s="739">
        <f t="shared" si="2"/>
        <v>9990</v>
      </c>
      <c r="F19" s="577">
        <f t="shared" si="3"/>
        <v>60.148112469143236</v>
      </c>
      <c r="G19" s="739">
        <f t="shared" si="4"/>
        <v>6619</v>
      </c>
      <c r="H19" s="237">
        <f t="shared" si="3"/>
        <v>39.851887530856764</v>
      </c>
      <c r="I19" s="226"/>
      <c r="J19" s="234">
        <f t="shared" si="5"/>
        <v>4165</v>
      </c>
      <c r="K19" s="751">
        <f t="shared" si="6"/>
        <v>25.076765609007161</v>
      </c>
      <c r="L19" s="745">
        <v>2020</v>
      </c>
      <c r="M19" s="748">
        <v>48.499399759903959</v>
      </c>
      <c r="N19" s="745">
        <v>2145</v>
      </c>
      <c r="O19" s="235">
        <v>51.500600240096041</v>
      </c>
      <c r="P19" s="226"/>
      <c r="Q19" s="234">
        <v>4326</v>
      </c>
      <c r="R19" s="751">
        <v>26.04611957372509</v>
      </c>
      <c r="S19" s="745">
        <v>2833</v>
      </c>
      <c r="T19" s="748">
        <v>65.487748497457233</v>
      </c>
      <c r="U19" s="745">
        <v>1493</v>
      </c>
      <c r="V19" s="235">
        <v>34.51225150254276</v>
      </c>
      <c r="W19" s="226"/>
      <c r="X19" s="234">
        <v>8118</v>
      </c>
      <c r="Y19" s="751">
        <v>48.877114817267746</v>
      </c>
      <c r="Z19" s="745">
        <v>5137</v>
      </c>
      <c r="AA19" s="748">
        <v>63.27913279132791</v>
      </c>
      <c r="AB19" s="745">
        <v>2981</v>
      </c>
      <c r="AC19" s="235">
        <f t="shared" si="0"/>
        <v>36.72086720867209</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6">
        <f t="shared" si="1"/>
        <v>73528</v>
      </c>
      <c r="E20" s="739">
        <f t="shared" si="2"/>
        <v>46327</v>
      </c>
      <c r="F20" s="577">
        <f t="shared" si="3"/>
        <v>63.005929713850506</v>
      </c>
      <c r="G20" s="739">
        <f t="shared" si="4"/>
        <v>27201</v>
      </c>
      <c r="H20" s="237">
        <f t="shared" si="3"/>
        <v>36.994070286149494</v>
      </c>
      <c r="I20" s="226"/>
      <c r="J20" s="234">
        <f t="shared" si="5"/>
        <v>19049</v>
      </c>
      <c r="K20" s="751">
        <f t="shared" si="6"/>
        <v>25.907137417038406</v>
      </c>
      <c r="L20" s="745">
        <v>9218</v>
      </c>
      <c r="M20" s="748">
        <v>48.390991653105146</v>
      </c>
      <c r="N20" s="745">
        <v>9831</v>
      </c>
      <c r="O20" s="235">
        <v>51.609008346894846</v>
      </c>
      <c r="P20" s="226"/>
      <c r="Q20" s="234">
        <v>20389</v>
      </c>
      <c r="R20" s="751">
        <v>27.729572407790233</v>
      </c>
      <c r="S20" s="745">
        <v>13982</v>
      </c>
      <c r="T20" s="748">
        <v>68.576193045269505</v>
      </c>
      <c r="U20" s="745">
        <v>6407</v>
      </c>
      <c r="V20" s="235">
        <v>31.423806954730495</v>
      </c>
      <c r="W20" s="226"/>
      <c r="X20" s="234">
        <v>34090</v>
      </c>
      <c r="Y20" s="751">
        <v>46.363290175171365</v>
      </c>
      <c r="Z20" s="745">
        <v>23127</v>
      </c>
      <c r="AA20" s="748">
        <v>67.841009093575835</v>
      </c>
      <c r="AB20" s="745">
        <v>10963</v>
      </c>
      <c r="AC20" s="235">
        <f t="shared" si="0"/>
        <v>32.158990906424172</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6">
        <f t="shared" si="1"/>
        <v>25633</v>
      </c>
      <c r="E21" s="739">
        <f t="shared" si="2"/>
        <v>15121</v>
      </c>
      <c r="F21" s="577">
        <f t="shared" si="3"/>
        <v>58.990363983926976</v>
      </c>
      <c r="G21" s="739">
        <f t="shared" si="4"/>
        <v>10512</v>
      </c>
      <c r="H21" s="237">
        <f t="shared" si="3"/>
        <v>41.009636016073031</v>
      </c>
      <c r="I21" s="226"/>
      <c r="J21" s="234">
        <f t="shared" si="5"/>
        <v>8172</v>
      </c>
      <c r="K21" s="751">
        <f t="shared" si="6"/>
        <v>31.880778683728007</v>
      </c>
      <c r="L21" s="745">
        <v>3664</v>
      </c>
      <c r="M21" s="748">
        <v>44.83602545276554</v>
      </c>
      <c r="N21" s="745">
        <v>4508</v>
      </c>
      <c r="O21" s="235">
        <v>55.16397454723446</v>
      </c>
      <c r="P21" s="226"/>
      <c r="Q21" s="234">
        <v>7040</v>
      </c>
      <c r="R21" s="751">
        <v>27.464596418679051</v>
      </c>
      <c r="S21" s="745">
        <v>4610</v>
      </c>
      <c r="T21" s="748">
        <v>65.482954545454547</v>
      </c>
      <c r="U21" s="745">
        <v>2430</v>
      </c>
      <c r="V21" s="235">
        <v>34.517045454545453</v>
      </c>
      <c r="W21" s="226"/>
      <c r="X21" s="234">
        <v>10421</v>
      </c>
      <c r="Y21" s="751">
        <v>40.654624897592946</v>
      </c>
      <c r="Z21" s="745">
        <v>6847</v>
      </c>
      <c r="AA21" s="748">
        <v>65.703867191248449</v>
      </c>
      <c r="AB21" s="745">
        <v>3574</v>
      </c>
      <c r="AC21" s="235">
        <f t="shared" si="0"/>
        <v>34.296132808751558</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6">
        <f t="shared" si="1"/>
        <v>14974</v>
      </c>
      <c r="E22" s="739">
        <f t="shared" si="2"/>
        <v>9335</v>
      </c>
      <c r="F22" s="577">
        <f t="shared" si="3"/>
        <v>62.341391745692533</v>
      </c>
      <c r="G22" s="739">
        <f t="shared" si="4"/>
        <v>5639</v>
      </c>
      <c r="H22" s="237">
        <f t="shared" si="3"/>
        <v>37.658608254307467</v>
      </c>
      <c r="I22" s="226"/>
      <c r="J22" s="234">
        <f t="shared" si="5"/>
        <v>3201</v>
      </c>
      <c r="K22" s="751">
        <f t="shared" si="6"/>
        <v>21.377053559503139</v>
      </c>
      <c r="L22" s="745">
        <v>1578</v>
      </c>
      <c r="M22" s="748">
        <v>49.297094657919402</v>
      </c>
      <c r="N22" s="745">
        <v>1623</v>
      </c>
      <c r="O22" s="235">
        <v>50.702905342080598</v>
      </c>
      <c r="P22" s="226"/>
      <c r="Q22" s="234">
        <v>4327</v>
      </c>
      <c r="R22" s="751">
        <v>28.896754374248694</v>
      </c>
      <c r="S22" s="745">
        <v>2872</v>
      </c>
      <c r="T22" s="748">
        <v>66.373931130113235</v>
      </c>
      <c r="U22" s="745">
        <v>1455</v>
      </c>
      <c r="V22" s="235">
        <v>33.626068869886758</v>
      </c>
      <c r="W22" s="226"/>
      <c r="X22" s="234">
        <v>7446</v>
      </c>
      <c r="Y22" s="751">
        <v>49.726192066248167</v>
      </c>
      <c r="Z22" s="745">
        <v>4885</v>
      </c>
      <c r="AA22" s="748">
        <v>65.605694332527534</v>
      </c>
      <c r="AB22" s="745">
        <v>2561</v>
      </c>
      <c r="AC22" s="235">
        <f t="shared" si="0"/>
        <v>34.394305667472466</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6">
        <f t="shared" si="1"/>
        <v>7326</v>
      </c>
      <c r="E23" s="739">
        <f t="shared" si="2"/>
        <v>4518</v>
      </c>
      <c r="F23" s="577">
        <f t="shared" si="3"/>
        <v>61.670761670761678</v>
      </c>
      <c r="G23" s="739">
        <f t="shared" si="4"/>
        <v>2808</v>
      </c>
      <c r="H23" s="237">
        <f t="shared" si="3"/>
        <v>38.329238329238329</v>
      </c>
      <c r="I23" s="226"/>
      <c r="J23" s="234">
        <f t="shared" si="5"/>
        <v>2300</v>
      </c>
      <c r="K23" s="751">
        <f t="shared" si="6"/>
        <v>31.395031395031399</v>
      </c>
      <c r="L23" s="745">
        <v>1008</v>
      </c>
      <c r="M23" s="748">
        <v>43.826086956521735</v>
      </c>
      <c r="N23" s="745">
        <v>1292</v>
      </c>
      <c r="O23" s="235">
        <v>56.173913043478265</v>
      </c>
      <c r="P23" s="226"/>
      <c r="Q23" s="234">
        <v>1402</v>
      </c>
      <c r="R23" s="751">
        <v>19.137319137319135</v>
      </c>
      <c r="S23" s="745">
        <v>835</v>
      </c>
      <c r="T23" s="748">
        <v>59.557774607703287</v>
      </c>
      <c r="U23" s="745">
        <v>567</v>
      </c>
      <c r="V23" s="235">
        <v>40.44222539229672</v>
      </c>
      <c r="W23" s="226"/>
      <c r="X23" s="234">
        <v>3624</v>
      </c>
      <c r="Y23" s="751">
        <v>49.467649467649466</v>
      </c>
      <c r="Z23" s="745">
        <v>2675</v>
      </c>
      <c r="AA23" s="748">
        <v>73.813465783664455</v>
      </c>
      <c r="AB23" s="745">
        <v>949</v>
      </c>
      <c r="AC23" s="235">
        <f t="shared" si="0"/>
        <v>26.186534216335538</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6">
        <f t="shared" si="1"/>
        <v>51404</v>
      </c>
      <c r="E24" s="739">
        <f t="shared" si="2"/>
        <v>35231</v>
      </c>
      <c r="F24" s="577">
        <f t="shared" si="3"/>
        <v>68.537467901330643</v>
      </c>
      <c r="G24" s="739">
        <f t="shared" si="4"/>
        <v>16173</v>
      </c>
      <c r="H24" s="237">
        <f t="shared" si="3"/>
        <v>31.462532098669367</v>
      </c>
      <c r="I24" s="226"/>
      <c r="J24" s="234">
        <f t="shared" si="5"/>
        <v>7498</v>
      </c>
      <c r="K24" s="751">
        <f t="shared" si="6"/>
        <v>14.586413508676369</v>
      </c>
      <c r="L24" s="745">
        <v>3834</v>
      </c>
      <c r="M24" s="748">
        <v>51.13363563616965</v>
      </c>
      <c r="N24" s="745">
        <v>3664</v>
      </c>
      <c r="O24" s="235">
        <v>48.866364363830357</v>
      </c>
      <c r="P24" s="226"/>
      <c r="Q24" s="234">
        <v>12057</v>
      </c>
      <c r="R24" s="751">
        <v>23.455373122714185</v>
      </c>
      <c r="S24" s="745">
        <v>8689</v>
      </c>
      <c r="T24" s="748">
        <v>72.066019739570379</v>
      </c>
      <c r="U24" s="745">
        <v>3368</v>
      </c>
      <c r="V24" s="235">
        <v>27.933980260429625</v>
      </c>
      <c r="W24" s="226"/>
      <c r="X24" s="234">
        <v>31849</v>
      </c>
      <c r="Y24" s="751">
        <v>61.958213368609449</v>
      </c>
      <c r="Z24" s="745">
        <v>22708</v>
      </c>
      <c r="AA24" s="748">
        <v>71.298941882005721</v>
      </c>
      <c r="AB24" s="745">
        <v>9141</v>
      </c>
      <c r="AC24" s="235">
        <f t="shared" si="0"/>
        <v>28.70105811799429</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6">
        <f t="shared" si="1"/>
        <v>6024</v>
      </c>
      <c r="E25" s="739">
        <f t="shared" si="2"/>
        <v>3661</v>
      </c>
      <c r="F25" s="577">
        <f t="shared" si="3"/>
        <v>60.773572377158033</v>
      </c>
      <c r="G25" s="739">
        <f t="shared" si="4"/>
        <v>2363</v>
      </c>
      <c r="H25" s="237">
        <f t="shared" si="3"/>
        <v>39.226427622841967</v>
      </c>
      <c r="I25" s="226"/>
      <c r="J25" s="234">
        <f t="shared" si="5"/>
        <v>2198</v>
      </c>
      <c r="K25" s="751">
        <f t="shared" si="6"/>
        <v>36.487383798140769</v>
      </c>
      <c r="L25" s="745">
        <v>1037</v>
      </c>
      <c r="M25" s="748">
        <v>47.179253867151957</v>
      </c>
      <c r="N25" s="745">
        <v>1161</v>
      </c>
      <c r="O25" s="235">
        <v>52.820746132848043</v>
      </c>
      <c r="P25" s="226"/>
      <c r="Q25" s="234">
        <v>2009</v>
      </c>
      <c r="R25" s="751">
        <v>33.349933598937582</v>
      </c>
      <c r="S25" s="745">
        <v>1415</v>
      </c>
      <c r="T25" s="748">
        <v>70.4330512692882</v>
      </c>
      <c r="U25" s="745">
        <v>594</v>
      </c>
      <c r="V25" s="235">
        <v>29.566948730711793</v>
      </c>
      <c r="W25" s="226"/>
      <c r="X25" s="234">
        <v>1817</v>
      </c>
      <c r="Y25" s="751">
        <v>30.162682602921649</v>
      </c>
      <c r="Z25" s="745">
        <v>1209</v>
      </c>
      <c r="AA25" s="748">
        <v>66.538249862410566</v>
      </c>
      <c r="AB25" s="745">
        <v>608</v>
      </c>
      <c r="AC25" s="235">
        <f t="shared" si="0"/>
        <v>33.461750137589434</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8">
        <f t="shared" si="1"/>
        <v>5291</v>
      </c>
      <c r="E26" s="741">
        <f t="shared" si="2"/>
        <v>3105</v>
      </c>
      <c r="F26" s="579">
        <f t="shared" si="3"/>
        <v>58.684558684558688</v>
      </c>
      <c r="G26" s="741">
        <f t="shared" si="4"/>
        <v>2186</v>
      </c>
      <c r="H26" s="237">
        <f t="shared" si="3"/>
        <v>41.315441315441312</v>
      </c>
      <c r="I26" s="226"/>
      <c r="J26" s="238">
        <f t="shared" si="5"/>
        <v>1693</v>
      </c>
      <c r="K26" s="752">
        <f t="shared" si="6"/>
        <v>31.997731997732</v>
      </c>
      <c r="L26" s="740">
        <v>826</v>
      </c>
      <c r="M26" s="578">
        <v>48.789131718842292</v>
      </c>
      <c r="N26" s="740">
        <v>867</v>
      </c>
      <c r="O26" s="235">
        <v>51.210868281157708</v>
      </c>
      <c r="P26" s="226"/>
      <c r="Q26" s="238">
        <v>1301</v>
      </c>
      <c r="R26" s="752">
        <v>24.588924588924588</v>
      </c>
      <c r="S26" s="740">
        <v>713</v>
      </c>
      <c r="T26" s="578">
        <v>54.803996925441965</v>
      </c>
      <c r="U26" s="740">
        <v>588</v>
      </c>
      <c r="V26" s="235">
        <v>45.196003074558035</v>
      </c>
      <c r="W26" s="226"/>
      <c r="X26" s="238">
        <v>2297</v>
      </c>
      <c r="Y26" s="752">
        <v>43.413343413343412</v>
      </c>
      <c r="Z26" s="740">
        <v>1566</v>
      </c>
      <c r="AA26" s="578">
        <v>68.175881584675665</v>
      </c>
      <c r="AB26" s="740">
        <v>731</v>
      </c>
      <c r="AC26" s="235">
        <f t="shared" si="0"/>
        <v>31.824118415324339</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8">
        <f t="shared" si="1"/>
        <v>30097</v>
      </c>
      <c r="E27" s="741">
        <f t="shared" si="2"/>
        <v>18015</v>
      </c>
      <c r="F27" s="579">
        <f t="shared" si="3"/>
        <v>59.856464099411902</v>
      </c>
      <c r="G27" s="741">
        <f t="shared" si="4"/>
        <v>12082</v>
      </c>
      <c r="H27" s="237">
        <f t="shared" si="3"/>
        <v>40.143535900588098</v>
      </c>
      <c r="I27" s="226"/>
      <c r="J27" s="238">
        <f t="shared" si="5"/>
        <v>8123</v>
      </c>
      <c r="K27" s="752">
        <f t="shared" si="6"/>
        <v>26.989400936970465</v>
      </c>
      <c r="L27" s="740">
        <v>3675</v>
      </c>
      <c r="M27" s="578">
        <v>45.241905699864581</v>
      </c>
      <c r="N27" s="740">
        <v>4448</v>
      </c>
      <c r="O27" s="235">
        <v>54.758094300135419</v>
      </c>
      <c r="P27" s="226"/>
      <c r="Q27" s="238">
        <v>7085</v>
      </c>
      <c r="R27" s="752">
        <v>23.54055221450643</v>
      </c>
      <c r="S27" s="740">
        <v>4236</v>
      </c>
      <c r="T27" s="578">
        <v>59.788285109386031</v>
      </c>
      <c r="U27" s="740">
        <v>2849</v>
      </c>
      <c r="V27" s="235">
        <v>40.211714890613976</v>
      </c>
      <c r="W27" s="226"/>
      <c r="X27" s="238">
        <v>14889</v>
      </c>
      <c r="Y27" s="752">
        <v>49.470046848523111</v>
      </c>
      <c r="Z27" s="740">
        <v>10104</v>
      </c>
      <c r="AA27" s="578">
        <v>67.862180132984079</v>
      </c>
      <c r="AB27" s="740">
        <v>4785</v>
      </c>
      <c r="AC27" s="235">
        <f t="shared" si="0"/>
        <v>32.137819867015914</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8">
        <f t="shared" si="1"/>
        <v>3844</v>
      </c>
      <c r="E28" s="741">
        <f t="shared" si="2"/>
        <v>2094</v>
      </c>
      <c r="F28" s="579">
        <f t="shared" si="3"/>
        <v>54.474505723204992</v>
      </c>
      <c r="G28" s="741">
        <f t="shared" si="4"/>
        <v>1750</v>
      </c>
      <c r="H28" s="243">
        <f t="shared" si="3"/>
        <v>45.525494276795001</v>
      </c>
      <c r="I28" s="226"/>
      <c r="J28" s="238">
        <f t="shared" si="5"/>
        <v>1611</v>
      </c>
      <c r="K28" s="752">
        <f t="shared" si="6"/>
        <v>41.909469302809569</v>
      </c>
      <c r="L28" s="740">
        <v>639</v>
      </c>
      <c r="M28" s="578">
        <v>39.664804469273747</v>
      </c>
      <c r="N28" s="740">
        <v>972</v>
      </c>
      <c r="O28" s="242">
        <v>60.33519553072626</v>
      </c>
      <c r="P28" s="226"/>
      <c r="Q28" s="238">
        <v>677</v>
      </c>
      <c r="R28" s="752">
        <v>17.611862643080126</v>
      </c>
      <c r="S28" s="740">
        <v>413</v>
      </c>
      <c r="T28" s="578">
        <v>61.004431314623339</v>
      </c>
      <c r="U28" s="740">
        <v>264</v>
      </c>
      <c r="V28" s="242">
        <v>38.995568685376661</v>
      </c>
      <c r="W28" s="226"/>
      <c r="X28" s="238">
        <v>1556</v>
      </c>
      <c r="Y28" s="752">
        <v>40.478668054110301</v>
      </c>
      <c r="Z28" s="740">
        <v>1042</v>
      </c>
      <c r="AA28" s="578">
        <v>66.966580976863753</v>
      </c>
      <c r="AB28" s="740">
        <v>514</v>
      </c>
      <c r="AC28" s="242">
        <f t="shared" si="0"/>
        <v>33.033419023136247</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59">
        <f t="shared" si="1"/>
        <v>1268</v>
      </c>
      <c r="E29" s="742">
        <f t="shared" si="2"/>
        <v>753</v>
      </c>
      <c r="F29" s="580">
        <f t="shared" si="3"/>
        <v>59.384858044164034</v>
      </c>
      <c r="G29" s="742">
        <f t="shared" si="4"/>
        <v>515</v>
      </c>
      <c r="H29" s="248">
        <f t="shared" si="3"/>
        <v>40.615141955835959</v>
      </c>
      <c r="I29" s="226"/>
      <c r="J29" s="245">
        <f t="shared" si="5"/>
        <v>630</v>
      </c>
      <c r="K29" s="753">
        <f t="shared" si="6"/>
        <v>49.684542586750794</v>
      </c>
      <c r="L29" s="746">
        <v>285</v>
      </c>
      <c r="M29" s="749">
        <v>45.238095238095241</v>
      </c>
      <c r="N29" s="746">
        <v>345</v>
      </c>
      <c r="O29" s="246">
        <v>54.761904761904766</v>
      </c>
      <c r="P29" s="226"/>
      <c r="Q29" s="245">
        <v>305</v>
      </c>
      <c r="R29" s="753">
        <v>24.053627760252365</v>
      </c>
      <c r="S29" s="746">
        <v>212</v>
      </c>
      <c r="T29" s="749">
        <v>69.508196721311478</v>
      </c>
      <c r="U29" s="746">
        <v>93</v>
      </c>
      <c r="V29" s="246">
        <v>30.491803278688522</v>
      </c>
      <c r="W29" s="226"/>
      <c r="X29" s="245">
        <v>333</v>
      </c>
      <c r="Y29" s="753">
        <v>26.261829652996845</v>
      </c>
      <c r="Z29" s="746">
        <v>256</v>
      </c>
      <c r="AA29" s="749">
        <v>76.876876876876878</v>
      </c>
      <c r="AB29" s="746">
        <v>77</v>
      </c>
      <c r="AC29" s="246">
        <f t="shared" si="0"/>
        <v>23.123123123123122</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0">
        <f>J31+Q31+X31</f>
        <v>361604</v>
      </c>
      <c r="E31" s="743">
        <f>L31+S31+Z31</f>
        <v>224258</v>
      </c>
      <c r="F31" s="409">
        <f>E31/$D31*100</f>
        <v>62.017566177365289</v>
      </c>
      <c r="G31" s="743">
        <f>N31+U31+AB31</f>
        <v>137346</v>
      </c>
      <c r="H31" s="255">
        <f>G31/$D31*100</f>
        <v>37.982433822634704</v>
      </c>
      <c r="I31" s="211"/>
      <c r="J31" s="253">
        <f>SUM(J12:J29)</f>
        <v>91230</v>
      </c>
      <c r="K31" s="754">
        <f>J31/$D31*100</f>
        <v>25.229256313536354</v>
      </c>
      <c r="L31" s="743">
        <f>SUM(L12:L29)</f>
        <v>43175</v>
      </c>
      <c r="M31" s="409">
        <f t="shared" ref="M13:O31" si="7">L31/$J31*100</f>
        <v>47.325441192590155</v>
      </c>
      <c r="N31" s="743">
        <f>SUM(N12:N29)</f>
        <v>48055</v>
      </c>
      <c r="O31" s="254">
        <f t="shared" si="7"/>
        <v>52.674558807409845</v>
      </c>
      <c r="P31" s="211"/>
      <c r="Q31" s="253">
        <f>SUM(Q12:Q29)</f>
        <v>97353</v>
      </c>
      <c r="R31" s="754">
        <f>Q31/$D31*100</f>
        <v>26.922545104589553</v>
      </c>
      <c r="S31" s="743">
        <f>SUM(S12:S29)</f>
        <v>65006</v>
      </c>
      <c r="T31" s="409">
        <f>S31/$Q31*100</f>
        <v>66.773494396680121</v>
      </c>
      <c r="U31" s="743">
        <f>SUM(U12:U29)</f>
        <v>32347</v>
      </c>
      <c r="V31" s="254">
        <f>U31/$Q31*100</f>
        <v>33.226505603319879</v>
      </c>
      <c r="W31" s="211"/>
      <c r="X31" s="253">
        <f>SUM(X12:X29)</f>
        <v>173021</v>
      </c>
      <c r="Y31" s="754">
        <f>X31/$D31*100</f>
        <v>47.848198581874094</v>
      </c>
      <c r="Z31" s="743">
        <f>SUM(Z12:Z29)</f>
        <v>116077</v>
      </c>
      <c r="AA31" s="409">
        <f>Z31/$X31*100</f>
        <v>67.088388114737512</v>
      </c>
      <c r="AB31" s="743">
        <f>SUM(AB12:AB29)</f>
        <v>56944</v>
      </c>
      <c r="AC31" s="254">
        <f>AB31/$X31*100</f>
        <v>32.911611885262481</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43"/>
      <c r="C34" s="1043"/>
      <c r="D34" s="1043"/>
      <c r="E34" s="1043"/>
      <c r="F34" s="1043"/>
      <c r="G34" s="1043"/>
      <c r="H34" s="1043"/>
    </row>
    <row r="35" spans="2:14" ht="29.25" customHeight="1" x14ac:dyDescent="0.2">
      <c r="B35" s="1065"/>
      <c r="C35" s="1065"/>
      <c r="D35" s="1065"/>
      <c r="E35" s="736"/>
      <c r="F35" s="736"/>
      <c r="G35" s="736"/>
      <c r="H35" s="262"/>
      <c r="I35" s="262"/>
      <c r="J35" s="262"/>
      <c r="K35" s="262"/>
      <c r="L35" s="262"/>
      <c r="M35" s="262"/>
      <c r="N35" s="262"/>
    </row>
    <row r="36" spans="2:14" ht="4.5" customHeight="1" x14ac:dyDescent="0.2">
      <c r="B36" s="1066"/>
      <c r="C36" s="1066"/>
      <c r="D36" s="1066"/>
      <c r="E36" s="737"/>
      <c r="F36" s="737"/>
      <c r="G36" s="737"/>
      <c r="H36" s="262"/>
      <c r="I36" s="262"/>
      <c r="J36" s="262"/>
      <c r="K36" s="262"/>
      <c r="L36" s="262"/>
      <c r="M36" s="262"/>
      <c r="N36" s="262"/>
    </row>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95">
    <tabColor theme="0"/>
    <pageSetUpPr fitToPage="1"/>
  </sheetPr>
  <dimension ref="A1:AL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6.140625" style="261" customWidth="1"/>
    <col min="5" max="5" width="8.7109375" style="261" customWidth="1"/>
    <col min="6" max="6" width="0.42578125" style="261" customWidth="1"/>
    <col min="7" max="7" width="16.140625" style="261" customWidth="1"/>
    <col min="8" max="8" width="8.7109375" style="261" customWidth="1"/>
    <col min="9" max="9" width="0.42578125" style="261" customWidth="1"/>
    <col min="10" max="10" width="16.140625" style="261" customWidth="1"/>
    <col min="11" max="11" width="8.7109375" style="261" customWidth="1"/>
    <col min="12" max="12" width="0.42578125" style="261" customWidth="1"/>
    <col min="13" max="13" width="16.140625" style="261" customWidth="1"/>
    <col min="14" max="14" width="8.7109375" style="261" customWidth="1"/>
    <col min="15" max="15" width="11.42578125" style="261"/>
    <col min="16" max="18" width="2.42578125" style="261" bestFit="1" customWidth="1"/>
    <col min="19" max="19" width="13" style="261" bestFit="1" customWidth="1"/>
    <col min="20" max="20" width="3.42578125" style="261" bestFit="1" customWidth="1"/>
    <col min="21" max="21" width="3.85546875" style="261" customWidth="1"/>
    <col min="22" max="24" width="2.42578125" style="261" bestFit="1" customWidth="1"/>
    <col min="25" max="25" width="8.42578125" style="261" bestFit="1" customWidth="1"/>
    <col min="26" max="26" width="3.42578125" style="261" bestFit="1" customWidth="1"/>
    <col min="27" max="27" width="3.5703125" style="261" customWidth="1"/>
    <col min="28" max="30" width="2.42578125" style="261" bestFit="1" customWidth="1"/>
    <col min="31" max="31" width="8.42578125" style="261" bestFit="1" customWidth="1"/>
    <col min="32" max="32" width="4.140625" style="261" bestFit="1" customWidth="1"/>
    <col min="33" max="33" width="3.28515625" style="261" customWidth="1"/>
    <col min="34" max="34" width="4.28515625" style="261" bestFit="1" customWidth="1"/>
    <col min="35" max="35" width="2.42578125" style="261" bestFit="1" customWidth="1"/>
    <col min="36" max="36" width="4.28515625" style="261" bestFit="1" customWidth="1"/>
    <col min="37" max="37" width="8.42578125" style="261" bestFit="1" customWidth="1"/>
    <col min="38" max="38" width="4.28515625" style="261" bestFit="1" customWidth="1"/>
    <col min="39" max="16384" width="11.42578125" style="261"/>
  </cols>
  <sheetData>
    <row r="1" spans="1:38" s="201" customFormat="1" ht="15" customHeight="1" x14ac:dyDescent="0.2">
      <c r="B1" s="202"/>
      <c r="C1" s="203"/>
      <c r="F1" s="203"/>
      <c r="G1" s="713" t="s">
        <v>143</v>
      </c>
      <c r="H1" s="713"/>
      <c r="I1" s="713"/>
      <c r="J1" s="713" t="s">
        <v>19</v>
      </c>
      <c r="K1" s="713"/>
      <c r="L1" s="713"/>
      <c r="M1" s="713" t="s">
        <v>18</v>
      </c>
      <c r="N1" s="713"/>
    </row>
    <row r="2" spans="1:38" s="205" customFormat="1" ht="52.5" customHeight="1" x14ac:dyDescent="0.2">
      <c r="B2" s="1044"/>
      <c r="C2" s="1044"/>
    </row>
    <row r="3" spans="1:38" s="208" customFormat="1" ht="4.5" customHeight="1" x14ac:dyDescent="0.2">
      <c r="B3" s="1045"/>
      <c r="C3" s="1045"/>
    </row>
    <row r="4" spans="1:38" s="208" customFormat="1" ht="37.5" customHeight="1" x14ac:dyDescent="0.2">
      <c r="A4" s="1081" t="s">
        <v>419</v>
      </c>
      <c r="B4" s="1081"/>
      <c r="C4" s="1081"/>
      <c r="D4" s="1081"/>
      <c r="E4" s="1081"/>
      <c r="F4" s="1081"/>
      <c r="G4" s="1081"/>
      <c r="H4" s="1081"/>
      <c r="I4" s="1081"/>
      <c r="J4" s="1081"/>
      <c r="K4" s="1081"/>
      <c r="L4" s="1081"/>
      <c r="M4" s="1081"/>
      <c r="N4" s="1081"/>
    </row>
    <row r="5" spans="1:38" s="208" customFormat="1" ht="17.25" customHeight="1" x14ac:dyDescent="0.2">
      <c r="B5" s="1046" t="str">
        <f>porsaad!B6</f>
        <v>Situación a 30 de abril de 2023</v>
      </c>
      <c r="C5" s="1046"/>
      <c r="D5" s="1046"/>
      <c r="E5" s="1046"/>
      <c r="F5" s="1046"/>
      <c r="G5" s="1046"/>
      <c r="H5" s="1046"/>
      <c r="I5" s="1046"/>
      <c r="J5" s="1046"/>
      <c r="K5" s="1046"/>
      <c r="L5" s="1046"/>
      <c r="M5" s="1046"/>
      <c r="N5" s="1046"/>
    </row>
    <row r="6" spans="1:38" s="208" customFormat="1" ht="6" customHeight="1" x14ac:dyDescent="0.2"/>
    <row r="7" spans="1:38" s="213" customFormat="1" ht="12.75" customHeight="1" x14ac:dyDescent="0.2">
      <c r="A7" s="209"/>
      <c r="B7" s="1047" t="s">
        <v>15</v>
      </c>
      <c r="C7" s="211"/>
      <c r="D7" s="1050" t="s">
        <v>254</v>
      </c>
      <c r="E7" s="1051"/>
      <c r="F7" s="568"/>
      <c r="G7" s="1054"/>
      <c r="H7" s="1054"/>
      <c r="I7" s="568"/>
      <c r="J7" s="1054"/>
      <c r="K7" s="1054"/>
      <c r="L7" s="568"/>
      <c r="M7" s="1112"/>
      <c r="N7" s="1113"/>
      <c r="O7" s="430"/>
      <c r="P7" s="430"/>
      <c r="Q7" s="431"/>
      <c r="R7" s="431"/>
      <c r="S7" s="431"/>
      <c r="T7" s="431"/>
      <c r="U7" s="431"/>
      <c r="V7" s="431"/>
      <c r="W7" s="432"/>
    </row>
    <row r="8" spans="1:38" s="213" customFormat="1" ht="33.75" customHeight="1" x14ac:dyDescent="0.2">
      <c r="A8" s="209"/>
      <c r="B8" s="1048"/>
      <c r="C8" s="211"/>
      <c r="D8" s="1052"/>
      <c r="E8" s="1053"/>
      <c r="F8" s="501"/>
      <c r="G8" s="1056" t="s">
        <v>232</v>
      </c>
      <c r="H8" s="1055"/>
      <c r="I8" s="211"/>
      <c r="J8" s="1056" t="s">
        <v>185</v>
      </c>
      <c r="K8" s="1055"/>
      <c r="L8" s="211"/>
      <c r="M8" s="1056" t="s">
        <v>186</v>
      </c>
      <c r="N8" s="1055"/>
      <c r="O8" s="430"/>
      <c r="P8" s="430"/>
      <c r="Q8" s="431"/>
      <c r="R8" s="431"/>
      <c r="S8" s="431"/>
      <c r="T8" s="431"/>
      <c r="U8" s="431"/>
      <c r="V8" s="431"/>
      <c r="W8" s="432"/>
    </row>
    <row r="9" spans="1:38" s="213" customFormat="1" ht="6" customHeight="1" x14ac:dyDescent="0.2">
      <c r="A9" s="209"/>
      <c r="B9" s="1048"/>
      <c r="C9" s="211"/>
      <c r="D9" s="1041" t="s">
        <v>12</v>
      </c>
      <c r="E9" s="1072" t="s">
        <v>228</v>
      </c>
      <c r="F9" s="211"/>
      <c r="G9" s="1041" t="s">
        <v>12</v>
      </c>
      <c r="H9" s="1070" t="s">
        <v>228</v>
      </c>
      <c r="I9" s="211"/>
      <c r="J9" s="1041" t="s">
        <v>12</v>
      </c>
      <c r="K9" s="1070" t="s">
        <v>228</v>
      </c>
      <c r="L9" s="211"/>
      <c r="M9" s="1041" t="s">
        <v>12</v>
      </c>
      <c r="N9" s="1070" t="s">
        <v>228</v>
      </c>
      <c r="O9" s="430"/>
      <c r="P9" s="430"/>
      <c r="Q9" s="431"/>
      <c r="R9" s="431"/>
      <c r="S9" s="431"/>
      <c r="T9" s="431"/>
      <c r="U9" s="431"/>
      <c r="V9" s="431"/>
      <c r="W9" s="432"/>
    </row>
    <row r="10" spans="1:38" s="219" customFormat="1" ht="27.75" customHeight="1" x14ac:dyDescent="0.2">
      <c r="A10" s="214"/>
      <c r="B10" s="1049"/>
      <c r="C10" s="216"/>
      <c r="D10" s="1042"/>
      <c r="E10" s="1073"/>
      <c r="F10" s="216"/>
      <c r="G10" s="1042"/>
      <c r="H10" s="1071"/>
      <c r="I10" s="216"/>
      <c r="J10" s="1042"/>
      <c r="K10" s="1071"/>
      <c r="L10" s="216"/>
      <c r="M10" s="1042"/>
      <c r="N10" s="1071"/>
      <c r="O10" s="433"/>
      <c r="P10" s="434"/>
      <c r="Q10" s="309"/>
      <c r="R10" s="309"/>
      <c r="S10" s="309"/>
      <c r="T10" s="309"/>
      <c r="U10" s="435"/>
      <c r="V10" s="435"/>
      <c r="W10" s="435"/>
    </row>
    <row r="11" spans="1:38" s="223" customFormat="1" ht="4.5" customHeight="1" x14ac:dyDescent="0.2">
      <c r="A11" s="220"/>
      <c r="B11" s="221"/>
      <c r="C11" s="222"/>
      <c r="D11" s="221"/>
      <c r="E11" s="221"/>
      <c r="F11" s="222"/>
      <c r="G11" s="221"/>
      <c r="H11" s="221"/>
      <c r="I11" s="222"/>
      <c r="J11" s="221"/>
      <c r="K11" s="221"/>
      <c r="L11" s="222"/>
      <c r="M11" s="221"/>
      <c r="N11" s="221"/>
      <c r="O11" s="430"/>
      <c r="P11" s="434"/>
      <c r="Q11" s="309"/>
      <c r="R11" s="309"/>
      <c r="S11" s="309"/>
      <c r="T11" s="309"/>
      <c r="U11" s="231"/>
      <c r="V11" s="231"/>
      <c r="W11" s="231"/>
    </row>
    <row r="12" spans="1:38" s="232" customFormat="1" ht="18" customHeight="1" x14ac:dyDescent="0.15">
      <c r="A12" s="224"/>
      <c r="B12" s="225" t="s">
        <v>11</v>
      </c>
      <c r="C12" s="226"/>
      <c r="D12" s="229">
        <f t="shared" ref="D12:D29" si="0">G12+J12+M12</f>
        <v>378149</v>
      </c>
      <c r="E12" s="761">
        <f>D12/'20pobl'!D12*100</f>
        <v>4.4487138930002361</v>
      </c>
      <c r="F12" s="226"/>
      <c r="G12" s="227">
        <v>110381</v>
      </c>
      <c r="H12" s="767">
        <v>1.5829320230212847</v>
      </c>
      <c r="I12" s="226"/>
      <c r="J12" s="227">
        <v>90470</v>
      </c>
      <c r="K12" s="767">
        <v>8.1736754706616814</v>
      </c>
      <c r="L12" s="226"/>
      <c r="M12" s="227">
        <v>177298</v>
      </c>
      <c r="N12" s="767">
        <f>M12/'20pobl'!X12*100</f>
        <v>42.199542059589376</v>
      </c>
      <c r="O12" s="575"/>
      <c r="P12" s="305"/>
      <c r="Q12" s="305"/>
      <c r="R12" s="305"/>
      <c r="S12" s="306"/>
      <c r="T12" s="436"/>
      <c r="U12" s="231"/>
      <c r="V12" s="305"/>
      <c r="W12" s="305"/>
      <c r="X12" s="305"/>
      <c r="Y12" s="306"/>
      <c r="Z12" s="436"/>
      <c r="AB12" s="305"/>
      <c r="AC12" s="305"/>
      <c r="AD12" s="305"/>
      <c r="AE12" s="306"/>
      <c r="AF12" s="436"/>
      <c r="AH12" s="305"/>
      <c r="AI12" s="305"/>
      <c r="AJ12" s="305"/>
      <c r="AK12" s="306"/>
      <c r="AL12" s="436"/>
    </row>
    <row r="13" spans="1:38" s="232" customFormat="1" ht="18" customHeight="1" x14ac:dyDescent="0.15">
      <c r="A13" s="224"/>
      <c r="B13" s="233" t="s">
        <v>10</v>
      </c>
      <c r="C13" s="226"/>
      <c r="D13" s="236">
        <f t="shared" si="0"/>
        <v>47594</v>
      </c>
      <c r="E13" s="762">
        <f>D13/'20pobl'!D13*100</f>
        <v>3.5884386439118914</v>
      </c>
      <c r="F13" s="226"/>
      <c r="G13" s="234">
        <v>9702</v>
      </c>
      <c r="H13" s="768">
        <v>0.93885991710704952</v>
      </c>
      <c r="I13" s="226"/>
      <c r="J13" s="234">
        <v>9064</v>
      </c>
      <c r="K13" s="768">
        <v>4.6254101581437119</v>
      </c>
      <c r="L13" s="226"/>
      <c r="M13" s="234">
        <v>28828</v>
      </c>
      <c r="N13" s="768">
        <f>M13/'20pobl'!X13*100</f>
        <v>29.727862394687183</v>
      </c>
      <c r="O13" s="575"/>
      <c r="P13" s="305"/>
      <c r="Q13" s="305"/>
      <c r="R13" s="305"/>
      <c r="S13" s="306"/>
      <c r="T13" s="436"/>
      <c r="U13" s="231"/>
      <c r="V13" s="305"/>
      <c r="W13" s="305"/>
      <c r="X13" s="305"/>
      <c r="Y13" s="306"/>
      <c r="Z13" s="436"/>
      <c r="AB13" s="305"/>
      <c r="AC13" s="305"/>
      <c r="AD13" s="305"/>
      <c r="AE13" s="306"/>
      <c r="AF13" s="436"/>
      <c r="AH13" s="305"/>
      <c r="AI13" s="305"/>
      <c r="AJ13" s="305"/>
      <c r="AK13" s="306"/>
      <c r="AL13" s="436"/>
    </row>
    <row r="14" spans="1:38" s="232" customFormat="1" ht="18" customHeight="1" x14ac:dyDescent="0.15">
      <c r="A14" s="224"/>
      <c r="B14" s="233" t="s">
        <v>40</v>
      </c>
      <c r="C14" s="226"/>
      <c r="D14" s="236">
        <f t="shared" si="0"/>
        <v>40550</v>
      </c>
      <c r="E14" s="762">
        <f>D14/'20pobl'!D14*100</f>
        <v>4.0360868968015877</v>
      </c>
      <c r="F14" s="226"/>
      <c r="G14" s="234">
        <v>9484</v>
      </c>
      <c r="H14" s="768">
        <v>1.2959293825068663</v>
      </c>
      <c r="I14" s="226"/>
      <c r="J14" s="234">
        <v>8768</v>
      </c>
      <c r="K14" s="768">
        <v>4.6727776593476866</v>
      </c>
      <c r="L14" s="226"/>
      <c r="M14" s="234">
        <v>22298</v>
      </c>
      <c r="N14" s="768">
        <f>M14/'20pobl'!X14*100</f>
        <v>26.166447615471274</v>
      </c>
      <c r="O14" s="575"/>
      <c r="P14" s="305"/>
      <c r="Q14" s="305"/>
      <c r="R14" s="305"/>
      <c r="S14" s="306"/>
      <c r="T14" s="437"/>
      <c r="U14" s="231"/>
      <c r="V14" s="305"/>
      <c r="W14" s="305"/>
      <c r="X14" s="305"/>
      <c r="Y14" s="306"/>
      <c r="Z14" s="436"/>
      <c r="AB14" s="305"/>
      <c r="AC14" s="305"/>
      <c r="AD14" s="305"/>
      <c r="AE14" s="306"/>
      <c r="AF14" s="436"/>
      <c r="AH14" s="305"/>
      <c r="AI14" s="305"/>
      <c r="AJ14" s="305"/>
      <c r="AK14" s="306"/>
      <c r="AL14" s="436"/>
    </row>
    <row r="15" spans="1:38" s="232" customFormat="1" ht="18" customHeight="1" x14ac:dyDescent="0.15">
      <c r="A15" s="224"/>
      <c r="B15" s="233" t="s">
        <v>41</v>
      </c>
      <c r="C15" s="226"/>
      <c r="D15" s="236">
        <f t="shared" si="0"/>
        <v>37754</v>
      </c>
      <c r="E15" s="762">
        <f>D15/'20pobl'!D15*100</f>
        <v>3.2085761465301328</v>
      </c>
      <c r="F15" s="226"/>
      <c r="G15" s="234">
        <v>10690</v>
      </c>
      <c r="H15" s="768">
        <v>1.08596935717522</v>
      </c>
      <c r="I15" s="226"/>
      <c r="J15" s="234">
        <v>8690</v>
      </c>
      <c r="K15" s="768">
        <v>6.1623775856811589</v>
      </c>
      <c r="L15" s="226"/>
      <c r="M15" s="234">
        <v>18374</v>
      </c>
      <c r="N15" s="768">
        <f>M15/'20pobl'!X15*100</f>
        <v>35.839119918857762</v>
      </c>
      <c r="O15" s="575"/>
      <c r="P15" s="305"/>
      <c r="Q15" s="305"/>
      <c r="R15" s="305"/>
      <c r="S15" s="306"/>
      <c r="T15" s="436"/>
      <c r="U15" s="231"/>
      <c r="V15" s="305"/>
      <c r="W15" s="305"/>
      <c r="X15" s="305"/>
      <c r="Y15" s="306"/>
      <c r="Z15" s="436"/>
      <c r="AB15" s="305"/>
      <c r="AC15" s="305"/>
      <c r="AD15" s="305"/>
      <c r="AE15" s="306"/>
      <c r="AF15" s="436"/>
      <c r="AH15" s="305"/>
      <c r="AI15" s="305"/>
      <c r="AJ15" s="305"/>
      <c r="AK15" s="306"/>
      <c r="AL15" s="436"/>
    </row>
    <row r="16" spans="1:38" s="232" customFormat="1" ht="18" customHeight="1" x14ac:dyDescent="0.15">
      <c r="A16" s="224"/>
      <c r="B16" s="233" t="s">
        <v>9</v>
      </c>
      <c r="C16" s="226"/>
      <c r="D16" s="236">
        <f t="shared" si="0"/>
        <v>49176</v>
      </c>
      <c r="E16" s="762">
        <f>D16/'20pobl'!D16*100</f>
        <v>2.2581612443581558</v>
      </c>
      <c r="F16" s="226"/>
      <c r="G16" s="234">
        <v>18616</v>
      </c>
      <c r="H16" s="768">
        <v>1.0314522000361253</v>
      </c>
      <c r="I16" s="226"/>
      <c r="J16" s="234">
        <v>10401</v>
      </c>
      <c r="K16" s="768">
        <v>3.7492159845431807</v>
      </c>
      <c r="L16" s="226"/>
      <c r="M16" s="234">
        <v>20159</v>
      </c>
      <c r="N16" s="768">
        <f>M16/'20pobl'!X16*100</f>
        <v>21.120179362801078</v>
      </c>
      <c r="O16" s="575"/>
      <c r="P16" s="305"/>
      <c r="Q16" s="305"/>
      <c r="R16" s="305"/>
      <c r="S16" s="306"/>
      <c r="T16" s="436"/>
      <c r="U16" s="231"/>
      <c r="V16" s="305"/>
      <c r="W16" s="305"/>
      <c r="X16" s="305"/>
      <c r="Y16" s="306"/>
      <c r="Z16" s="436"/>
      <c r="AB16" s="305"/>
      <c r="AC16" s="305"/>
      <c r="AD16" s="305"/>
      <c r="AE16" s="306"/>
      <c r="AF16" s="436"/>
      <c r="AH16" s="305"/>
      <c r="AI16" s="305"/>
      <c r="AJ16" s="305"/>
      <c r="AK16" s="306"/>
      <c r="AL16" s="436"/>
    </row>
    <row r="17" spans="1:38" s="232" customFormat="1" ht="18" customHeight="1" x14ac:dyDescent="0.15">
      <c r="A17" s="224"/>
      <c r="B17" s="233" t="s">
        <v>8</v>
      </c>
      <c r="C17" s="226"/>
      <c r="D17" s="238">
        <f t="shared" si="0"/>
        <v>22791</v>
      </c>
      <c r="E17" s="763">
        <f>D17/'20pobl'!D17*100</f>
        <v>3.8932220935357238</v>
      </c>
      <c r="F17" s="226"/>
      <c r="G17" s="238">
        <v>6238</v>
      </c>
      <c r="H17" s="769">
        <v>1.3851848726620286</v>
      </c>
      <c r="I17" s="226"/>
      <c r="J17" s="238">
        <v>4777</v>
      </c>
      <c r="K17" s="769">
        <v>5.0799153524676459</v>
      </c>
      <c r="L17" s="226"/>
      <c r="M17" s="238">
        <v>11776</v>
      </c>
      <c r="N17" s="769">
        <f>M17/'20pobl'!X17*100</f>
        <v>28.702349614897145</v>
      </c>
      <c r="O17" s="575"/>
      <c r="P17" s="305"/>
      <c r="Q17" s="305"/>
      <c r="R17" s="305"/>
      <c r="S17" s="306"/>
      <c r="T17" s="436"/>
      <c r="U17" s="231"/>
      <c r="V17" s="305"/>
      <c r="W17" s="305"/>
      <c r="X17" s="305"/>
      <c r="Y17" s="306"/>
      <c r="Z17" s="436"/>
      <c r="AB17" s="305"/>
      <c r="AC17" s="305"/>
      <c r="AD17" s="305"/>
      <c r="AE17" s="306"/>
      <c r="AF17" s="436"/>
      <c r="AH17" s="305"/>
      <c r="AI17" s="305"/>
      <c r="AJ17" s="305"/>
      <c r="AK17" s="306"/>
      <c r="AL17" s="436"/>
    </row>
    <row r="18" spans="1:38" s="232" customFormat="1" ht="18" customHeight="1" x14ac:dyDescent="0.15">
      <c r="A18" s="224"/>
      <c r="B18" s="233" t="s">
        <v>7</v>
      </c>
      <c r="C18" s="226"/>
      <c r="D18" s="236">
        <f t="shared" si="0"/>
        <v>141778</v>
      </c>
      <c r="E18" s="762">
        <f>D18/'20pobl'!D18*100</f>
        <v>5.9755377975588368</v>
      </c>
      <c r="F18" s="226"/>
      <c r="G18" s="234">
        <v>29771</v>
      </c>
      <c r="H18" s="768">
        <v>1.700676191732946</v>
      </c>
      <c r="I18" s="226"/>
      <c r="J18" s="234">
        <v>25192</v>
      </c>
      <c r="K18" s="768">
        <v>6.2472721501408559</v>
      </c>
      <c r="L18" s="226"/>
      <c r="M18" s="234">
        <v>86815</v>
      </c>
      <c r="N18" s="768">
        <f>M18/'20pobl'!X18*100</f>
        <v>39.668179097385007</v>
      </c>
      <c r="O18" s="575"/>
      <c r="P18" s="305"/>
      <c r="Q18" s="305"/>
      <c r="R18" s="305"/>
      <c r="S18" s="306"/>
      <c r="T18" s="436"/>
      <c r="U18" s="231"/>
      <c r="V18" s="305"/>
      <c r="W18" s="305"/>
      <c r="X18" s="305"/>
      <c r="Y18" s="306"/>
      <c r="Z18" s="436"/>
      <c r="AB18" s="305"/>
      <c r="AC18" s="305"/>
      <c r="AD18" s="305"/>
      <c r="AE18" s="306"/>
      <c r="AF18" s="436"/>
      <c r="AH18" s="305"/>
      <c r="AI18" s="305"/>
      <c r="AJ18" s="305"/>
      <c r="AK18" s="306"/>
      <c r="AL18" s="436"/>
    </row>
    <row r="19" spans="1:38" s="232" customFormat="1" ht="18" customHeight="1" x14ac:dyDescent="0.15">
      <c r="A19" s="224"/>
      <c r="B19" s="233" t="s">
        <v>43</v>
      </c>
      <c r="C19" s="226"/>
      <c r="D19" s="236">
        <f t="shared" si="0"/>
        <v>88695</v>
      </c>
      <c r="E19" s="762">
        <f>D19/'20pobl'!D19*100</f>
        <v>4.3195729079815797</v>
      </c>
      <c r="F19" s="226"/>
      <c r="G19" s="234">
        <v>20733</v>
      </c>
      <c r="H19" s="768">
        <v>1.2506175274652693</v>
      </c>
      <c r="I19" s="226"/>
      <c r="J19" s="234">
        <v>17322</v>
      </c>
      <c r="K19" s="768">
        <v>6.5788324300510066</v>
      </c>
      <c r="L19" s="226"/>
      <c r="M19" s="234">
        <v>50640</v>
      </c>
      <c r="N19" s="768">
        <f>M19/'20pobl'!X19*100</f>
        <v>38.303279680503451</v>
      </c>
      <c r="O19" s="575"/>
      <c r="P19" s="305"/>
      <c r="Q19" s="305"/>
      <c r="R19" s="305"/>
      <c r="S19" s="306"/>
      <c r="T19" s="436"/>
      <c r="U19" s="231"/>
      <c r="V19" s="305"/>
      <c r="W19" s="305"/>
      <c r="X19" s="305"/>
      <c r="Y19" s="306"/>
      <c r="Z19" s="436"/>
      <c r="AB19" s="305"/>
      <c r="AC19" s="305"/>
      <c r="AD19" s="305"/>
      <c r="AE19" s="306"/>
      <c r="AF19" s="436"/>
      <c r="AH19" s="305"/>
      <c r="AI19" s="305"/>
      <c r="AJ19" s="305"/>
      <c r="AK19" s="306"/>
      <c r="AL19" s="436"/>
    </row>
    <row r="20" spans="1:38" s="232" customFormat="1" ht="18" customHeight="1" x14ac:dyDescent="0.15">
      <c r="A20" s="224"/>
      <c r="B20" s="233" t="s">
        <v>44</v>
      </c>
      <c r="C20" s="226"/>
      <c r="D20" s="236">
        <f t="shared" si="0"/>
        <v>335272</v>
      </c>
      <c r="E20" s="762">
        <f>D20/'20pobl'!D20*100</f>
        <v>4.3024347038495829</v>
      </c>
      <c r="F20" s="226"/>
      <c r="G20" s="234">
        <v>84698</v>
      </c>
      <c r="H20" s="768">
        <v>1.3463754145726088</v>
      </c>
      <c r="I20" s="226"/>
      <c r="J20" s="234">
        <v>74401</v>
      </c>
      <c r="K20" s="768">
        <v>7.0957909363933842</v>
      </c>
      <c r="L20" s="226"/>
      <c r="M20" s="234">
        <v>176173</v>
      </c>
      <c r="N20" s="768">
        <f>M20/'20pobl'!X20*100</f>
        <v>38.866949646128596</v>
      </c>
      <c r="O20" s="575"/>
      <c r="P20" s="305"/>
      <c r="Q20" s="305"/>
      <c r="R20" s="305"/>
      <c r="S20" s="306"/>
      <c r="T20" s="436"/>
      <c r="U20" s="231"/>
      <c r="V20" s="305"/>
      <c r="W20" s="305"/>
      <c r="X20" s="305"/>
      <c r="Y20" s="306"/>
      <c r="Z20" s="436"/>
      <c r="AB20" s="305"/>
      <c r="AC20" s="305"/>
      <c r="AD20" s="305"/>
      <c r="AE20" s="306"/>
      <c r="AF20" s="436"/>
      <c r="AH20" s="305"/>
      <c r="AI20" s="305"/>
      <c r="AJ20" s="305"/>
      <c r="AK20" s="306"/>
      <c r="AL20" s="436"/>
    </row>
    <row r="21" spans="1:38" s="232" customFormat="1" ht="18" customHeight="1" x14ac:dyDescent="0.15">
      <c r="A21" s="224"/>
      <c r="B21" s="233" t="s">
        <v>6</v>
      </c>
      <c r="C21" s="226"/>
      <c r="D21" s="236">
        <f t="shared" si="0"/>
        <v>175133</v>
      </c>
      <c r="E21" s="762">
        <f>D21/'20pobl'!D21*100</f>
        <v>3.4353498168975989</v>
      </c>
      <c r="F21" s="226"/>
      <c r="G21" s="234">
        <v>48396</v>
      </c>
      <c r="H21" s="768">
        <v>1.1862503204856381</v>
      </c>
      <c r="I21" s="226"/>
      <c r="J21" s="234">
        <v>37606</v>
      </c>
      <c r="K21" s="768">
        <v>5.1532504833827337</v>
      </c>
      <c r="L21" s="226"/>
      <c r="M21" s="234">
        <v>89131</v>
      </c>
      <c r="N21" s="768">
        <f>M21/'20pobl'!X21*100</f>
        <v>30.898054550244741</v>
      </c>
      <c r="O21" s="575"/>
      <c r="P21" s="305"/>
      <c r="Q21" s="305"/>
      <c r="R21" s="305"/>
      <c r="S21" s="306"/>
      <c r="T21" s="437"/>
      <c r="U21" s="231"/>
      <c r="V21" s="305"/>
      <c r="W21" s="305"/>
      <c r="X21" s="305"/>
      <c r="Y21" s="306"/>
      <c r="Z21" s="436"/>
      <c r="AB21" s="305"/>
      <c r="AC21" s="305"/>
      <c r="AD21" s="305"/>
      <c r="AE21" s="306"/>
      <c r="AF21" s="436"/>
      <c r="AH21" s="305"/>
      <c r="AI21" s="305"/>
      <c r="AJ21" s="305"/>
      <c r="AK21" s="306"/>
      <c r="AL21" s="436"/>
    </row>
    <row r="22" spans="1:38" s="232" customFormat="1" ht="18" customHeight="1" x14ac:dyDescent="0.15">
      <c r="A22" s="224"/>
      <c r="B22" s="233" t="s">
        <v>5</v>
      </c>
      <c r="C22" s="226"/>
      <c r="D22" s="236">
        <f t="shared" si="0"/>
        <v>54294</v>
      </c>
      <c r="E22" s="762">
        <f>D22/'20pobl'!D22*100</f>
        <v>5.147443627841362</v>
      </c>
      <c r="F22" s="226"/>
      <c r="G22" s="234">
        <v>12609</v>
      </c>
      <c r="H22" s="768">
        <v>1.5227286176126409</v>
      </c>
      <c r="I22" s="226"/>
      <c r="J22" s="234">
        <v>11967</v>
      </c>
      <c r="K22" s="768">
        <v>7.8409917377031997</v>
      </c>
      <c r="L22" s="226"/>
      <c r="M22" s="234">
        <v>29718</v>
      </c>
      <c r="N22" s="768">
        <f>M22/'20pobl'!X22*100</f>
        <v>40.104180723867103</v>
      </c>
      <c r="O22" s="575"/>
      <c r="P22" s="305"/>
      <c r="Q22" s="305"/>
      <c r="R22" s="305"/>
      <c r="S22" s="306"/>
      <c r="T22" s="436"/>
      <c r="U22" s="231"/>
      <c r="V22" s="305"/>
      <c r="W22" s="305"/>
      <c r="X22" s="305"/>
      <c r="Y22" s="306"/>
      <c r="Z22" s="436"/>
      <c r="AB22" s="305"/>
      <c r="AC22" s="305"/>
      <c r="AD22" s="305"/>
      <c r="AE22" s="306"/>
      <c r="AF22" s="436"/>
      <c r="AH22" s="305"/>
      <c r="AI22" s="305"/>
      <c r="AJ22" s="305"/>
      <c r="AK22" s="306"/>
      <c r="AL22" s="436"/>
    </row>
    <row r="23" spans="1:38" s="232" customFormat="1" ht="18" customHeight="1" x14ac:dyDescent="0.15">
      <c r="A23" s="224"/>
      <c r="B23" s="233" t="s">
        <v>38</v>
      </c>
      <c r="C23" s="226"/>
      <c r="D23" s="236">
        <f t="shared" si="0"/>
        <v>79947</v>
      </c>
      <c r="E23" s="762">
        <f>D23/'20pobl'!D23*100</f>
        <v>2.9714948796936143</v>
      </c>
      <c r="F23" s="226"/>
      <c r="G23" s="234">
        <v>22766</v>
      </c>
      <c r="H23" s="768">
        <v>1.1452666570749872</v>
      </c>
      <c r="I23" s="226"/>
      <c r="J23" s="234">
        <v>14595</v>
      </c>
      <c r="K23" s="768">
        <v>3.1398643372078769</v>
      </c>
      <c r="L23" s="226"/>
      <c r="M23" s="234">
        <v>42586</v>
      </c>
      <c r="N23" s="768">
        <f>M23/'20pobl'!X23*100</f>
        <v>17.908251016606322</v>
      </c>
      <c r="O23" s="575"/>
      <c r="P23" s="305"/>
      <c r="Q23" s="305"/>
      <c r="R23" s="305"/>
      <c r="S23" s="306"/>
      <c r="T23" s="436"/>
      <c r="U23" s="231"/>
      <c r="V23" s="305"/>
      <c r="W23" s="305"/>
      <c r="X23" s="305"/>
      <c r="Y23" s="306"/>
      <c r="Z23" s="436"/>
      <c r="AB23" s="305"/>
      <c r="AC23" s="305"/>
      <c r="AD23" s="305"/>
      <c r="AE23" s="306"/>
      <c r="AF23" s="436"/>
      <c r="AH23" s="305"/>
      <c r="AI23" s="305"/>
      <c r="AJ23" s="305"/>
      <c r="AK23" s="306"/>
      <c r="AL23" s="436"/>
    </row>
    <row r="24" spans="1:38" s="232" customFormat="1" ht="18" customHeight="1" x14ac:dyDescent="0.15">
      <c r="A24" s="224"/>
      <c r="B24" s="233" t="s">
        <v>45</v>
      </c>
      <c r="C24" s="226"/>
      <c r="D24" s="236">
        <f t="shared" si="0"/>
        <v>229760</v>
      </c>
      <c r="E24" s="762">
        <f>D24/'20pobl'!D24*100</f>
        <v>3.4036824241045185</v>
      </c>
      <c r="F24" s="226"/>
      <c r="G24" s="234">
        <v>54544</v>
      </c>
      <c r="H24" s="768">
        <v>0.98918630612436254</v>
      </c>
      <c r="I24" s="226"/>
      <c r="J24" s="234">
        <v>44650</v>
      </c>
      <c r="K24" s="768">
        <v>5.1556807750264131</v>
      </c>
      <c r="L24" s="226"/>
      <c r="M24" s="234">
        <v>130566</v>
      </c>
      <c r="N24" s="768">
        <f>M24/'20pobl'!X24*100</f>
        <v>35.261995171143532</v>
      </c>
      <c r="O24" s="575"/>
      <c r="P24" s="305"/>
      <c r="Q24" s="305"/>
      <c r="R24" s="305"/>
      <c r="S24" s="306"/>
      <c r="T24" s="436"/>
      <c r="U24" s="231"/>
      <c r="V24" s="305"/>
      <c r="W24" s="305"/>
      <c r="X24" s="305"/>
      <c r="Y24" s="306"/>
      <c r="Z24" s="436"/>
      <c r="AB24" s="305"/>
      <c r="AC24" s="305"/>
      <c r="AD24" s="305"/>
      <c r="AE24" s="306"/>
      <c r="AF24" s="436"/>
      <c r="AH24" s="305"/>
      <c r="AI24" s="305"/>
      <c r="AJ24" s="305"/>
      <c r="AK24" s="306"/>
      <c r="AL24" s="436"/>
    </row>
    <row r="25" spans="1:38" s="240" customFormat="1" ht="18" customHeight="1" x14ac:dyDescent="0.15">
      <c r="A25" s="239"/>
      <c r="B25" s="233" t="s">
        <v>46</v>
      </c>
      <c r="C25" s="226"/>
      <c r="D25" s="236">
        <f t="shared" si="0"/>
        <v>51370</v>
      </c>
      <c r="E25" s="762">
        <f>D25/'20pobl'!D25*100</f>
        <v>3.3534002054993932</v>
      </c>
      <c r="F25" s="226"/>
      <c r="G25" s="234">
        <v>18384</v>
      </c>
      <c r="H25" s="768">
        <v>1.4306180590627988</v>
      </c>
      <c r="I25" s="226"/>
      <c r="J25" s="234">
        <v>11191</v>
      </c>
      <c r="K25" s="768">
        <v>6.387739376123748</v>
      </c>
      <c r="L25" s="226"/>
      <c r="M25" s="234">
        <v>21795</v>
      </c>
      <c r="N25" s="768">
        <f>M25/'20pobl'!X25*100</f>
        <v>30.421249511473398</v>
      </c>
      <c r="O25" s="575"/>
      <c r="P25" s="305"/>
      <c r="Q25" s="305"/>
      <c r="R25" s="305"/>
      <c r="S25" s="306"/>
      <c r="T25" s="436"/>
      <c r="U25" s="231"/>
      <c r="V25" s="305"/>
      <c r="W25" s="305"/>
      <c r="X25" s="305"/>
      <c r="Y25" s="306"/>
      <c r="Z25" s="436"/>
      <c r="AB25" s="305"/>
      <c r="AC25" s="305"/>
      <c r="AD25" s="305"/>
      <c r="AE25" s="306"/>
      <c r="AF25" s="436"/>
      <c r="AH25" s="305"/>
      <c r="AI25" s="305"/>
      <c r="AJ25" s="305"/>
      <c r="AK25" s="306"/>
      <c r="AL25" s="436"/>
    </row>
    <row r="26" spans="1:38" s="232" customFormat="1" ht="18" customHeight="1" x14ac:dyDescent="0.15">
      <c r="B26" s="233" t="s">
        <v>47</v>
      </c>
      <c r="C26" s="226"/>
      <c r="D26" s="241">
        <f t="shared" si="0"/>
        <v>21412</v>
      </c>
      <c r="E26" s="764">
        <f>D26/'20pobl'!D26*100</f>
        <v>3.2241306878155505</v>
      </c>
      <c r="F26" s="226"/>
      <c r="G26" s="238">
        <v>5119</v>
      </c>
      <c r="H26" s="769">
        <v>0.9667592695764502</v>
      </c>
      <c r="I26" s="226"/>
      <c r="J26" s="238">
        <v>4037</v>
      </c>
      <c r="K26" s="769">
        <v>4.3344284824668771</v>
      </c>
      <c r="L26" s="226"/>
      <c r="M26" s="238">
        <v>12256</v>
      </c>
      <c r="N26" s="769">
        <f>M26/'20pobl'!X26*100</f>
        <v>29.548194223443751</v>
      </c>
      <c r="O26" s="575"/>
      <c r="P26" s="305"/>
      <c r="Q26" s="305"/>
      <c r="R26" s="305"/>
      <c r="S26" s="306"/>
      <c r="T26" s="436"/>
      <c r="U26" s="231"/>
      <c r="V26" s="305"/>
      <c r="W26" s="305"/>
      <c r="X26" s="305"/>
      <c r="Y26" s="306"/>
      <c r="Z26" s="436"/>
      <c r="AB26" s="305"/>
      <c r="AC26" s="305"/>
      <c r="AD26" s="305"/>
      <c r="AE26" s="306"/>
      <c r="AF26" s="436"/>
      <c r="AH26" s="305"/>
      <c r="AI26" s="305"/>
      <c r="AJ26" s="305"/>
      <c r="AK26" s="306"/>
      <c r="AL26" s="436"/>
    </row>
    <row r="27" spans="1:38" s="232" customFormat="1" ht="18" customHeight="1" x14ac:dyDescent="0.15">
      <c r="B27" s="233" t="s">
        <v>48</v>
      </c>
      <c r="C27" s="226"/>
      <c r="D27" s="241">
        <f t="shared" si="0"/>
        <v>110006</v>
      </c>
      <c r="E27" s="764">
        <f>D27/'20pobl'!D27*100</f>
        <v>4.9817632125004643</v>
      </c>
      <c r="F27" s="226"/>
      <c r="G27" s="238">
        <v>29127</v>
      </c>
      <c r="H27" s="769">
        <v>1.7177412648902459</v>
      </c>
      <c r="I27" s="226"/>
      <c r="J27" s="238">
        <v>22007</v>
      </c>
      <c r="K27" s="769">
        <v>6.2305710483848138</v>
      </c>
      <c r="L27" s="226"/>
      <c r="M27" s="238">
        <v>58872</v>
      </c>
      <c r="N27" s="769">
        <f>M27/'20pobl'!X27*100</f>
        <v>36.955061610600914</v>
      </c>
      <c r="O27" s="575"/>
      <c r="P27" s="305"/>
      <c r="Q27" s="305"/>
      <c r="R27" s="305"/>
      <c r="S27" s="306"/>
      <c r="T27" s="437"/>
      <c r="U27" s="231"/>
      <c r="V27" s="305"/>
      <c r="W27" s="305"/>
      <c r="X27" s="305"/>
      <c r="Y27" s="306"/>
      <c r="Z27" s="436"/>
      <c r="AB27" s="305"/>
      <c r="AC27" s="305"/>
      <c r="AD27" s="305"/>
      <c r="AE27" s="306"/>
      <c r="AF27" s="436"/>
      <c r="AH27" s="305"/>
      <c r="AI27" s="305"/>
      <c r="AJ27" s="305"/>
      <c r="AK27" s="306"/>
      <c r="AL27" s="436"/>
    </row>
    <row r="28" spans="1:38" s="232" customFormat="1" ht="18" customHeight="1" x14ac:dyDescent="0.15">
      <c r="B28" s="233" t="s">
        <v>49</v>
      </c>
      <c r="C28" s="226"/>
      <c r="D28" s="241">
        <f t="shared" si="0"/>
        <v>14314</v>
      </c>
      <c r="E28" s="764">
        <f>D28/'20pobl'!D28*100</f>
        <v>4.4746351893764142</v>
      </c>
      <c r="F28" s="226"/>
      <c r="G28" s="238">
        <v>3371</v>
      </c>
      <c r="H28" s="769">
        <v>1.3428085452177134</v>
      </c>
      <c r="I28" s="226"/>
      <c r="J28" s="238">
        <v>2635</v>
      </c>
      <c r="K28" s="769">
        <v>5.6411903232712479</v>
      </c>
      <c r="L28" s="226"/>
      <c r="M28" s="238">
        <v>8308</v>
      </c>
      <c r="N28" s="769">
        <f>M28/'20pobl'!X28*100</f>
        <v>37.523147102660218</v>
      </c>
      <c r="O28" s="575"/>
      <c r="P28" s="305"/>
      <c r="Q28" s="305"/>
      <c r="R28" s="305"/>
      <c r="S28" s="306"/>
      <c r="T28" s="436"/>
      <c r="U28" s="231"/>
      <c r="V28" s="305"/>
      <c r="W28" s="305"/>
      <c r="X28" s="305"/>
      <c r="Y28" s="306"/>
      <c r="Z28" s="436"/>
      <c r="AB28" s="305"/>
      <c r="AC28" s="305"/>
      <c r="AD28" s="305"/>
      <c r="AE28" s="306"/>
      <c r="AF28" s="436"/>
      <c r="AH28" s="305"/>
      <c r="AI28" s="305"/>
      <c r="AJ28" s="305"/>
      <c r="AK28" s="306"/>
      <c r="AL28" s="436"/>
    </row>
    <row r="29" spans="1:38" s="232" customFormat="1" ht="18" customHeight="1" x14ac:dyDescent="0.15">
      <c r="B29" s="244" t="s">
        <v>4</v>
      </c>
      <c r="C29" s="226"/>
      <c r="D29" s="247">
        <f t="shared" si="0"/>
        <v>4823</v>
      </c>
      <c r="E29" s="765">
        <f>D29/'20pobl'!D29*100</f>
        <v>2.865937357015099</v>
      </c>
      <c r="F29" s="226"/>
      <c r="G29" s="245">
        <v>2516</v>
      </c>
      <c r="H29" s="770">
        <v>1.6956348858681369</v>
      </c>
      <c r="I29" s="226"/>
      <c r="J29" s="245">
        <v>894</v>
      </c>
      <c r="K29" s="770">
        <v>5.9413836645178444</v>
      </c>
      <c r="L29" s="226"/>
      <c r="M29" s="245">
        <v>1413</v>
      </c>
      <c r="N29" s="770">
        <f>M29/'20pobl'!X29*100</f>
        <v>29.080057625025724</v>
      </c>
      <c r="O29" s="575"/>
      <c r="P29" s="305"/>
      <c r="Q29" s="305"/>
      <c r="R29" s="305"/>
      <c r="S29" s="306"/>
      <c r="T29" s="436"/>
      <c r="U29" s="231"/>
      <c r="V29" s="305"/>
      <c r="W29" s="305"/>
      <c r="X29" s="305"/>
      <c r="Y29" s="306"/>
      <c r="Z29" s="436"/>
      <c r="AB29" s="305"/>
      <c r="AC29" s="305"/>
      <c r="AD29" s="305"/>
      <c r="AE29" s="306"/>
      <c r="AF29" s="436"/>
      <c r="AH29" s="305"/>
      <c r="AI29" s="305"/>
      <c r="AJ29" s="305"/>
      <c r="AK29" s="306"/>
      <c r="AL29" s="436"/>
    </row>
    <row r="30" spans="1:38" s="223" customFormat="1" ht="3.75" customHeight="1" x14ac:dyDescent="0.15">
      <c r="A30" s="220"/>
      <c r="B30" s="221"/>
      <c r="C30" s="222"/>
      <c r="D30" s="221"/>
      <c r="E30" s="221"/>
      <c r="F30" s="222"/>
      <c r="G30" s="221"/>
      <c r="H30" s="221"/>
      <c r="I30" s="222"/>
      <c r="J30" s="221"/>
      <c r="K30" s="221"/>
      <c r="L30" s="222"/>
      <c r="M30" s="221"/>
      <c r="N30" s="221"/>
      <c r="O30" s="575"/>
      <c r="P30" s="309"/>
      <c r="Q30" s="309"/>
      <c r="R30" s="305"/>
      <c r="S30" s="306"/>
      <c r="T30" s="436"/>
      <c r="U30" s="231"/>
      <c r="V30" s="309"/>
      <c r="W30" s="309"/>
      <c r="X30" s="305"/>
      <c r="Y30" s="306"/>
      <c r="Z30" s="436"/>
      <c r="AB30" s="309"/>
      <c r="AC30" s="309"/>
      <c r="AD30" s="305"/>
      <c r="AE30" s="306"/>
      <c r="AF30" s="436"/>
      <c r="AH30" s="309"/>
      <c r="AI30" s="309"/>
      <c r="AJ30" s="305"/>
      <c r="AK30" s="306"/>
      <c r="AL30" s="436"/>
    </row>
    <row r="31" spans="1:38" s="251" customFormat="1" ht="18" customHeight="1" x14ac:dyDescent="0.15">
      <c r="B31" s="252" t="s">
        <v>3</v>
      </c>
      <c r="C31" s="211"/>
      <c r="D31" s="253">
        <f>G31+J31+M31</f>
        <v>1882818</v>
      </c>
      <c r="E31" s="766">
        <f>D31/'20pobl'!D31*100</f>
        <v>3.9658796067522943</v>
      </c>
      <c r="F31" s="211"/>
      <c r="G31" s="253">
        <f>SUM(G12:G29)</f>
        <v>497145</v>
      </c>
      <c r="H31" s="254">
        <f>G31/'20pobl'!J31*100</f>
        <v>1.3083999251508236</v>
      </c>
      <c r="I31" s="211"/>
      <c r="J31" s="253">
        <f>SUM(J12:J29)</f>
        <v>398667</v>
      </c>
      <c r="K31" s="254">
        <f>J31/'20pobl'!Q31*100</f>
        <v>6.0271429839200898</v>
      </c>
      <c r="L31" s="211"/>
      <c r="M31" s="253">
        <f>SUM(M12:M29)</f>
        <v>987006</v>
      </c>
      <c r="N31" s="254">
        <f>M31/'20pobl'!X31*100</f>
        <v>34.456689043014045</v>
      </c>
      <c r="O31" s="575"/>
      <c r="P31" s="305"/>
      <c r="Q31" s="305"/>
      <c r="R31" s="309"/>
      <c r="S31" s="309"/>
      <c r="T31" s="438"/>
      <c r="U31" s="439"/>
      <c r="V31" s="305"/>
      <c r="W31" s="305"/>
      <c r="X31" s="309"/>
      <c r="Y31" s="309"/>
      <c r="Z31" s="438"/>
      <c r="AB31" s="305"/>
      <c r="AC31" s="305"/>
      <c r="AD31" s="309"/>
      <c r="AE31" s="309"/>
      <c r="AF31" s="438"/>
      <c r="AH31" s="305"/>
      <c r="AI31" s="305"/>
      <c r="AJ31" s="309"/>
      <c r="AK31" s="309"/>
      <c r="AL31" s="438"/>
    </row>
    <row r="32" spans="1:38" s="256" customFormat="1" ht="5.25" customHeight="1" x14ac:dyDescent="0.2">
      <c r="B32" s="257" t="s">
        <v>42</v>
      </c>
      <c r="C32" s="258"/>
      <c r="F32" s="258"/>
    </row>
    <row r="33" spans="2:14" s="251" customFormat="1" ht="5.25" customHeight="1" x14ac:dyDescent="0.2">
      <c r="B33" s="257" t="s">
        <v>50</v>
      </c>
      <c r="C33" s="260"/>
      <c r="F33" s="260"/>
    </row>
    <row r="34" spans="2:14" s="251" customFormat="1" ht="13.5" customHeight="1" x14ac:dyDescent="0.2">
      <c r="B34" s="1043" t="str">
        <f>'24solcasaad_pobl'!B34:N34</f>
        <v>(1) Cifras definitivas INE de la Estadística del Padrón continuo referidas al 01/01/2022. Datos definitivos (publicado 24/1/2023)</v>
      </c>
      <c r="C34" s="1074"/>
      <c r="D34" s="1074"/>
      <c r="E34" s="1074"/>
      <c r="F34" s="1074"/>
      <c r="G34" s="1074"/>
      <c r="H34" s="1074"/>
      <c r="I34" s="1074"/>
      <c r="J34" s="1074"/>
      <c r="K34" s="1074"/>
      <c r="L34" s="1074"/>
      <c r="M34" s="1074"/>
      <c r="N34" s="1074"/>
    </row>
    <row r="35" spans="2:14" ht="29.25" customHeight="1" x14ac:dyDescent="0.2">
      <c r="B35" s="1065"/>
      <c r="C35" s="1065"/>
      <c r="D35" s="1065"/>
      <c r="E35" s="736"/>
      <c r="F35" s="262"/>
      <c r="G35" s="262"/>
      <c r="H35" s="262"/>
    </row>
    <row r="36" spans="2:14" ht="4.5" customHeight="1" x14ac:dyDescent="0.2">
      <c r="B36" s="1066"/>
      <c r="C36" s="1066"/>
      <c r="D36" s="1066"/>
      <c r="E36" s="737"/>
      <c r="F36" s="262"/>
      <c r="G36" s="262"/>
      <c r="H36" s="262"/>
    </row>
  </sheetData>
  <mergeCells count="23">
    <mergeCell ref="B34:N34"/>
    <mergeCell ref="B35:D35"/>
    <mergeCell ref="B36:D36"/>
    <mergeCell ref="J8:K8"/>
    <mergeCell ref="M8:N8"/>
    <mergeCell ref="D9:D10"/>
    <mergeCell ref="E9:E10"/>
    <mergeCell ref="G9:G10"/>
    <mergeCell ref="H9:H10"/>
    <mergeCell ref="J9:J10"/>
    <mergeCell ref="K9:K10"/>
    <mergeCell ref="M9:M10"/>
    <mergeCell ref="N9:N10"/>
    <mergeCell ref="B2:C2"/>
    <mergeCell ref="B3:C3"/>
    <mergeCell ref="A4:N4"/>
    <mergeCell ref="B5:N5"/>
    <mergeCell ref="B7:B10"/>
    <mergeCell ref="D7:E8"/>
    <mergeCell ref="G7:H7"/>
    <mergeCell ref="J7:K7"/>
    <mergeCell ref="M7:N7"/>
    <mergeCell ref="G8:H8"/>
  </mergeCells>
  <printOptions horizontalCentered="1"/>
  <pageMargins left="0" right="0" top="0.43307086614173229" bottom="0.43307086614173229" header="0" footer="0"/>
  <pageSetup paperSize="9" scale="93" orientation="landscape" r:id="rId1"/>
  <headerFooter alignWithMargins="0"/>
  <rowBreaks count="2" manualBreakCount="2">
    <brk id="34" max="25" man="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6">
    <tabColor theme="0"/>
    <pageSetUpPr fitToPage="1"/>
  </sheetPr>
  <dimension ref="A1:AD43"/>
  <sheetViews>
    <sheetView topLeftCell="A20" zoomScaleNormal="100" workbookViewId="0">
      <selection activeCell="C38" sqref="C38"/>
    </sheetView>
  </sheetViews>
  <sheetFormatPr baseColWidth="10" defaultColWidth="11.42578125" defaultRowHeight="15" x14ac:dyDescent="0.2"/>
  <cols>
    <col min="1" max="1" width="2" style="1" customWidth="1"/>
    <col min="2" max="2" width="4.5703125" style="1" customWidth="1"/>
    <col min="3" max="3" width="13.42578125" style="1" customWidth="1"/>
    <col min="4" max="4" width="0.85546875" style="1" customWidth="1"/>
    <col min="5" max="5" width="7" style="1" customWidth="1"/>
    <col min="6" max="6" width="7.140625" style="1" customWidth="1"/>
    <col min="7" max="7" width="7" style="1" customWidth="1"/>
    <col min="8" max="8" width="7.140625" style="1" customWidth="1"/>
    <col min="9" max="9" width="7" style="1" customWidth="1"/>
    <col min="10" max="10" width="7.140625" style="1" customWidth="1"/>
    <col min="11" max="11" width="7" style="1" customWidth="1"/>
    <col min="12" max="12" width="7.140625" style="1" customWidth="1"/>
    <col min="13" max="13" width="7" style="1" customWidth="1"/>
    <col min="14" max="14" width="7.140625" style="1" customWidth="1"/>
    <col min="15" max="15" width="7" style="2" customWidth="1"/>
    <col min="16" max="16" width="5.28515625" style="1" customWidth="1"/>
    <col min="17" max="17" width="7" style="2" customWidth="1"/>
    <col min="18" max="18" width="7.140625" style="1" customWidth="1"/>
    <col min="19" max="19" width="2.85546875" style="1" customWidth="1"/>
    <col min="20" max="20" width="11.140625" style="12" customWidth="1"/>
    <col min="21" max="30" width="11.42578125" style="12"/>
    <col min="31" max="16384" width="11.42578125" style="1"/>
  </cols>
  <sheetData>
    <row r="1" spans="1:30" s="2" customFormat="1" ht="13.5" customHeight="1" x14ac:dyDescent="0.2">
      <c r="T1" s="17"/>
      <c r="U1" s="17"/>
      <c r="V1" s="17"/>
      <c r="W1" s="17"/>
      <c r="X1" s="17"/>
      <c r="Y1" s="17"/>
      <c r="Z1" s="17"/>
      <c r="AA1" s="17"/>
      <c r="AB1" s="17"/>
      <c r="AC1" s="17"/>
      <c r="AD1" s="17"/>
    </row>
    <row r="2" spans="1:30" s="9" customFormat="1" ht="66.75" customHeight="1" x14ac:dyDescent="0.2">
      <c r="A2" s="10"/>
      <c r="B2" s="1017"/>
      <c r="C2" s="1017"/>
      <c r="D2" s="1017"/>
      <c r="E2" s="1017"/>
      <c r="F2" s="1017"/>
      <c r="G2" s="1017"/>
      <c r="H2" s="1017"/>
      <c r="I2" s="1017"/>
      <c r="J2" s="1017"/>
      <c r="K2" s="1017"/>
      <c r="L2" s="1017"/>
      <c r="M2" s="1017"/>
      <c r="N2" s="1017"/>
      <c r="O2" s="1017"/>
      <c r="P2" s="1017"/>
      <c r="Q2" s="1017"/>
      <c r="R2" s="1017"/>
      <c r="S2" s="10"/>
      <c r="T2" s="16"/>
      <c r="U2" s="15"/>
      <c r="V2" s="15"/>
      <c r="W2" s="15"/>
      <c r="X2" s="15"/>
      <c r="Y2" s="15"/>
      <c r="Z2" s="15"/>
      <c r="AA2" s="15"/>
      <c r="AB2" s="15"/>
      <c r="AC2" s="15"/>
      <c r="AD2" s="15"/>
    </row>
    <row r="3" spans="1:30" x14ac:dyDescent="0.2">
      <c r="B3" s="3"/>
      <c r="C3" s="1022" t="s">
        <v>326</v>
      </c>
      <c r="D3" s="1022"/>
      <c r="E3" s="1022"/>
      <c r="F3" s="3"/>
      <c r="G3" s="3"/>
      <c r="H3" s="3"/>
      <c r="I3" s="3"/>
      <c r="J3" s="3"/>
      <c r="K3" s="3"/>
      <c r="L3" s="3"/>
      <c r="M3" s="3"/>
      <c r="N3" s="3"/>
      <c r="O3" s="14"/>
      <c r="P3" s="3"/>
      <c r="Q3" s="14"/>
      <c r="R3" s="3"/>
    </row>
    <row r="4" spans="1:30" x14ac:dyDescent="0.2">
      <c r="B4" s="3"/>
      <c r="C4" s="3"/>
      <c r="D4" s="3"/>
      <c r="E4" s="3"/>
      <c r="F4" s="3"/>
      <c r="G4" s="3"/>
      <c r="H4" s="3"/>
      <c r="I4" s="3"/>
      <c r="J4" s="3"/>
      <c r="K4" s="3"/>
      <c r="L4" s="3"/>
      <c r="M4" s="3"/>
      <c r="N4" s="3"/>
      <c r="O4" s="14"/>
      <c r="P4" s="3"/>
      <c r="Q4" s="14"/>
      <c r="R4" s="3"/>
    </row>
    <row r="5" spans="1:30" ht="23.25" customHeight="1" x14ac:dyDescent="0.2">
      <c r="B5" s="1023" t="s">
        <v>302</v>
      </c>
      <c r="C5" s="1024"/>
      <c r="D5" s="1024"/>
      <c r="E5" s="1024"/>
      <c r="F5" s="1024"/>
      <c r="G5" s="1024"/>
      <c r="H5" s="1024"/>
      <c r="I5" s="1024"/>
      <c r="J5" s="1024"/>
      <c r="K5" s="1024"/>
      <c r="L5" s="1024"/>
      <c r="M5" s="1024"/>
      <c r="N5" s="1024"/>
      <c r="O5" s="1024"/>
      <c r="P5" s="1024"/>
      <c r="Q5" s="1025">
        <v>45046</v>
      </c>
      <c r="R5" s="1026"/>
      <c r="S5" s="1026"/>
      <c r="T5" s="1"/>
    </row>
    <row r="6" spans="1:30" ht="18.95" customHeight="1" x14ac:dyDescent="0.2">
      <c r="B6" s="141"/>
      <c r="C6" s="141"/>
      <c r="D6" s="141"/>
      <c r="E6" s="141"/>
      <c r="F6" s="141"/>
      <c r="G6" s="141"/>
      <c r="H6" s="141"/>
      <c r="I6" s="141"/>
      <c r="J6" s="141"/>
      <c r="K6" s="141"/>
      <c r="L6" s="141"/>
      <c r="M6" s="141"/>
      <c r="N6" s="141"/>
      <c r="O6" s="141"/>
      <c r="P6" s="141"/>
      <c r="Q6" s="141"/>
      <c r="R6" s="141"/>
      <c r="S6" s="141"/>
      <c r="T6" s="1"/>
    </row>
    <row r="7" spans="1:30" ht="18.75" customHeight="1" x14ac:dyDescent="0.2">
      <c r="B7" s="1027" t="s">
        <v>327</v>
      </c>
      <c r="C7" s="1027"/>
      <c r="D7" s="1027"/>
      <c r="E7" s="1027"/>
      <c r="F7" s="1027"/>
      <c r="G7" s="1027"/>
      <c r="H7" s="1027"/>
      <c r="I7" s="1027"/>
      <c r="J7" s="1027"/>
      <c r="K7" s="1027"/>
      <c r="L7" s="1027"/>
      <c r="M7" s="1027"/>
      <c r="N7" s="1027"/>
      <c r="O7" s="1027"/>
      <c r="P7" s="1027"/>
      <c r="Q7" s="1027"/>
      <c r="R7" s="1027"/>
      <c r="S7" s="1027"/>
      <c r="T7" s="1"/>
    </row>
    <row r="8" spans="1:30" ht="18.75" customHeight="1" x14ac:dyDescent="0.2">
      <c r="B8" s="1021" t="s">
        <v>328</v>
      </c>
      <c r="C8" s="1021"/>
      <c r="D8" s="1021"/>
      <c r="E8" s="1021"/>
      <c r="F8" s="1021"/>
      <c r="G8" s="1021"/>
      <c r="H8" s="1021"/>
      <c r="I8" s="1021"/>
      <c r="J8" s="1021"/>
      <c r="K8" s="1021"/>
      <c r="L8" s="1021"/>
      <c r="M8" s="1021"/>
      <c r="N8" s="1021"/>
      <c r="O8" s="1021"/>
      <c r="P8" s="1021"/>
      <c r="Q8" s="1021"/>
      <c r="R8" s="1021"/>
      <c r="S8" s="1021"/>
      <c r="T8" s="1021"/>
    </row>
    <row r="9" spans="1:30" ht="18.75" customHeight="1" x14ac:dyDescent="0.2">
      <c r="B9" s="1021" t="s">
        <v>329</v>
      </c>
      <c r="C9" s="1021"/>
      <c r="D9" s="1021"/>
      <c r="E9" s="1021"/>
      <c r="F9" s="1021"/>
      <c r="G9" s="1021"/>
      <c r="H9" s="1021"/>
      <c r="I9" s="1021"/>
      <c r="J9" s="1021"/>
      <c r="K9" s="1021"/>
      <c r="L9" s="1021"/>
      <c r="M9" s="1021"/>
      <c r="N9" s="1021"/>
      <c r="O9" s="1021"/>
      <c r="P9" s="1021"/>
      <c r="Q9" s="1021"/>
      <c r="R9" s="1021"/>
      <c r="S9" s="1021"/>
      <c r="T9" s="1021"/>
    </row>
    <row r="10" spans="1:30" ht="18.75" customHeight="1" x14ac:dyDescent="0.2">
      <c r="B10" s="1021" t="s">
        <v>330</v>
      </c>
      <c r="C10" s="1021"/>
      <c r="D10" s="1021"/>
      <c r="E10" s="1021"/>
      <c r="F10" s="1021"/>
      <c r="G10" s="1021"/>
      <c r="H10" s="1021"/>
      <c r="I10" s="1021"/>
      <c r="J10" s="1021"/>
      <c r="K10" s="1021"/>
      <c r="L10" s="1021"/>
      <c r="M10" s="1021"/>
      <c r="N10" s="1021"/>
      <c r="O10" s="1021"/>
      <c r="P10" s="1021"/>
      <c r="Q10" s="1021"/>
      <c r="R10" s="1021"/>
      <c r="S10" s="1021"/>
      <c r="T10" s="1021"/>
    </row>
    <row r="11" spans="1:30" ht="18.75" customHeight="1" x14ac:dyDescent="0.2">
      <c r="B11" s="1021" t="s">
        <v>331</v>
      </c>
      <c r="C11" s="1021"/>
      <c r="D11" s="1021"/>
      <c r="E11" s="1021"/>
      <c r="F11" s="1021"/>
      <c r="G11" s="1021"/>
      <c r="H11" s="1021"/>
      <c r="I11" s="1021"/>
      <c r="J11" s="1021"/>
      <c r="K11" s="1021"/>
      <c r="L11" s="1021"/>
      <c r="M11" s="1021"/>
      <c r="N11" s="1021"/>
      <c r="O11" s="1021"/>
      <c r="P11" s="1021"/>
      <c r="Q11" s="1021"/>
      <c r="R11" s="1021"/>
      <c r="S11" s="1021"/>
      <c r="T11" s="1021"/>
    </row>
    <row r="12" spans="1:30" ht="18.75" customHeight="1" x14ac:dyDescent="0.2">
      <c r="B12" s="1021" t="s">
        <v>332</v>
      </c>
      <c r="C12" s="1021"/>
      <c r="D12" s="1021"/>
      <c r="E12" s="1021"/>
      <c r="F12" s="1021"/>
      <c r="G12" s="1021"/>
      <c r="H12" s="1021"/>
      <c r="I12" s="1021"/>
      <c r="J12" s="1021"/>
      <c r="K12" s="1021"/>
      <c r="L12" s="1021"/>
      <c r="M12" s="1021"/>
      <c r="N12" s="1021"/>
      <c r="O12" s="1021"/>
      <c r="P12" s="1021"/>
      <c r="Q12" s="1021"/>
      <c r="R12" s="1021"/>
      <c r="S12" s="1021"/>
      <c r="T12" s="1021"/>
    </row>
    <row r="13" spans="1:30" ht="18.75" customHeight="1" x14ac:dyDescent="0.2">
      <c r="B13" s="1021" t="s">
        <v>333</v>
      </c>
      <c r="C13" s="1021"/>
      <c r="D13" s="1021"/>
      <c r="E13" s="1021"/>
      <c r="F13" s="1021"/>
      <c r="G13" s="1021"/>
      <c r="H13" s="1021"/>
      <c r="I13" s="1021"/>
      <c r="J13" s="1021"/>
      <c r="K13" s="1021"/>
      <c r="L13" s="1021"/>
      <c r="M13" s="1021"/>
      <c r="N13" s="1021"/>
      <c r="O13" s="1021"/>
      <c r="P13" s="1021"/>
      <c r="Q13" s="1021"/>
      <c r="R13" s="1021"/>
      <c r="S13" s="1021"/>
      <c r="T13" s="1021"/>
    </row>
    <row r="14" spans="1:30" ht="18.75" customHeight="1" x14ac:dyDescent="0.2">
      <c r="B14" s="866"/>
      <c r="C14" s="866"/>
      <c r="D14" s="866"/>
      <c r="E14" s="866"/>
      <c r="F14" s="866"/>
      <c r="G14" s="866"/>
      <c r="H14" s="866"/>
      <c r="I14" s="866"/>
      <c r="J14" s="866"/>
      <c r="K14" s="866"/>
      <c r="L14" s="866"/>
      <c r="M14" s="866"/>
      <c r="N14" s="866"/>
      <c r="O14" s="866"/>
      <c r="P14" s="866"/>
      <c r="Q14" s="866"/>
      <c r="R14" s="866"/>
      <c r="S14" s="866"/>
      <c r="T14" s="787"/>
    </row>
    <row r="15" spans="1:30" ht="18.75" customHeight="1" x14ac:dyDescent="0.2">
      <c r="B15" s="1027" t="s">
        <v>334</v>
      </c>
      <c r="C15" s="1027"/>
      <c r="D15" s="1027"/>
      <c r="E15" s="1027"/>
      <c r="F15" s="1027"/>
      <c r="G15" s="1027"/>
      <c r="H15" s="1027"/>
      <c r="I15" s="1027"/>
      <c r="J15" s="1027"/>
      <c r="K15" s="1027"/>
      <c r="L15" s="1027"/>
      <c r="M15" s="1027"/>
      <c r="N15" s="1027"/>
      <c r="O15" s="1027"/>
      <c r="P15" s="1027"/>
      <c r="Q15" s="1027"/>
      <c r="R15" s="1027"/>
      <c r="S15" s="1027"/>
      <c r="T15" s="1"/>
    </row>
    <row r="16" spans="1:30" ht="18.75" customHeight="1" x14ac:dyDescent="0.2">
      <c r="B16" s="1021" t="s">
        <v>335</v>
      </c>
      <c r="C16" s="1021"/>
      <c r="D16" s="1021"/>
      <c r="E16" s="1021"/>
      <c r="F16" s="1021"/>
      <c r="G16" s="1021"/>
      <c r="H16" s="1021"/>
      <c r="I16" s="1021"/>
      <c r="J16" s="1021"/>
      <c r="K16" s="1021"/>
      <c r="L16" s="1021"/>
      <c r="M16" s="1021"/>
      <c r="N16" s="1021"/>
      <c r="O16" s="1021"/>
      <c r="P16" s="1021"/>
      <c r="Q16" s="1021"/>
      <c r="R16" s="1021"/>
      <c r="S16" s="1021"/>
      <c r="T16" s="787"/>
    </row>
    <row r="17" spans="2:20" ht="18.75" customHeight="1" x14ac:dyDescent="0.2">
      <c r="B17" s="1021" t="s">
        <v>336</v>
      </c>
      <c r="C17" s="1021"/>
      <c r="D17" s="1021"/>
      <c r="E17" s="1021"/>
      <c r="F17" s="1021"/>
      <c r="G17" s="1021"/>
      <c r="H17" s="1021"/>
      <c r="I17" s="1021"/>
      <c r="J17" s="1021"/>
      <c r="K17" s="1021"/>
      <c r="L17" s="1021"/>
      <c r="M17" s="1021"/>
      <c r="N17" s="1021"/>
      <c r="O17" s="1021"/>
      <c r="P17" s="1021"/>
      <c r="Q17" s="1021"/>
      <c r="R17" s="1021"/>
      <c r="S17" s="1021"/>
      <c r="T17" s="866"/>
    </row>
    <row r="18" spans="2:20" ht="18.75" customHeight="1" x14ac:dyDescent="0.2">
      <c r="B18" s="1021" t="s">
        <v>337</v>
      </c>
      <c r="C18" s="1021"/>
      <c r="D18" s="1021"/>
      <c r="E18" s="1021"/>
      <c r="F18" s="1021"/>
      <c r="G18" s="1021"/>
      <c r="H18" s="1021"/>
      <c r="I18" s="1021"/>
      <c r="J18" s="1021"/>
      <c r="K18" s="1021"/>
      <c r="L18" s="1021"/>
      <c r="M18" s="1021"/>
      <c r="N18" s="1021"/>
      <c r="O18" s="1021"/>
      <c r="P18" s="1021"/>
      <c r="Q18" s="1021"/>
      <c r="R18" s="1021"/>
      <c r="S18" s="1021"/>
      <c r="T18" s="866"/>
    </row>
    <row r="19" spans="2:20" ht="18.75" customHeight="1" x14ac:dyDescent="0.2">
      <c r="B19" s="866"/>
      <c r="C19" s="866"/>
      <c r="D19" s="866"/>
      <c r="E19" s="866"/>
      <c r="F19" s="866"/>
      <c r="G19" s="866"/>
      <c r="H19" s="866"/>
      <c r="I19" s="866"/>
      <c r="J19" s="866"/>
      <c r="K19" s="866"/>
      <c r="L19" s="866"/>
      <c r="M19" s="866"/>
      <c r="N19" s="866"/>
      <c r="O19" s="866"/>
      <c r="P19" s="866"/>
      <c r="Q19" s="866"/>
      <c r="R19" s="866"/>
      <c r="S19" s="866"/>
      <c r="T19" s="787"/>
    </row>
    <row r="20" spans="2:20" ht="18.75" customHeight="1" x14ac:dyDescent="0.2">
      <c r="B20" s="1027" t="s">
        <v>338</v>
      </c>
      <c r="C20" s="1027"/>
      <c r="D20" s="1027"/>
      <c r="E20" s="1027"/>
      <c r="F20" s="1027"/>
      <c r="G20" s="1027"/>
      <c r="H20" s="1027"/>
      <c r="I20" s="1027"/>
      <c r="J20" s="1027"/>
      <c r="K20" s="1027"/>
      <c r="L20" s="1027"/>
      <c r="M20" s="1027"/>
      <c r="N20" s="1027"/>
      <c r="O20" s="1027"/>
      <c r="P20" s="1027"/>
      <c r="Q20" s="1027"/>
      <c r="R20" s="1027"/>
      <c r="S20" s="1027"/>
      <c r="T20" s="1"/>
    </row>
    <row r="21" spans="2:20" ht="18.75" customHeight="1" x14ac:dyDescent="0.2">
      <c r="B21" s="1021" t="s">
        <v>339</v>
      </c>
      <c r="C21" s="1021"/>
      <c r="D21" s="1021"/>
      <c r="E21" s="1021"/>
      <c r="F21" s="1021"/>
      <c r="G21" s="1021"/>
      <c r="H21" s="1021"/>
      <c r="I21" s="1021"/>
      <c r="J21" s="1021"/>
      <c r="K21" s="1021"/>
      <c r="L21" s="1021"/>
      <c r="M21" s="1021"/>
      <c r="N21" s="1021"/>
      <c r="O21" s="1021"/>
      <c r="P21" s="1021"/>
      <c r="Q21" s="1021"/>
      <c r="R21" s="1021"/>
      <c r="S21" s="1021"/>
      <c r="T21" s="787"/>
    </row>
    <row r="22" spans="2:20" ht="18.75" customHeight="1" x14ac:dyDescent="0.2">
      <c r="B22" s="866"/>
      <c r="C22" s="866"/>
      <c r="D22" s="866"/>
      <c r="E22" s="866"/>
      <c r="F22" s="866"/>
      <c r="G22" s="866"/>
      <c r="H22" s="866"/>
      <c r="I22" s="866"/>
      <c r="J22" s="866"/>
      <c r="K22" s="866"/>
      <c r="L22" s="866"/>
      <c r="M22" s="866"/>
      <c r="N22" s="866"/>
      <c r="O22" s="866"/>
      <c r="P22" s="866"/>
      <c r="Q22" s="866"/>
      <c r="R22" s="866"/>
      <c r="S22" s="866"/>
      <c r="T22" s="787"/>
    </row>
    <row r="23" spans="2:20" ht="18.75" customHeight="1" x14ac:dyDescent="0.2">
      <c r="B23" s="1027" t="s">
        <v>340</v>
      </c>
      <c r="C23" s="1027"/>
      <c r="D23" s="1027"/>
      <c r="E23" s="1027"/>
      <c r="F23" s="1027"/>
      <c r="G23" s="1027"/>
      <c r="H23" s="1027"/>
      <c r="I23" s="1027"/>
      <c r="J23" s="1027"/>
      <c r="K23" s="1027"/>
      <c r="L23" s="1027"/>
      <c r="M23" s="1027"/>
      <c r="N23" s="1027"/>
      <c r="O23" s="1027"/>
      <c r="P23" s="1027"/>
      <c r="Q23" s="1027"/>
      <c r="R23" s="1027"/>
      <c r="S23" s="1027"/>
      <c r="T23" s="1"/>
    </row>
    <row r="24" spans="2:20" ht="18.75" customHeight="1" x14ac:dyDescent="0.2">
      <c r="B24" s="1021" t="s">
        <v>340</v>
      </c>
      <c r="C24" s="1021"/>
      <c r="D24" s="1021"/>
      <c r="E24" s="1021"/>
      <c r="F24" s="1021"/>
      <c r="G24" s="1021"/>
      <c r="H24" s="1021"/>
      <c r="I24" s="1021"/>
      <c r="J24" s="1021"/>
      <c r="K24" s="1021"/>
      <c r="L24" s="1021"/>
      <c r="M24" s="1021"/>
      <c r="N24" s="1021"/>
      <c r="O24" s="1021"/>
      <c r="P24" s="1021"/>
      <c r="Q24" s="1021"/>
      <c r="R24" s="1021"/>
      <c r="S24" s="1021"/>
      <c r="T24" s="787"/>
    </row>
    <row r="25" spans="2:20" ht="18.75" customHeight="1" x14ac:dyDescent="0.2">
      <c r="B25" s="1021" t="s">
        <v>341</v>
      </c>
      <c r="C25" s="1021"/>
      <c r="D25" s="1021"/>
      <c r="E25" s="1021"/>
      <c r="F25" s="1021"/>
      <c r="G25" s="1021"/>
      <c r="H25" s="1021"/>
      <c r="I25" s="1021"/>
      <c r="J25" s="1021"/>
      <c r="K25" s="1021"/>
      <c r="L25" s="1021"/>
      <c r="M25" s="1021"/>
      <c r="N25" s="1021"/>
      <c r="O25" s="1021"/>
      <c r="P25" s="1021"/>
      <c r="Q25" s="1021"/>
      <c r="R25" s="1021"/>
      <c r="S25" s="1021"/>
      <c r="T25" s="787"/>
    </row>
    <row r="26" spans="2:20" ht="18.75" customHeight="1" x14ac:dyDescent="0.2">
      <c r="B26" s="866"/>
      <c r="C26" s="866"/>
      <c r="D26" s="866"/>
      <c r="E26" s="866"/>
      <c r="F26" s="866"/>
      <c r="G26" s="866"/>
      <c r="H26" s="866"/>
      <c r="I26" s="866"/>
      <c r="J26" s="866"/>
      <c r="K26" s="866"/>
      <c r="L26" s="866"/>
      <c r="M26" s="866"/>
      <c r="N26" s="866"/>
      <c r="O26" s="866"/>
      <c r="P26" s="866"/>
      <c r="Q26" s="866"/>
      <c r="R26" s="866"/>
      <c r="S26" s="866"/>
      <c r="T26" s="787"/>
    </row>
    <row r="27" spans="2:20" ht="18.75" customHeight="1" x14ac:dyDescent="0.2">
      <c r="B27" s="1027" t="s">
        <v>342</v>
      </c>
      <c r="C27" s="1027"/>
      <c r="D27" s="1027"/>
      <c r="E27" s="1027"/>
      <c r="F27" s="1027"/>
      <c r="G27" s="1027"/>
      <c r="H27" s="1027"/>
      <c r="I27" s="1027"/>
      <c r="J27" s="1027"/>
      <c r="K27" s="1027"/>
      <c r="L27" s="1027"/>
      <c r="M27" s="1027"/>
      <c r="N27" s="1027"/>
      <c r="O27" s="1027"/>
      <c r="P27" s="1027"/>
      <c r="Q27" s="1027"/>
      <c r="R27" s="1027"/>
      <c r="S27" s="1027"/>
      <c r="T27" s="1"/>
    </row>
    <row r="28" spans="2:20" ht="18.75" customHeight="1" x14ac:dyDescent="0.2">
      <c r="B28" s="1021" t="s">
        <v>342</v>
      </c>
      <c r="C28" s="1021"/>
      <c r="D28" s="1021"/>
      <c r="E28" s="1021"/>
      <c r="F28" s="1021"/>
      <c r="G28" s="1021"/>
      <c r="H28" s="1021"/>
      <c r="I28" s="1021"/>
      <c r="J28" s="1021"/>
      <c r="K28" s="1021"/>
      <c r="L28" s="1021"/>
      <c r="M28" s="1021"/>
      <c r="N28" s="1021"/>
      <c r="O28" s="1021"/>
      <c r="P28" s="1021"/>
      <c r="Q28" s="1021"/>
      <c r="R28" s="1021"/>
      <c r="S28" s="1021"/>
      <c r="T28" s="787"/>
    </row>
    <row r="29" spans="2:20" ht="18.75" customHeight="1" x14ac:dyDescent="0.2">
      <c r="B29" s="1021" t="s">
        <v>343</v>
      </c>
      <c r="C29" s="1021"/>
      <c r="D29" s="1021"/>
      <c r="E29" s="1021"/>
      <c r="F29" s="1021"/>
      <c r="G29" s="1021"/>
      <c r="H29" s="1021"/>
      <c r="I29" s="1021"/>
      <c r="J29" s="1021"/>
      <c r="K29" s="1021"/>
      <c r="L29" s="1021"/>
      <c r="M29" s="1021"/>
      <c r="N29" s="1021"/>
      <c r="O29" s="1021"/>
      <c r="P29" s="1021"/>
      <c r="Q29" s="1021"/>
      <c r="R29" s="1021"/>
      <c r="S29" s="1021"/>
      <c r="T29" s="787"/>
    </row>
    <row r="30" spans="2:20" ht="18.75" customHeight="1" x14ac:dyDescent="0.2">
      <c r="B30" s="866"/>
      <c r="C30" s="866"/>
      <c r="D30" s="866"/>
      <c r="E30" s="866"/>
      <c r="F30" s="866"/>
      <c r="G30" s="866"/>
      <c r="H30" s="866"/>
      <c r="I30" s="866"/>
      <c r="J30" s="866"/>
      <c r="K30" s="866"/>
      <c r="L30" s="866"/>
      <c r="M30" s="866"/>
      <c r="N30" s="866"/>
      <c r="O30" s="866"/>
      <c r="P30" s="866"/>
      <c r="Q30" s="866"/>
      <c r="R30" s="866"/>
      <c r="S30" s="866"/>
      <c r="T30" s="787"/>
    </row>
    <row r="31" spans="2:20" ht="18.75" customHeight="1" x14ac:dyDescent="0.2">
      <c r="B31" s="1027" t="s">
        <v>344</v>
      </c>
      <c r="C31" s="1027"/>
      <c r="D31" s="1027"/>
      <c r="E31" s="1027"/>
      <c r="F31" s="1027"/>
      <c r="G31" s="1027"/>
      <c r="H31" s="1027"/>
      <c r="I31" s="1027"/>
      <c r="J31" s="1027"/>
      <c r="K31" s="1027"/>
      <c r="L31" s="1027"/>
      <c r="M31" s="1027"/>
      <c r="N31" s="1027"/>
      <c r="O31" s="1027"/>
      <c r="P31" s="1027"/>
      <c r="Q31" s="1027"/>
      <c r="R31" s="1027"/>
      <c r="S31" s="1027"/>
      <c r="T31" s="1"/>
    </row>
    <row r="32" spans="2:20" ht="18.75" customHeight="1" x14ac:dyDescent="0.2">
      <c r="B32" s="1021" t="s">
        <v>345</v>
      </c>
      <c r="C32" s="1021"/>
      <c r="D32" s="1021"/>
      <c r="E32" s="1021"/>
      <c r="F32" s="1021"/>
      <c r="G32" s="1021"/>
      <c r="H32" s="1021"/>
      <c r="I32" s="1021"/>
      <c r="J32" s="1021"/>
      <c r="K32" s="1021"/>
      <c r="L32" s="1021"/>
      <c r="M32" s="1021"/>
      <c r="N32" s="1021"/>
      <c r="O32" s="1021"/>
      <c r="P32" s="1021"/>
      <c r="Q32" s="1021"/>
      <c r="R32" s="1021"/>
      <c r="S32" s="1021"/>
      <c r="T32" s="787"/>
    </row>
    <row r="33" spans="2:20" ht="18.75" customHeight="1" x14ac:dyDescent="0.2">
      <c r="B33" s="1021" t="s">
        <v>346</v>
      </c>
      <c r="C33" s="1021"/>
      <c r="D33" s="1021"/>
      <c r="E33" s="1021"/>
      <c r="F33" s="1021"/>
      <c r="G33" s="1021"/>
      <c r="H33" s="1021"/>
      <c r="I33" s="1021"/>
      <c r="J33" s="1021"/>
      <c r="K33" s="1021"/>
      <c r="L33" s="1021"/>
      <c r="M33" s="1021"/>
      <c r="N33" s="1021"/>
      <c r="O33" s="1021"/>
      <c r="P33" s="1021"/>
      <c r="Q33" s="1021"/>
      <c r="R33" s="1021"/>
      <c r="S33" s="1021"/>
      <c r="T33" s="866"/>
    </row>
    <row r="34" spans="2:20" ht="18.75" customHeight="1" x14ac:dyDescent="0.2">
      <c r="B34" s="1021" t="s">
        <v>347</v>
      </c>
      <c r="C34" s="1021"/>
      <c r="D34" s="1021"/>
      <c r="E34" s="1021"/>
      <c r="F34" s="1021"/>
      <c r="G34" s="1021"/>
      <c r="H34" s="1021"/>
      <c r="I34" s="1021"/>
      <c r="J34" s="1021"/>
      <c r="K34" s="1021"/>
      <c r="L34" s="1021"/>
      <c r="M34" s="1021"/>
      <c r="N34" s="1021"/>
      <c r="O34" s="1021"/>
      <c r="P34" s="1021"/>
      <c r="Q34" s="1021"/>
      <c r="R34" s="1021"/>
      <c r="S34" s="1021"/>
      <c r="T34" s="866"/>
    </row>
    <row r="35" spans="2:20" ht="15" customHeight="1" x14ac:dyDescent="0.2">
      <c r="B35" s="1021" t="s">
        <v>348</v>
      </c>
      <c r="C35" s="1021"/>
      <c r="D35" s="1021"/>
      <c r="E35" s="1021"/>
      <c r="F35" s="1021"/>
      <c r="G35" s="1021"/>
      <c r="H35" s="1021"/>
      <c r="I35" s="1021"/>
      <c r="J35" s="1021"/>
      <c r="K35" s="1021"/>
      <c r="L35" s="1021"/>
      <c r="M35" s="1021"/>
      <c r="N35" s="1021"/>
      <c r="O35" s="1021"/>
      <c r="P35" s="1021"/>
      <c r="Q35" s="1021"/>
      <c r="R35" s="1021"/>
      <c r="S35" s="1021"/>
      <c r="T35" s="866"/>
    </row>
    <row r="36" spans="2:20" ht="15.95" customHeight="1" x14ac:dyDescent="0.2">
      <c r="B36" s="787"/>
      <c r="C36" s="787"/>
      <c r="D36" s="787"/>
      <c r="E36" s="787"/>
      <c r="F36" s="787"/>
      <c r="G36" s="787"/>
      <c r="H36" s="787"/>
      <c r="I36" s="787"/>
      <c r="J36" s="787"/>
      <c r="K36" s="787"/>
      <c r="L36" s="787"/>
      <c r="M36" s="787"/>
      <c r="N36" s="787"/>
      <c r="O36" s="788"/>
      <c r="P36" s="787"/>
      <c r="Q36" s="788"/>
      <c r="R36" s="787"/>
      <c r="S36" s="787"/>
      <c r="T36" s="787"/>
    </row>
    <row r="37" spans="2:20" ht="15.95" customHeight="1" x14ac:dyDescent="0.2"/>
    <row r="38" spans="2:20" ht="15.95" customHeight="1" x14ac:dyDescent="0.2"/>
    <row r="39" spans="2:20" ht="15.95" customHeight="1" x14ac:dyDescent="0.2"/>
    <row r="40" spans="2:20" ht="15.95" customHeight="1" x14ac:dyDescent="0.2"/>
    <row r="41" spans="2:20" ht="15.95" customHeight="1" x14ac:dyDescent="0.2"/>
    <row r="42" spans="2:20" ht="15.95" customHeight="1" x14ac:dyDescent="0.2"/>
    <row r="43" spans="2:20" ht="18" customHeight="1" x14ac:dyDescent="0.2"/>
  </sheetData>
  <mergeCells count="28">
    <mergeCell ref="B32:S32"/>
    <mergeCell ref="B33:S33"/>
    <mergeCell ref="B34:S34"/>
    <mergeCell ref="B35:S35"/>
    <mergeCell ref="B31:S31"/>
    <mergeCell ref="B16:S16"/>
    <mergeCell ref="B17:S17"/>
    <mergeCell ref="B18:S18"/>
    <mergeCell ref="B20:S20"/>
    <mergeCell ref="B21:S21"/>
    <mergeCell ref="B23:S23"/>
    <mergeCell ref="B24:S24"/>
    <mergeCell ref="B25:S25"/>
    <mergeCell ref="B27:S27"/>
    <mergeCell ref="B28:S28"/>
    <mergeCell ref="B29:S29"/>
    <mergeCell ref="B15:S15"/>
    <mergeCell ref="B2:R2"/>
    <mergeCell ref="C3:E3"/>
    <mergeCell ref="B5:P5"/>
    <mergeCell ref="Q5:S5"/>
    <mergeCell ref="B7:S7"/>
    <mergeCell ref="B8:T8"/>
    <mergeCell ref="B9:T9"/>
    <mergeCell ref="B10:T10"/>
    <mergeCell ref="B11:T11"/>
    <mergeCell ref="B12:T12"/>
    <mergeCell ref="B13:T13"/>
  </mergeCells>
  <hyperlinks>
    <hyperlink ref="B9:T9" location="'42pbpcasaadpot'!A1" display="4.2. PERSONAS CON RESOLUCIÓN DE PIA EN RELACIÓN A LA POBLACIÓN POTENCIALMENTE DEPENDIENTE DE LAS CCAA." xr:uid="{00000000-0004-0000-1000-000000000000}"/>
    <hyperlink ref="B11:T11" location="'44apbpcasaad'!A1" display="4.4.a, 4.4.b. PERSONAS CON RESOLUCIÓN DE PIA EN RELACIÓN A LA POBLACIÓN DE LAS CCAA POR TRAMOS DE EDAD. GRÁFICO" xr:uid="{00000000-0004-0000-1000-000001000000}"/>
    <hyperlink ref="B17:S17" location="'51aPAPDgrado'!A1" display="5.1.a.-5.1.h. PRESTACIONES POR TIPO DE PRESTACIÓN, COMUNIDAD AUTÓNOMA Y POR GRADO." xr:uid="{00000000-0004-0000-1000-000002000000}"/>
    <hyperlink ref="B21:S21" location="'6perfcuidador'!A1" display="6., 6.1. - 6.3. PERFIL DEL CUIDADOR TOTAL Y POR CCAA" xr:uid="{00000000-0004-0000-1000-000003000000}"/>
    <hyperlink ref="B24:S24" location="'7Intensidad'!A1" display="7. INTENSIDAD DE LA AYUDA A DOMICILIO" xr:uid="{00000000-0004-0000-1000-000004000000}"/>
    <hyperlink ref="B25:S25" location="'71IntensidadCCAA'!A1" display="7.1., 7.1.a.-7.1.b. INTENSIDAD DE LA AYUDA A DOMICILIO POR CCAA Y TIPO DE PRESTACIÓN" xr:uid="{00000000-0004-0000-1000-000005000000}"/>
    <hyperlink ref="B28:S28" location="'8CuantíaPrest'!A1" display="8. CUANTÍA DE LAS PRESTACIONES ECONÓMICAS" xr:uid="{00000000-0004-0000-1000-000006000000}"/>
    <hyperlink ref="B29:S29" location="'81CuantíaPEC_CCAA'!A1" display="8.1.a.-8.1.g. CUANTÍA DE LAS PRESTACIONES POR CCAA Y TIPO DE PRESTACIÓN" xr:uid="{00000000-0004-0000-1000-000007000000}"/>
    <hyperlink ref="B32:S32" location="'9TiempoEspera'!A1" display="9. TIEMPO MEDIO DE RESOLUCIÓN POR CCAA" xr:uid="{00000000-0004-0000-1000-000008000000}"/>
    <hyperlink ref="B8:T8" location="'41benpresaad'!A1" display="4.1., 4.1.1.-4.1.3./4.1.a, 4.1.1.a.-4.1.3.a. PERSONAS CON RESOLUCIÓN DE PIA Y PRESTACIONES TOTALES. POR GRADO. GRÁFICOS" xr:uid="{00000000-0004-0000-1000-000009000000}"/>
    <hyperlink ref="B18:T18" location="'52SubtipoVinculada'!A1" display="5.2., 5.2.1., 5.2.2. y 5.2.3. SUBTIPO DE PRESTACIÓN ECONÓMICA VINCULADA AL SERVICIO. POR GRADO" xr:uid="{00000000-0004-0000-1000-00000A000000}"/>
    <hyperlink ref="B13:S13" location="'46perfpbsaad'!A1" display="4.6., 4.6.a. PERFIL DE LA PERSONA CON RESOLUCIÓN DE PIA POR GRADO: SEXO Y EDAD. GRÁFICO" xr:uid="{00000000-0004-0000-1000-00000B000000}"/>
    <hyperlink ref="B10:T10" location="'43pbpcasaad'!A1" display="4.3., 4.3.1.-4.3.2. PERSONAS CON RESOLUCIÓN DE PIA POR CCAA, SEXO, TRAMOS DE EDAD Y GRADO" xr:uid="{00000000-0004-0000-1000-00000C000000}"/>
    <hyperlink ref="B35:T35" location="'12BenefEfect'!A1" display="12. PERSONAS CON RESOLUCIÓN DE PIA Y PRESTACIÓN EFECTIVA O NO EFECTIVA" xr:uid="{00000000-0004-0000-1000-00000D000000}"/>
    <hyperlink ref="B33:S33" location="'10pendResol'!A1" display="10.1., 10.2., 10.3. PERSONAS PENDIENTES DE RESOLUCIÓN DE GRADO O PENDIENTES DE RESOLUCIÓN DE PIA" xr:uid="{00000000-0004-0000-1000-00000E000000}"/>
    <hyperlink ref="B16:S16" location="'51pbgrado'!A1" display="5.1. PRESTACIONES Y RESOLUCIONES DE PIA POR GRADO" xr:uid="{00000000-0004-0000-1000-00000F000000}"/>
    <hyperlink ref="B34:S34" location="'11ListaEspera'!A1" display="11., 11.1.-11.3. PERSONAS BENEFICIARIAS CON DERECHO Y RESOLUCIONES DE PIA POR CCAA Y GRADO" xr:uid="{00000000-0004-0000-1000-000010000000}"/>
    <hyperlink ref="B12:S12" location="'45ResolPIAAltaBaj'!A1" display="4.5. ALTAS Y BAJAS DE RESOLUCIONES DE PIA EN EL ÚLTIMO MES " xr:uid="{00000000-0004-0000-1000-000011000000}"/>
  </hyperlinks>
  <pageMargins left="1.0236220472440944" right="0.23622047244094491" top="0.47244094488188981" bottom="0.47244094488188981" header="0.31496062992125984" footer="0.31496062992125984"/>
  <pageSetup paperSize="9" scale="76"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38">
    <tabColor theme="0"/>
  </sheetPr>
  <dimension ref="A1:AX38"/>
  <sheetViews>
    <sheetView showGridLines="0" topLeftCell="E4" zoomScaleNormal="100" workbookViewId="0">
      <selection activeCell="B34" sqref="B34:P34"/>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61" bestFit="1" customWidth="1"/>
    <col min="27" max="27" width="11.42578125" style="261"/>
    <col min="28" max="30" width="2.42578125" style="261" bestFit="1" customWidth="1"/>
    <col min="31" max="31" width="13" style="261" bestFit="1" customWidth="1"/>
    <col min="32" max="32" width="3.42578125" style="261" bestFit="1" customWidth="1"/>
    <col min="33" max="33" width="3.85546875" style="261" customWidth="1"/>
    <col min="34" max="36" width="2.42578125" style="261" bestFit="1" customWidth="1"/>
    <col min="37" max="37" width="8.42578125" style="261" bestFit="1" customWidth="1"/>
    <col min="38" max="38" width="3.42578125" style="261" bestFit="1" customWidth="1"/>
    <col min="39" max="39" width="3.5703125" style="261" customWidth="1"/>
    <col min="40" max="42" width="2.42578125" style="261" bestFit="1" customWidth="1"/>
    <col min="43" max="43" width="8.42578125" style="261" bestFit="1" customWidth="1"/>
    <col min="44" max="44" width="4.140625" style="261" bestFit="1" customWidth="1"/>
    <col min="45" max="45" width="3.28515625" style="261" customWidth="1"/>
    <col min="46" max="46" width="4.28515625" style="261" bestFit="1" customWidth="1"/>
    <col min="47" max="47" width="2.42578125" style="261" bestFit="1" customWidth="1"/>
    <col min="48" max="48" width="4.28515625" style="261" bestFit="1" customWidth="1"/>
    <col min="49" max="49" width="8.42578125" style="261" bestFit="1" customWidth="1"/>
    <col min="50" max="50" width="4.28515625" style="261" bestFit="1" customWidth="1"/>
    <col min="51" max="16384" width="11.42578125" style="261"/>
  </cols>
  <sheetData>
    <row r="1" spans="1:50" s="201" customFormat="1" ht="15" customHeight="1" x14ac:dyDescent="0.2">
      <c r="B1" s="202"/>
      <c r="C1" s="203"/>
      <c r="F1" s="203"/>
      <c r="I1" s="203"/>
      <c r="O1" s="204"/>
      <c r="R1" s="203"/>
      <c r="S1" s="201" t="s">
        <v>143</v>
      </c>
      <c r="V1" s="201" t="s">
        <v>19</v>
      </c>
      <c r="Y1" s="201" t="s">
        <v>18</v>
      </c>
    </row>
    <row r="2" spans="1:50" s="205" customFormat="1" ht="52.5" customHeight="1" x14ac:dyDescent="0.2">
      <c r="B2" s="1044"/>
      <c r="C2" s="1044"/>
      <c r="D2" s="1044"/>
      <c r="E2" s="1044"/>
      <c r="F2" s="1044"/>
      <c r="G2" s="1044"/>
      <c r="H2" s="1044"/>
      <c r="I2" s="1044"/>
      <c r="O2" s="207"/>
    </row>
    <row r="3" spans="1:50" s="208" customFormat="1" ht="4.5" customHeight="1" x14ac:dyDescent="0.2">
      <c r="B3" s="1045"/>
      <c r="C3" s="1045"/>
      <c r="D3" s="1045"/>
      <c r="E3" s="1045"/>
      <c r="F3" s="1045"/>
      <c r="G3" s="1045"/>
      <c r="H3" s="1045"/>
      <c r="I3" s="1045"/>
      <c r="O3" s="207"/>
    </row>
    <row r="4" spans="1:50" s="208" customFormat="1" ht="17.25" customHeight="1" x14ac:dyDescent="0.2">
      <c r="A4" s="1045" t="s">
        <v>202</v>
      </c>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row>
    <row r="5" spans="1:50" s="208" customFormat="1" ht="17.25" customHeight="1" x14ac:dyDescent="0.2">
      <c r="B5" s="1046" t="str">
        <f>porsaad!B6</f>
        <v>Situación a 30 de abril de 2023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row>
    <row r="6" spans="1:50" s="208" customFormat="1" ht="6" customHeight="1" x14ac:dyDescent="0.2">
      <c r="O6" s="207"/>
    </row>
    <row r="7" spans="1:50" s="213" customFormat="1" ht="12.75" customHeight="1" x14ac:dyDescent="0.2">
      <c r="A7" s="209"/>
      <c r="B7" s="1047" t="s">
        <v>15</v>
      </c>
      <c r="C7" s="211"/>
      <c r="D7" s="1056" t="s">
        <v>115</v>
      </c>
      <c r="E7" s="1054"/>
      <c r="F7" s="568"/>
      <c r="G7" s="1054"/>
      <c r="H7" s="1054"/>
      <c r="I7" s="568"/>
      <c r="J7" s="1054"/>
      <c r="K7" s="1054"/>
      <c r="L7" s="568"/>
      <c r="M7" s="1054"/>
      <c r="N7" s="1055"/>
      <c r="O7" s="211"/>
      <c r="P7" s="1056" t="s">
        <v>33</v>
      </c>
      <c r="Q7" s="1054"/>
      <c r="R7" s="568"/>
      <c r="S7" s="1054"/>
      <c r="T7" s="1054"/>
      <c r="U7" s="568"/>
      <c r="V7" s="1054"/>
      <c r="W7" s="1054"/>
      <c r="X7" s="568"/>
      <c r="Y7" s="1054"/>
      <c r="Z7" s="1055"/>
      <c r="AA7" s="430"/>
      <c r="AB7" s="430"/>
      <c r="AC7" s="431"/>
      <c r="AD7" s="431"/>
      <c r="AE7" s="431"/>
      <c r="AF7" s="431"/>
      <c r="AG7" s="431"/>
      <c r="AH7" s="431"/>
      <c r="AI7" s="432"/>
    </row>
    <row r="8" spans="1:50" s="213" customFormat="1" ht="33.75" customHeight="1" x14ac:dyDescent="0.2">
      <c r="A8" s="209"/>
      <c r="B8" s="1048"/>
      <c r="C8" s="211"/>
      <c r="D8" s="1075"/>
      <c r="E8" s="1076"/>
      <c r="F8" s="211"/>
      <c r="G8" s="1056" t="s">
        <v>177</v>
      </c>
      <c r="H8" s="1055"/>
      <c r="I8" s="211"/>
      <c r="J8" s="1056" t="s">
        <v>183</v>
      </c>
      <c r="K8" s="1055"/>
      <c r="L8" s="211"/>
      <c r="M8" s="1056" t="s">
        <v>178</v>
      </c>
      <c r="N8" s="1055"/>
      <c r="O8" s="211"/>
      <c r="P8" s="1075"/>
      <c r="Q8" s="1077"/>
      <c r="R8" s="501"/>
      <c r="S8" s="1056" t="s">
        <v>184</v>
      </c>
      <c r="T8" s="1055"/>
      <c r="U8" s="211"/>
      <c r="V8" s="1056" t="s">
        <v>185</v>
      </c>
      <c r="W8" s="1055"/>
      <c r="X8" s="211"/>
      <c r="Y8" s="1056" t="s">
        <v>186</v>
      </c>
      <c r="Z8" s="1055"/>
      <c r="AA8" s="430"/>
      <c r="AB8" s="430"/>
      <c r="AC8" s="431"/>
      <c r="AD8" s="431"/>
      <c r="AE8" s="431"/>
      <c r="AF8" s="431"/>
      <c r="AG8" s="431"/>
      <c r="AH8" s="431"/>
      <c r="AI8" s="432"/>
    </row>
    <row r="9" spans="1:50" s="219" customFormat="1" ht="36.75" customHeight="1" x14ac:dyDescent="0.2">
      <c r="A9" s="214"/>
      <c r="B9" s="1049"/>
      <c r="C9" s="216"/>
      <c r="D9" s="217" t="s">
        <v>12</v>
      </c>
      <c r="E9" s="218" t="s">
        <v>13</v>
      </c>
      <c r="F9" s="216"/>
      <c r="G9" s="217" t="s">
        <v>12</v>
      </c>
      <c r="H9" s="271" t="s">
        <v>13</v>
      </c>
      <c r="I9" s="216"/>
      <c r="J9" s="217" t="s">
        <v>12</v>
      </c>
      <c r="K9" s="271" t="s">
        <v>13</v>
      </c>
      <c r="L9" s="216"/>
      <c r="M9" s="217" t="s">
        <v>12</v>
      </c>
      <c r="N9" s="271" t="s">
        <v>13</v>
      </c>
      <c r="O9" s="216"/>
      <c r="P9" s="217" t="s">
        <v>12</v>
      </c>
      <c r="Q9" s="218" t="s">
        <v>119</v>
      </c>
      <c r="R9" s="216"/>
      <c r="S9" s="217" t="s">
        <v>12</v>
      </c>
      <c r="T9" s="271" t="s">
        <v>119</v>
      </c>
      <c r="U9" s="216"/>
      <c r="V9" s="217" t="s">
        <v>12</v>
      </c>
      <c r="W9" s="271" t="s">
        <v>119</v>
      </c>
      <c r="X9" s="216"/>
      <c r="Y9" s="217" t="s">
        <v>12</v>
      </c>
      <c r="Z9" s="271" t="s">
        <v>119</v>
      </c>
      <c r="AA9" s="433"/>
      <c r="AB9" s="434"/>
      <c r="AC9" s="309"/>
      <c r="AD9" s="309"/>
      <c r="AE9" s="309"/>
      <c r="AF9" s="309"/>
      <c r="AG9" s="435"/>
      <c r="AH9" s="435"/>
      <c r="AI9" s="435"/>
    </row>
    <row r="10" spans="1:50" s="223" customFormat="1" ht="4.5" customHeight="1" x14ac:dyDescent="0.2">
      <c r="A10" s="220"/>
      <c r="B10" s="221"/>
      <c r="C10" s="222"/>
      <c r="D10" s="221"/>
      <c r="E10" s="221"/>
      <c r="F10" s="222"/>
      <c r="G10" s="221"/>
      <c r="H10" s="221"/>
      <c r="I10" s="222"/>
      <c r="J10" s="221"/>
      <c r="K10" s="221"/>
      <c r="L10" s="222"/>
      <c r="M10" s="221"/>
      <c r="N10" s="221"/>
      <c r="O10" s="222"/>
      <c r="P10" s="221"/>
      <c r="Q10" s="221"/>
      <c r="R10" s="222"/>
      <c r="S10" s="221"/>
      <c r="T10" s="221"/>
      <c r="U10" s="222"/>
      <c r="V10" s="221"/>
      <c r="W10" s="221"/>
      <c r="X10" s="222"/>
      <c r="Y10" s="221"/>
      <c r="Z10" s="221"/>
      <c r="AA10" s="430"/>
      <c r="AB10" s="434"/>
      <c r="AC10" s="309"/>
      <c r="AD10" s="309"/>
      <c r="AE10" s="309"/>
      <c r="AF10" s="309"/>
      <c r="AG10" s="231"/>
      <c r="AH10" s="231"/>
      <c r="AI10" s="231"/>
    </row>
    <row r="11" spans="1:50" s="232" customFormat="1" ht="18" customHeight="1" x14ac:dyDescent="0.15">
      <c r="A11" s="224"/>
      <c r="B11" s="225" t="s">
        <v>11</v>
      </c>
      <c r="C11" s="226"/>
      <c r="D11" s="404">
        <f>G11+J11+M11</f>
        <v>8384408</v>
      </c>
      <c r="E11" s="185">
        <f t="shared" ref="E11:E28" si="0">D11*100/$D$30</f>
        <v>17.944934163017855</v>
      </c>
      <c r="F11" s="226"/>
      <c r="G11" s="227">
        <f>'3solcasaad'!G11</f>
        <v>6973463</v>
      </c>
      <c r="H11" s="569">
        <f>G11*100/$G$30</f>
        <v>18.441080349722064</v>
      </c>
      <c r="I11" s="226"/>
      <c r="J11" s="227">
        <f>'3solcasaad'!J11</f>
        <v>999769</v>
      </c>
      <c r="K11" s="569">
        <f>J11*100/$J$30</f>
        <v>16.561910466829101</v>
      </c>
      <c r="L11" s="226"/>
      <c r="M11" s="227">
        <f>'3solcasaad'!M11</f>
        <v>411176</v>
      </c>
      <c r="N11" s="569">
        <f t="shared" ref="N11:N28" si="1">M11*100/$M$30</f>
        <v>14.318732272482714</v>
      </c>
      <c r="O11" s="226"/>
      <c r="P11" s="229" t="e">
        <f>S11+V11+Y11</f>
        <v>#REF!</v>
      </c>
      <c r="Q11" s="230" t="e">
        <f>P11*100/D11</f>
        <v>#REF!</v>
      </c>
      <c r="R11" s="226"/>
      <c r="S11" s="227" t="e">
        <f>GETPIVOTDATA("Cuenta número de expedientes",#REF!,"CCAA",$B11,"TramoEdad",S$1)</f>
        <v>#REF!</v>
      </c>
      <c r="T11" s="228" t="e">
        <f>S11*100/G11</f>
        <v>#REF!</v>
      </c>
      <c r="U11" s="226"/>
      <c r="V11" s="227" t="e">
        <f>GETPIVOTDATA("Cuenta número de expedientes",#REF!,"CCAA",$B11,"TramoEdad",V$1)</f>
        <v>#REF!</v>
      </c>
      <c r="W11" s="228" t="e">
        <f>V11*100/J11</f>
        <v>#REF!</v>
      </c>
      <c r="X11" s="226"/>
      <c r="Y11" s="227" t="e">
        <f>GETPIVOTDATA("Cuenta número de expedientes",#REF!,"CCAA",$B11,"TramoEdad",Y$1)</f>
        <v>#REF!</v>
      </c>
      <c r="Z11" s="228" t="e">
        <f>Y11*100/M11</f>
        <v>#REF!</v>
      </c>
      <c r="AA11" s="575"/>
      <c r="AB11" s="305"/>
      <c r="AC11" s="305"/>
      <c r="AD11" s="305"/>
      <c r="AE11" s="306"/>
      <c r="AF11" s="436"/>
      <c r="AG11" s="231"/>
      <c r="AH11" s="305"/>
      <c r="AI11" s="305"/>
      <c r="AJ11" s="305"/>
      <c r="AK11" s="306"/>
      <c r="AL11" s="436"/>
      <c r="AN11" s="305"/>
      <c r="AO11" s="305"/>
      <c r="AP11" s="305"/>
      <c r="AQ11" s="306"/>
      <c r="AR11" s="436"/>
      <c r="AT11" s="305"/>
      <c r="AU11" s="305"/>
      <c r="AV11" s="305"/>
      <c r="AW11" s="306"/>
      <c r="AX11" s="436"/>
    </row>
    <row r="12" spans="1:50" s="232" customFormat="1" ht="18" customHeight="1" x14ac:dyDescent="0.15">
      <c r="A12" s="224"/>
      <c r="B12" s="233" t="s">
        <v>10</v>
      </c>
      <c r="C12" s="226"/>
      <c r="D12" s="405">
        <f t="shared" ref="D12:D28" si="2">G12+J12+M12</f>
        <v>1308728</v>
      </c>
      <c r="E12" s="186">
        <f t="shared" si="0"/>
        <v>2.801037091384154</v>
      </c>
      <c r="F12" s="226"/>
      <c r="G12" s="234">
        <f>'3solcasaad'!G12</f>
        <v>1025808</v>
      </c>
      <c r="H12" s="570">
        <f t="shared" ref="H12:H28" si="3">G12*100/$G$30</f>
        <v>2.7127135759360437</v>
      </c>
      <c r="I12" s="226"/>
      <c r="J12" s="234">
        <f>'3solcasaad'!J12</f>
        <v>180311</v>
      </c>
      <c r="K12" s="570">
        <f t="shared" ref="K12:K28" si="4">J12*100/$J$30</f>
        <v>2.9869846316343294</v>
      </c>
      <c r="L12" s="226"/>
      <c r="M12" s="234">
        <f>'3solcasaad'!M12</f>
        <v>102609</v>
      </c>
      <c r="N12" s="570">
        <f t="shared" si="1"/>
        <v>3.5732406554545468</v>
      </c>
      <c r="O12" s="226"/>
      <c r="P12" s="236" t="e">
        <f t="shared" ref="P12:P28" si="5">S12+V12+Y12</f>
        <v>#REF!</v>
      </c>
      <c r="Q12" s="237" t="e">
        <f t="shared" ref="Q12:Q28" si="6">P12*100/D12</f>
        <v>#REF!</v>
      </c>
      <c r="R12" s="226"/>
      <c r="S12" s="234" t="e">
        <f>GETPIVOTDATA("Cuenta número de expedientes",#REF!,"CCAA",$B12,"TramoEdad",S$1)</f>
        <v>#REF!</v>
      </c>
      <c r="T12" s="235" t="e">
        <f t="shared" ref="T12:T28" si="7">S12*100/G12</f>
        <v>#REF!</v>
      </c>
      <c r="U12" s="226"/>
      <c r="V12" s="234" t="e">
        <f>GETPIVOTDATA("Cuenta número de expedientes",#REF!,"CCAA",$B12,"TramoEdad",V$1)</f>
        <v>#REF!</v>
      </c>
      <c r="W12" s="235" t="e">
        <f t="shared" ref="W12:W28" si="8">V12*100/J12</f>
        <v>#REF!</v>
      </c>
      <c r="X12" s="226"/>
      <c r="Y12" s="234" t="e">
        <f>GETPIVOTDATA("Cuenta número de expedientes",#REF!,"CCAA",$B12,"TramoEdad",Y$1)</f>
        <v>#REF!</v>
      </c>
      <c r="Z12" s="235" t="e">
        <f t="shared" ref="Z12:Z28" si="9">Y12*100/M12</f>
        <v>#REF!</v>
      </c>
      <c r="AA12" s="575"/>
      <c r="AB12" s="305"/>
      <c r="AC12" s="305"/>
      <c r="AD12" s="305"/>
      <c r="AE12" s="306"/>
      <c r="AF12" s="436"/>
      <c r="AG12" s="231"/>
      <c r="AH12" s="305"/>
      <c r="AI12" s="305"/>
      <c r="AJ12" s="305"/>
      <c r="AK12" s="306"/>
      <c r="AL12" s="436"/>
      <c r="AN12" s="305"/>
      <c r="AO12" s="305"/>
      <c r="AP12" s="305"/>
      <c r="AQ12" s="306"/>
      <c r="AR12" s="436"/>
      <c r="AT12" s="305"/>
      <c r="AU12" s="305"/>
      <c r="AV12" s="305"/>
      <c r="AW12" s="306"/>
      <c r="AX12" s="436"/>
    </row>
    <row r="13" spans="1:50" s="232" customFormat="1" ht="18" customHeight="1" x14ac:dyDescent="0.15">
      <c r="A13" s="224"/>
      <c r="B13" s="233" t="s">
        <v>40</v>
      </c>
      <c r="C13" s="226"/>
      <c r="D13" s="405">
        <f t="shared" si="2"/>
        <v>1028244</v>
      </c>
      <c r="E13" s="186">
        <f t="shared" si="0"/>
        <v>2.2007243544825266</v>
      </c>
      <c r="F13" s="226"/>
      <c r="G13" s="234">
        <f>'3solcasaad'!G13</f>
        <v>768630</v>
      </c>
      <c r="H13" s="570">
        <f t="shared" si="3"/>
        <v>2.0326153002040548</v>
      </c>
      <c r="I13" s="226"/>
      <c r="J13" s="234">
        <f>'3solcasaad'!J13</f>
        <v>168505</v>
      </c>
      <c r="K13" s="570">
        <f t="shared" si="4"/>
        <v>2.7914095388165041</v>
      </c>
      <c r="L13" s="226"/>
      <c r="M13" s="234">
        <f>'3solcasaad'!M13</f>
        <v>91109</v>
      </c>
      <c r="N13" s="570">
        <f t="shared" si="1"/>
        <v>3.1727663545869107</v>
      </c>
      <c r="O13" s="226"/>
      <c r="P13" s="236" t="e">
        <f t="shared" si="5"/>
        <v>#REF!</v>
      </c>
      <c r="Q13" s="237" t="e">
        <f t="shared" si="6"/>
        <v>#REF!</v>
      </c>
      <c r="R13" s="226"/>
      <c r="S13" s="234" t="e">
        <f>GETPIVOTDATA("Cuenta número de expedientes",#REF!,"CCAA",$B13,"TramoEdad",S$1)</f>
        <v>#REF!</v>
      </c>
      <c r="T13" s="235" t="e">
        <f t="shared" si="7"/>
        <v>#REF!</v>
      </c>
      <c r="U13" s="226"/>
      <c r="V13" s="234" t="e">
        <f>GETPIVOTDATA("Cuenta número de expedientes",#REF!,"CCAA",$B13,"TramoEdad",V$1)</f>
        <v>#REF!</v>
      </c>
      <c r="W13" s="235" t="e">
        <f t="shared" si="8"/>
        <v>#REF!</v>
      </c>
      <c r="X13" s="226"/>
      <c r="Y13" s="234" t="e">
        <f>GETPIVOTDATA("Cuenta número de expedientes",#REF!,"CCAA",$B13,"TramoEdad",Y$1)</f>
        <v>#REF!</v>
      </c>
      <c r="Z13" s="235" t="e">
        <f t="shared" si="9"/>
        <v>#REF!</v>
      </c>
      <c r="AA13" s="575"/>
      <c r="AB13" s="305"/>
      <c r="AC13" s="305"/>
      <c r="AD13" s="305"/>
      <c r="AE13" s="306"/>
      <c r="AF13" s="437"/>
      <c r="AG13" s="231"/>
      <c r="AH13" s="305"/>
      <c r="AI13" s="305"/>
      <c r="AJ13" s="305"/>
      <c r="AK13" s="306"/>
      <c r="AL13" s="436"/>
      <c r="AN13" s="305"/>
      <c r="AO13" s="305"/>
      <c r="AP13" s="305"/>
      <c r="AQ13" s="306"/>
      <c r="AR13" s="436"/>
      <c r="AT13" s="305"/>
      <c r="AU13" s="305"/>
      <c r="AV13" s="305"/>
      <c r="AW13" s="306"/>
      <c r="AX13" s="436"/>
    </row>
    <row r="14" spans="1:50" s="232" customFormat="1" ht="18" customHeight="1" x14ac:dyDescent="0.15">
      <c r="A14" s="224"/>
      <c r="B14" s="233" t="s">
        <v>41</v>
      </c>
      <c r="C14" s="226"/>
      <c r="D14" s="405">
        <f t="shared" si="2"/>
        <v>1128908</v>
      </c>
      <c r="E14" s="186">
        <f t="shared" si="0"/>
        <v>2.4161729410238815</v>
      </c>
      <c r="F14" s="226"/>
      <c r="G14" s="234">
        <f>'3solcasaad'!G14</f>
        <v>954069</v>
      </c>
      <c r="H14" s="570">
        <f t="shared" si="3"/>
        <v>2.5230022856906213</v>
      </c>
      <c r="I14" s="226"/>
      <c r="J14" s="234">
        <f>'3solcasaad'!J14</f>
        <v>125636</v>
      </c>
      <c r="K14" s="570">
        <f t="shared" si="4"/>
        <v>2.0812529528426476</v>
      </c>
      <c r="L14" s="226"/>
      <c r="M14" s="234">
        <f>'3solcasaad'!M14</f>
        <v>49203</v>
      </c>
      <c r="N14" s="570">
        <f t="shared" si="1"/>
        <v>1.7134380022252442</v>
      </c>
      <c r="O14" s="226"/>
      <c r="P14" s="236" t="e">
        <f t="shared" si="5"/>
        <v>#REF!</v>
      </c>
      <c r="Q14" s="237" t="e">
        <f t="shared" si="6"/>
        <v>#REF!</v>
      </c>
      <c r="R14" s="226"/>
      <c r="S14" s="234" t="e">
        <f>GETPIVOTDATA("Cuenta número de expedientes",#REF!,"CCAA",$B14,"TramoEdad",S$1)</f>
        <v>#REF!</v>
      </c>
      <c r="T14" s="235" t="e">
        <f t="shared" si="7"/>
        <v>#REF!</v>
      </c>
      <c r="U14" s="226"/>
      <c r="V14" s="234" t="e">
        <f>GETPIVOTDATA("Cuenta número de expedientes",#REF!,"CCAA",$B14,"TramoEdad",V$1)</f>
        <v>#REF!</v>
      </c>
      <c r="W14" s="235" t="e">
        <f t="shared" si="8"/>
        <v>#REF!</v>
      </c>
      <c r="X14" s="226"/>
      <c r="Y14" s="234" t="e">
        <f>GETPIVOTDATA("Cuenta número de expedientes",#REF!,"CCAA",$B14,"TramoEdad",Y$1)</f>
        <v>#REF!</v>
      </c>
      <c r="Z14" s="235" t="e">
        <f t="shared" si="9"/>
        <v>#REF!</v>
      </c>
      <c r="AA14" s="575"/>
      <c r="AB14" s="305"/>
      <c r="AC14" s="305"/>
      <c r="AD14" s="305"/>
      <c r="AE14" s="306"/>
      <c r="AF14" s="436"/>
      <c r="AG14" s="231"/>
      <c r="AH14" s="305"/>
      <c r="AI14" s="305"/>
      <c r="AJ14" s="305"/>
      <c r="AK14" s="306"/>
      <c r="AL14" s="436"/>
      <c r="AN14" s="305"/>
      <c r="AO14" s="305"/>
      <c r="AP14" s="305"/>
      <c r="AQ14" s="306"/>
      <c r="AR14" s="436"/>
      <c r="AT14" s="305"/>
      <c r="AU14" s="305"/>
      <c r="AV14" s="305"/>
      <c r="AW14" s="306"/>
      <c r="AX14" s="436"/>
    </row>
    <row r="15" spans="1:50" s="232" customFormat="1" ht="18" customHeight="1" x14ac:dyDescent="0.15">
      <c r="A15" s="224"/>
      <c r="B15" s="233" t="s">
        <v>9</v>
      </c>
      <c r="C15" s="226"/>
      <c r="D15" s="405">
        <f t="shared" si="2"/>
        <v>2127685</v>
      </c>
      <c r="E15" s="186">
        <f t="shared" si="0"/>
        <v>4.5538298284912475</v>
      </c>
      <c r="F15" s="226"/>
      <c r="G15" s="234">
        <f>'3solcasaad'!G15</f>
        <v>1796155</v>
      </c>
      <c r="H15" s="570">
        <f t="shared" si="3"/>
        <v>4.7498694229187182</v>
      </c>
      <c r="I15" s="226"/>
      <c r="J15" s="234">
        <f>'3solcasaad'!J15</f>
        <v>243113</v>
      </c>
      <c r="K15" s="570">
        <f t="shared" si="4"/>
        <v>4.0273460562612193</v>
      </c>
      <c r="L15" s="226"/>
      <c r="M15" s="234">
        <f>'3solcasaad'!M15</f>
        <v>88417</v>
      </c>
      <c r="N15" s="570">
        <f t="shared" si="1"/>
        <v>3.0790205443316343</v>
      </c>
      <c r="O15" s="226"/>
      <c r="P15" s="236" t="e">
        <f t="shared" si="5"/>
        <v>#REF!</v>
      </c>
      <c r="Q15" s="237" t="e">
        <f t="shared" si="6"/>
        <v>#REF!</v>
      </c>
      <c r="R15" s="226"/>
      <c r="S15" s="234" t="e">
        <f>GETPIVOTDATA("Cuenta número de expedientes",#REF!,"CCAA",$B15,"TramoEdad",S$1)</f>
        <v>#REF!</v>
      </c>
      <c r="T15" s="235" t="e">
        <f t="shared" si="7"/>
        <v>#REF!</v>
      </c>
      <c r="U15" s="226"/>
      <c r="V15" s="234" t="e">
        <f>GETPIVOTDATA("Cuenta número de expedientes",#REF!,"CCAA",$B15,"TramoEdad",V$1)</f>
        <v>#REF!</v>
      </c>
      <c r="W15" s="235" t="e">
        <f t="shared" si="8"/>
        <v>#REF!</v>
      </c>
      <c r="X15" s="226"/>
      <c r="Y15" s="234" t="e">
        <f>GETPIVOTDATA("Cuenta número de expedientes",#REF!,"CCAA",$B15,"TramoEdad",Y$1)</f>
        <v>#REF!</v>
      </c>
      <c r="Z15" s="235" t="e">
        <f t="shared" si="9"/>
        <v>#REF!</v>
      </c>
      <c r="AA15" s="575"/>
      <c r="AB15" s="305"/>
      <c r="AC15" s="305"/>
      <c r="AD15" s="305"/>
      <c r="AE15" s="306"/>
      <c r="AF15" s="436"/>
      <c r="AG15" s="231"/>
      <c r="AH15" s="305"/>
      <c r="AI15" s="305"/>
      <c r="AJ15" s="305"/>
      <c r="AK15" s="306"/>
      <c r="AL15" s="436"/>
      <c r="AN15" s="305"/>
      <c r="AO15" s="305"/>
      <c r="AP15" s="305"/>
      <c r="AQ15" s="306"/>
      <c r="AR15" s="436"/>
      <c r="AT15" s="305"/>
      <c r="AU15" s="305"/>
      <c r="AV15" s="305"/>
      <c r="AW15" s="306"/>
      <c r="AX15" s="436"/>
    </row>
    <row r="16" spans="1:50" s="232" customFormat="1" ht="18" customHeight="1" x14ac:dyDescent="0.15">
      <c r="A16" s="224"/>
      <c r="B16" s="233" t="s">
        <v>8</v>
      </c>
      <c r="C16" s="226"/>
      <c r="D16" s="406">
        <f t="shared" si="2"/>
        <v>580229</v>
      </c>
      <c r="E16" s="186">
        <f t="shared" si="0"/>
        <v>1.2418492998520214</v>
      </c>
      <c r="F16" s="226"/>
      <c r="G16" s="238">
        <f>'3solcasaad'!G16</f>
        <v>455643</v>
      </c>
      <c r="H16" s="570">
        <f t="shared" si="3"/>
        <v>1.2049320651430158</v>
      </c>
      <c r="I16" s="226"/>
      <c r="J16" s="238">
        <f>'3solcasaad'!J16</f>
        <v>82278</v>
      </c>
      <c r="K16" s="570">
        <f t="shared" si="4"/>
        <v>1.3629957214014083</v>
      </c>
      <c r="L16" s="226"/>
      <c r="M16" s="238">
        <f>'3solcasaad'!M16</f>
        <v>42308</v>
      </c>
      <c r="N16" s="570">
        <f t="shared" si="1"/>
        <v>1.4733275409659092</v>
      </c>
      <c r="O16" s="226"/>
      <c r="P16" s="238" t="e">
        <f t="shared" si="5"/>
        <v>#REF!</v>
      </c>
      <c r="Q16" s="237" t="e">
        <f t="shared" si="6"/>
        <v>#REF!</v>
      </c>
      <c r="R16" s="226"/>
      <c r="S16" s="238" t="e">
        <f>GETPIVOTDATA("Cuenta número de expedientes",#REF!,"CCAA",$B16,"TramoEdad",S$1)</f>
        <v>#REF!</v>
      </c>
      <c r="T16" s="235" t="e">
        <f t="shared" si="7"/>
        <v>#REF!</v>
      </c>
      <c r="U16" s="226"/>
      <c r="V16" s="238" t="e">
        <f>GETPIVOTDATA("Cuenta número de expedientes",#REF!,"CCAA",$B16,"TramoEdad",V$1)</f>
        <v>#REF!</v>
      </c>
      <c r="W16" s="235" t="e">
        <f t="shared" si="8"/>
        <v>#REF!</v>
      </c>
      <c r="X16" s="226"/>
      <c r="Y16" s="238" t="e">
        <f>GETPIVOTDATA("Cuenta número de expedientes",#REF!,"CCAA",$B16,"TramoEdad",Y$1)</f>
        <v>#REF!</v>
      </c>
      <c r="Z16" s="235" t="e">
        <f t="shared" si="9"/>
        <v>#REF!</v>
      </c>
      <c r="AA16" s="575"/>
      <c r="AB16" s="305"/>
      <c r="AC16" s="305"/>
      <c r="AD16" s="305"/>
      <c r="AE16" s="306"/>
      <c r="AF16" s="436"/>
      <c r="AG16" s="231"/>
      <c r="AH16" s="305"/>
      <c r="AI16" s="305"/>
      <c r="AJ16" s="305"/>
      <c r="AK16" s="306"/>
      <c r="AL16" s="436"/>
      <c r="AN16" s="305"/>
      <c r="AO16" s="305"/>
      <c r="AP16" s="305"/>
      <c r="AQ16" s="306"/>
      <c r="AR16" s="436"/>
      <c r="AT16" s="305"/>
      <c r="AU16" s="305"/>
      <c r="AV16" s="305"/>
      <c r="AW16" s="306"/>
      <c r="AX16" s="436"/>
    </row>
    <row r="17" spans="1:50" s="232" customFormat="1" ht="18" customHeight="1" x14ac:dyDescent="0.15">
      <c r="A17" s="224"/>
      <c r="B17" s="233" t="s">
        <v>7</v>
      </c>
      <c r="C17" s="226"/>
      <c r="D17" s="405">
        <f t="shared" si="2"/>
        <v>2409164</v>
      </c>
      <c r="E17" s="186">
        <f t="shared" si="0"/>
        <v>5.1562721384637706</v>
      </c>
      <c r="F17" s="226"/>
      <c r="G17" s="234">
        <f>'3solcasaad'!G17</f>
        <v>1805325</v>
      </c>
      <c r="H17" s="570">
        <f t="shared" si="3"/>
        <v>4.7741191689641118</v>
      </c>
      <c r="I17" s="226"/>
      <c r="J17" s="234">
        <f>'3solcasaad'!J17</f>
        <v>372394</v>
      </c>
      <c r="K17" s="570">
        <f t="shared" si="4"/>
        <v>6.1689811210233119</v>
      </c>
      <c r="L17" s="226"/>
      <c r="M17" s="234">
        <f>'3solcasaad'!M17</f>
        <v>231445</v>
      </c>
      <c r="N17" s="570">
        <f t="shared" si="1"/>
        <v>8.0598064838530501</v>
      </c>
      <c r="O17" s="226"/>
      <c r="P17" s="236" t="e">
        <f t="shared" si="5"/>
        <v>#REF!</v>
      </c>
      <c r="Q17" s="237" t="e">
        <f>P17*100/D17</f>
        <v>#REF!</v>
      </c>
      <c r="R17" s="226"/>
      <c r="S17" s="234" t="e">
        <f>GETPIVOTDATA("Cuenta número de expedientes",#REF!,"CCAA",$B17,"TramoEdad",S$1)</f>
        <v>#REF!</v>
      </c>
      <c r="T17" s="235" t="e">
        <f>S17*100/G17</f>
        <v>#REF!</v>
      </c>
      <c r="U17" s="226"/>
      <c r="V17" s="234" t="e">
        <f>GETPIVOTDATA("Cuenta número de expedientes",#REF!,"CCAA",$B17,"TramoEdad",V$1)</f>
        <v>#REF!</v>
      </c>
      <c r="W17" s="235" t="e">
        <f>V17*100/J17</f>
        <v>#REF!</v>
      </c>
      <c r="X17" s="226"/>
      <c r="Y17" s="234" t="e">
        <f>GETPIVOTDATA("Cuenta número de expedientes",#REF!,"CCAA",$B17,"TramoEdad",Y$1)</f>
        <v>#REF!</v>
      </c>
      <c r="Z17" s="235" t="e">
        <f>Y17*100/M17</f>
        <v>#REF!</v>
      </c>
      <c r="AA17" s="575"/>
      <c r="AB17" s="305"/>
      <c r="AC17" s="305"/>
      <c r="AD17" s="305"/>
      <c r="AE17" s="306"/>
      <c r="AF17" s="436"/>
      <c r="AG17" s="231"/>
      <c r="AH17" s="305"/>
      <c r="AI17" s="305"/>
      <c r="AJ17" s="305"/>
      <c r="AK17" s="306"/>
      <c r="AL17" s="436"/>
      <c r="AN17" s="305"/>
      <c r="AO17" s="305"/>
      <c r="AP17" s="305"/>
      <c r="AQ17" s="306"/>
      <c r="AR17" s="436"/>
      <c r="AT17" s="305"/>
      <c r="AU17" s="305"/>
      <c r="AV17" s="305"/>
      <c r="AW17" s="306"/>
      <c r="AX17" s="436"/>
    </row>
    <row r="18" spans="1:50" s="232" customFormat="1" ht="18" customHeight="1" x14ac:dyDescent="0.15">
      <c r="A18" s="224"/>
      <c r="B18" s="233" t="s">
        <v>43</v>
      </c>
      <c r="C18" s="226"/>
      <c r="D18" s="405">
        <f t="shared" si="2"/>
        <v>2026807</v>
      </c>
      <c r="E18" s="186">
        <f t="shared" si="0"/>
        <v>4.3379232232190672</v>
      </c>
      <c r="F18" s="226"/>
      <c r="G18" s="234">
        <f>'3solcasaad'!G18</f>
        <v>1644219</v>
      </c>
      <c r="H18" s="570">
        <f t="shared" si="3"/>
        <v>4.3480799556174112</v>
      </c>
      <c r="I18" s="226"/>
      <c r="J18" s="234">
        <f>'3solcasaad'!J18</f>
        <v>241609</v>
      </c>
      <c r="K18" s="570">
        <f t="shared" si="4"/>
        <v>4.0024311875844436</v>
      </c>
      <c r="L18" s="226"/>
      <c r="M18" s="234">
        <f>'3solcasaad'!M18</f>
        <v>140979</v>
      </c>
      <c r="N18" s="570">
        <f t="shared" si="1"/>
        <v>4.9094318662624774</v>
      </c>
      <c r="O18" s="226"/>
      <c r="P18" s="236" t="e">
        <f t="shared" si="5"/>
        <v>#REF!</v>
      </c>
      <c r="Q18" s="237" t="e">
        <f t="shared" si="6"/>
        <v>#REF!</v>
      </c>
      <c r="R18" s="226"/>
      <c r="S18" s="234" t="e">
        <f>GETPIVOTDATA("Cuenta número de expedientes",#REF!,"CCAA",$B18,"TramoEdad",S$1)</f>
        <v>#REF!</v>
      </c>
      <c r="T18" s="235" t="e">
        <f t="shared" si="7"/>
        <v>#REF!</v>
      </c>
      <c r="U18" s="226"/>
      <c r="V18" s="234" t="e">
        <f>GETPIVOTDATA("Cuenta número de expedientes",#REF!,"CCAA",$B18,"TramoEdad",V$1)</f>
        <v>#REF!</v>
      </c>
      <c r="W18" s="235" t="e">
        <f t="shared" si="8"/>
        <v>#REF!</v>
      </c>
      <c r="X18" s="226"/>
      <c r="Y18" s="234" t="e">
        <f>GETPIVOTDATA("Cuenta número de expedientes",#REF!,"CCAA",$B18,"TramoEdad",Y$1)</f>
        <v>#REF!</v>
      </c>
      <c r="Z18" s="235" t="e">
        <f t="shared" si="9"/>
        <v>#REF!</v>
      </c>
      <c r="AA18" s="575"/>
      <c r="AB18" s="305"/>
      <c r="AC18" s="305"/>
      <c r="AD18" s="305"/>
      <c r="AE18" s="306"/>
      <c r="AF18" s="436"/>
      <c r="AG18" s="231"/>
      <c r="AH18" s="305"/>
      <c r="AI18" s="305"/>
      <c r="AJ18" s="305"/>
      <c r="AK18" s="306"/>
      <c r="AL18" s="436"/>
      <c r="AN18" s="305"/>
      <c r="AO18" s="305"/>
      <c r="AP18" s="305"/>
      <c r="AQ18" s="306"/>
      <c r="AR18" s="436"/>
      <c r="AT18" s="305"/>
      <c r="AU18" s="305"/>
      <c r="AV18" s="305"/>
      <c r="AW18" s="306"/>
      <c r="AX18" s="436"/>
    </row>
    <row r="19" spans="1:50" s="232" customFormat="1" ht="18" customHeight="1" x14ac:dyDescent="0.15">
      <c r="A19" s="224"/>
      <c r="B19" s="233" t="s">
        <v>44</v>
      </c>
      <c r="C19" s="226"/>
      <c r="D19" s="405">
        <f t="shared" si="2"/>
        <v>7600065</v>
      </c>
      <c r="E19" s="186">
        <f t="shared" si="0"/>
        <v>16.266224885484615</v>
      </c>
      <c r="F19" s="226"/>
      <c r="G19" s="234">
        <f>'3solcasaad'!G19</f>
        <v>6178644</v>
      </c>
      <c r="H19" s="570">
        <f t="shared" si="3"/>
        <v>16.339209149934277</v>
      </c>
      <c r="I19" s="226"/>
      <c r="J19" s="234">
        <f>'3solcasaad'!J19</f>
        <v>960955</v>
      </c>
      <c r="K19" s="570">
        <f t="shared" si="4"/>
        <v>15.918927945007054</v>
      </c>
      <c r="L19" s="226"/>
      <c r="M19" s="234">
        <f>'3solcasaad'!M19</f>
        <v>460466</v>
      </c>
      <c r="N19" s="570">
        <f t="shared" si="1"/>
        <v>16.035199949853652</v>
      </c>
      <c r="O19" s="226"/>
      <c r="P19" s="236" t="e">
        <f t="shared" si="5"/>
        <v>#REF!</v>
      </c>
      <c r="Q19" s="237" t="e">
        <f t="shared" si="6"/>
        <v>#REF!</v>
      </c>
      <c r="R19" s="226"/>
      <c r="S19" s="234" t="e">
        <f>GETPIVOTDATA("Cuenta número de expedientes",#REF!,"CCAA",$B19,"TramoEdad",S$1)</f>
        <v>#REF!</v>
      </c>
      <c r="T19" s="235" t="e">
        <f t="shared" si="7"/>
        <v>#REF!</v>
      </c>
      <c r="U19" s="226"/>
      <c r="V19" s="234" t="e">
        <f>GETPIVOTDATA("Cuenta número de expedientes",#REF!,"CCAA",$B19,"TramoEdad",V$1)</f>
        <v>#REF!</v>
      </c>
      <c r="W19" s="235" t="e">
        <f t="shared" si="8"/>
        <v>#REF!</v>
      </c>
      <c r="X19" s="226"/>
      <c r="Y19" s="234" t="e">
        <f>GETPIVOTDATA("Cuenta número de expedientes",#REF!,"CCAA",$B19,"TramoEdad",Y$1)</f>
        <v>#REF!</v>
      </c>
      <c r="Z19" s="235" t="e">
        <f t="shared" si="9"/>
        <v>#REF!</v>
      </c>
      <c r="AA19" s="575"/>
      <c r="AB19" s="305"/>
      <c r="AC19" s="305"/>
      <c r="AD19" s="305"/>
      <c r="AE19" s="306"/>
      <c r="AF19" s="436"/>
      <c r="AG19" s="231"/>
      <c r="AH19" s="305"/>
      <c r="AI19" s="305"/>
      <c r="AJ19" s="305"/>
      <c r="AK19" s="306"/>
      <c r="AL19" s="436"/>
      <c r="AN19" s="305"/>
      <c r="AO19" s="305"/>
      <c r="AP19" s="305"/>
      <c r="AQ19" s="306"/>
      <c r="AR19" s="436"/>
      <c r="AT19" s="305"/>
      <c r="AU19" s="305"/>
      <c r="AV19" s="305"/>
      <c r="AW19" s="306"/>
      <c r="AX19" s="436"/>
    </row>
    <row r="20" spans="1:50" s="232" customFormat="1" ht="18" customHeight="1" x14ac:dyDescent="0.15">
      <c r="A20" s="224"/>
      <c r="B20" s="233" t="s">
        <v>6</v>
      </c>
      <c r="C20" s="226"/>
      <c r="D20" s="405">
        <f t="shared" si="2"/>
        <v>4963703</v>
      </c>
      <c r="E20" s="186">
        <f t="shared" si="0"/>
        <v>10.623686674094845</v>
      </c>
      <c r="F20" s="226"/>
      <c r="G20" s="234">
        <f>'3solcasaad'!G20</f>
        <v>4017065</v>
      </c>
      <c r="H20" s="570">
        <f t="shared" si="3"/>
        <v>10.622988669339216</v>
      </c>
      <c r="I20" s="226"/>
      <c r="J20" s="234">
        <f>'3solcasaad'!J20</f>
        <v>669229</v>
      </c>
      <c r="K20" s="570">
        <f t="shared" si="4"/>
        <v>11.086271708570251</v>
      </c>
      <c r="L20" s="226"/>
      <c r="M20" s="234">
        <f>'3solcasaad'!M20</f>
        <v>277409</v>
      </c>
      <c r="N20" s="570">
        <f t="shared" si="1"/>
        <v>9.660450028642618</v>
      </c>
      <c r="O20" s="226"/>
      <c r="P20" s="236" t="e">
        <f t="shared" si="5"/>
        <v>#REF!</v>
      </c>
      <c r="Q20" s="237" t="e">
        <f t="shared" si="6"/>
        <v>#REF!</v>
      </c>
      <c r="R20" s="226"/>
      <c r="S20" s="234" t="e">
        <f>GETPIVOTDATA("Cuenta número de expedientes",#REF!,"CCAA",$B20,"TramoEdad",S$1)</f>
        <v>#REF!</v>
      </c>
      <c r="T20" s="235" t="e">
        <f t="shared" si="7"/>
        <v>#REF!</v>
      </c>
      <c r="U20" s="226"/>
      <c r="V20" s="234" t="e">
        <f>GETPIVOTDATA("Cuenta número de expedientes",#REF!,"CCAA",$B20,"TramoEdad",V$1)</f>
        <v>#REF!</v>
      </c>
      <c r="W20" s="235" t="e">
        <f t="shared" si="8"/>
        <v>#REF!</v>
      </c>
      <c r="X20" s="226"/>
      <c r="Y20" s="234" t="e">
        <f>GETPIVOTDATA("Cuenta número de expedientes",#REF!,"CCAA",$B20,"TramoEdad",Y$1)</f>
        <v>#REF!</v>
      </c>
      <c r="Z20" s="235" t="e">
        <f t="shared" si="9"/>
        <v>#REF!</v>
      </c>
      <c r="AA20" s="575"/>
      <c r="AB20" s="305"/>
      <c r="AC20" s="305"/>
      <c r="AD20" s="305"/>
      <c r="AE20" s="306"/>
      <c r="AF20" s="437"/>
      <c r="AG20" s="231"/>
      <c r="AH20" s="305"/>
      <c r="AI20" s="305"/>
      <c r="AJ20" s="305"/>
      <c r="AK20" s="306"/>
      <c r="AL20" s="436"/>
      <c r="AN20" s="305"/>
      <c r="AO20" s="305"/>
      <c r="AP20" s="305"/>
      <c r="AQ20" s="306"/>
      <c r="AR20" s="436"/>
      <c r="AT20" s="305"/>
      <c r="AU20" s="305"/>
      <c r="AV20" s="305"/>
      <c r="AW20" s="306"/>
      <c r="AX20" s="436"/>
    </row>
    <row r="21" spans="1:50" s="232" customFormat="1" ht="18" customHeight="1" x14ac:dyDescent="0.15">
      <c r="A21" s="224"/>
      <c r="B21" s="233" t="s">
        <v>5</v>
      </c>
      <c r="C21" s="226"/>
      <c r="D21" s="405">
        <f t="shared" si="2"/>
        <v>1072863</v>
      </c>
      <c r="E21" s="186">
        <f t="shared" si="0"/>
        <v>2.2962212598597094</v>
      </c>
      <c r="F21" s="226"/>
      <c r="G21" s="234">
        <f>'3solcasaad'!G21</f>
        <v>853665</v>
      </c>
      <c r="H21" s="570">
        <f t="shared" si="3"/>
        <v>2.2574873999826894</v>
      </c>
      <c r="I21" s="226"/>
      <c r="J21" s="234">
        <f>'3solcasaad'!J21</f>
        <v>141083</v>
      </c>
      <c r="K21" s="570">
        <f t="shared" si="4"/>
        <v>2.3371438946313097</v>
      </c>
      <c r="L21" s="226"/>
      <c r="M21" s="234">
        <f>'3solcasaad'!M21</f>
        <v>78115</v>
      </c>
      <c r="N21" s="570">
        <f t="shared" si="1"/>
        <v>2.720265218458731</v>
      </c>
      <c r="O21" s="226"/>
      <c r="P21" s="236" t="e">
        <f t="shared" si="5"/>
        <v>#REF!</v>
      </c>
      <c r="Q21" s="237" t="e">
        <f t="shared" si="6"/>
        <v>#REF!</v>
      </c>
      <c r="R21" s="226"/>
      <c r="S21" s="234" t="e">
        <f>GETPIVOTDATA("Cuenta número de expedientes",#REF!,"CCAA",$B21,"TramoEdad",S$1)</f>
        <v>#REF!</v>
      </c>
      <c r="T21" s="235" t="e">
        <f t="shared" si="7"/>
        <v>#REF!</v>
      </c>
      <c r="U21" s="226"/>
      <c r="V21" s="234" t="e">
        <f>GETPIVOTDATA("Cuenta número de expedientes",#REF!,"CCAA",$B21,"TramoEdad",V$1)</f>
        <v>#REF!</v>
      </c>
      <c r="W21" s="235" t="e">
        <f t="shared" si="8"/>
        <v>#REF!</v>
      </c>
      <c r="X21" s="226"/>
      <c r="Y21" s="234" t="e">
        <f>GETPIVOTDATA("Cuenta número de expedientes",#REF!,"CCAA",$B21,"TramoEdad",Y$1)</f>
        <v>#REF!</v>
      </c>
      <c r="Z21" s="235" t="e">
        <f t="shared" si="9"/>
        <v>#REF!</v>
      </c>
      <c r="AA21" s="575"/>
      <c r="AB21" s="305"/>
      <c r="AC21" s="305"/>
      <c r="AD21" s="305"/>
      <c r="AE21" s="306"/>
      <c r="AF21" s="436"/>
      <c r="AG21" s="231"/>
      <c r="AH21" s="305"/>
      <c r="AI21" s="305"/>
      <c r="AJ21" s="305"/>
      <c r="AK21" s="306"/>
      <c r="AL21" s="436"/>
      <c r="AN21" s="305"/>
      <c r="AO21" s="305"/>
      <c r="AP21" s="305"/>
      <c r="AQ21" s="306"/>
      <c r="AR21" s="436"/>
      <c r="AT21" s="305"/>
      <c r="AU21" s="305"/>
      <c r="AV21" s="305"/>
      <c r="AW21" s="306"/>
      <c r="AX21" s="436"/>
    </row>
    <row r="22" spans="1:50" s="232" customFormat="1" ht="18" customHeight="1" x14ac:dyDescent="0.15">
      <c r="A22" s="224"/>
      <c r="B22" s="233" t="s">
        <v>38</v>
      </c>
      <c r="C22" s="226"/>
      <c r="D22" s="405">
        <f t="shared" si="2"/>
        <v>2701743</v>
      </c>
      <c r="E22" s="186">
        <f t="shared" si="0"/>
        <v>5.7824714947548292</v>
      </c>
      <c r="F22" s="226"/>
      <c r="G22" s="234">
        <f>'3solcasaad'!G22</f>
        <v>2028813</v>
      </c>
      <c r="H22" s="570">
        <f t="shared" si="3"/>
        <v>5.365125411515149</v>
      </c>
      <c r="I22" s="226"/>
      <c r="J22" s="234">
        <f>'3solcasaad'!J22</f>
        <v>434138</v>
      </c>
      <c r="K22" s="570">
        <f t="shared" si="4"/>
        <v>7.1918159957432684</v>
      </c>
      <c r="L22" s="226"/>
      <c r="M22" s="234">
        <f>'3solcasaad'!M22</f>
        <v>238792</v>
      </c>
      <c r="N22" s="570">
        <f t="shared" si="1"/>
        <v>8.3156573263290952</v>
      </c>
      <c r="O22" s="226"/>
      <c r="P22" s="236" t="e">
        <f t="shared" si="5"/>
        <v>#REF!</v>
      </c>
      <c r="Q22" s="237" t="e">
        <f t="shared" si="6"/>
        <v>#REF!</v>
      </c>
      <c r="R22" s="226"/>
      <c r="S22" s="234" t="e">
        <f>GETPIVOTDATA("Cuenta número de expedientes",#REF!,"CCAA",$B22,"TramoEdad",S$1)</f>
        <v>#REF!</v>
      </c>
      <c r="T22" s="235" t="e">
        <f t="shared" si="7"/>
        <v>#REF!</v>
      </c>
      <c r="U22" s="226"/>
      <c r="V22" s="234" t="e">
        <f>GETPIVOTDATA("Cuenta número de expedientes",#REF!,"CCAA",$B22,"TramoEdad",V$1)</f>
        <v>#REF!</v>
      </c>
      <c r="W22" s="235" t="e">
        <f t="shared" si="8"/>
        <v>#REF!</v>
      </c>
      <c r="X22" s="226"/>
      <c r="Y22" s="234" t="e">
        <f>GETPIVOTDATA("Cuenta número de expedientes",#REF!,"CCAA",$B22,"TramoEdad",Y$1)</f>
        <v>#REF!</v>
      </c>
      <c r="Z22" s="235" t="e">
        <f t="shared" si="9"/>
        <v>#REF!</v>
      </c>
      <c r="AA22" s="575"/>
      <c r="AB22" s="305"/>
      <c r="AC22" s="305"/>
      <c r="AD22" s="305"/>
      <c r="AE22" s="306"/>
      <c r="AF22" s="436"/>
      <c r="AG22" s="231"/>
      <c r="AH22" s="305"/>
      <c r="AI22" s="305"/>
      <c r="AJ22" s="305"/>
      <c r="AK22" s="306"/>
      <c r="AL22" s="436"/>
      <c r="AN22" s="305"/>
      <c r="AO22" s="305"/>
      <c r="AP22" s="305"/>
      <c r="AQ22" s="306"/>
      <c r="AR22" s="436"/>
      <c r="AT22" s="305"/>
      <c r="AU22" s="305"/>
      <c r="AV22" s="305"/>
      <c r="AW22" s="306"/>
      <c r="AX22" s="436"/>
    </row>
    <row r="23" spans="1:50" s="232" customFormat="1" ht="18" customHeight="1" x14ac:dyDescent="0.15">
      <c r="A23" s="224"/>
      <c r="B23" s="233" t="s">
        <v>45</v>
      </c>
      <c r="C23" s="226"/>
      <c r="D23" s="405">
        <f t="shared" si="2"/>
        <v>6578079</v>
      </c>
      <c r="E23" s="186">
        <f t="shared" si="0"/>
        <v>14.078894368467079</v>
      </c>
      <c r="F23" s="226"/>
      <c r="G23" s="234">
        <f>'3solcasaad'!G23</f>
        <v>5423824</v>
      </c>
      <c r="H23" s="570">
        <f t="shared" si="3"/>
        <v>14.343113914385279</v>
      </c>
      <c r="I23" s="226"/>
      <c r="J23" s="234">
        <f>'3solcasaad'!J23</f>
        <v>793640</v>
      </c>
      <c r="K23" s="570">
        <f t="shared" si="4"/>
        <v>13.147231633401562</v>
      </c>
      <c r="L23" s="226"/>
      <c r="M23" s="234">
        <f>'3solcasaad'!M23</f>
        <v>360615</v>
      </c>
      <c r="N23" s="570">
        <f t="shared" si="1"/>
        <v>12.55800347890284</v>
      </c>
      <c r="O23" s="226"/>
      <c r="P23" s="236" t="e">
        <f t="shared" si="5"/>
        <v>#REF!</v>
      </c>
      <c r="Q23" s="237" t="e">
        <f t="shared" si="6"/>
        <v>#REF!</v>
      </c>
      <c r="R23" s="226"/>
      <c r="S23" s="234" t="e">
        <f>GETPIVOTDATA("Cuenta número de expedientes",#REF!,"CCAA",$B23,"TramoEdad",S$1)</f>
        <v>#REF!</v>
      </c>
      <c r="T23" s="235" t="e">
        <f t="shared" si="7"/>
        <v>#REF!</v>
      </c>
      <c r="U23" s="226"/>
      <c r="V23" s="234" t="e">
        <f>GETPIVOTDATA("Cuenta número de expedientes",#REF!,"CCAA",$B23,"TramoEdad",V$1)</f>
        <v>#REF!</v>
      </c>
      <c r="W23" s="235" t="e">
        <f t="shared" si="8"/>
        <v>#REF!</v>
      </c>
      <c r="X23" s="226"/>
      <c r="Y23" s="234" t="e">
        <f>GETPIVOTDATA("Cuenta número de expedientes",#REF!,"CCAA",$B23,"TramoEdad",Y$1)</f>
        <v>#REF!</v>
      </c>
      <c r="Z23" s="235" t="e">
        <f t="shared" si="9"/>
        <v>#REF!</v>
      </c>
      <c r="AA23" s="575"/>
      <c r="AB23" s="305"/>
      <c r="AC23" s="305"/>
      <c r="AD23" s="305"/>
      <c r="AE23" s="306"/>
      <c r="AF23" s="436"/>
      <c r="AG23" s="231"/>
      <c r="AH23" s="305"/>
      <c r="AI23" s="305"/>
      <c r="AJ23" s="305"/>
      <c r="AK23" s="306"/>
      <c r="AL23" s="436"/>
      <c r="AN23" s="305"/>
      <c r="AO23" s="305"/>
      <c r="AP23" s="305"/>
      <c r="AQ23" s="306"/>
      <c r="AR23" s="436"/>
      <c r="AT23" s="305"/>
      <c r="AU23" s="305"/>
      <c r="AV23" s="305"/>
      <c r="AW23" s="306"/>
      <c r="AX23" s="436"/>
    </row>
    <row r="24" spans="1:50" s="240" customFormat="1" ht="18" customHeight="1" x14ac:dyDescent="0.15">
      <c r="A24" s="239"/>
      <c r="B24" s="233" t="s">
        <v>46</v>
      </c>
      <c r="C24" s="226"/>
      <c r="D24" s="405">
        <f t="shared" si="2"/>
        <v>1478509</v>
      </c>
      <c r="E24" s="186">
        <f t="shared" si="0"/>
        <v>3.1644150266100319</v>
      </c>
      <c r="F24" s="226"/>
      <c r="G24" s="234">
        <f>'3solcasaad'!G24</f>
        <v>1249999</v>
      </c>
      <c r="H24" s="570">
        <f t="shared" si="3"/>
        <v>3.3055788775350536</v>
      </c>
      <c r="I24" s="226"/>
      <c r="J24" s="234">
        <f>'3solcasaad'!J24</f>
        <v>159024</v>
      </c>
      <c r="K24" s="570">
        <f t="shared" si="4"/>
        <v>2.6343497848773372</v>
      </c>
      <c r="L24" s="226"/>
      <c r="M24" s="234">
        <f>'3solcasaad'!M24</f>
        <v>69486</v>
      </c>
      <c r="N24" s="570">
        <f t="shared" si="1"/>
        <v>2.4197701973990067</v>
      </c>
      <c r="O24" s="226"/>
      <c r="P24" s="236" t="e">
        <f t="shared" si="5"/>
        <v>#REF!</v>
      </c>
      <c r="Q24" s="237" t="e">
        <f t="shared" si="6"/>
        <v>#REF!</v>
      </c>
      <c r="R24" s="226"/>
      <c r="S24" s="234" t="e">
        <f>GETPIVOTDATA("Cuenta número de expedientes",#REF!,"CCAA",$B24,"TramoEdad",S$1)</f>
        <v>#REF!</v>
      </c>
      <c r="T24" s="235" t="e">
        <f t="shared" si="7"/>
        <v>#REF!</v>
      </c>
      <c r="U24" s="226"/>
      <c r="V24" s="234" t="e">
        <f>GETPIVOTDATA("Cuenta número de expedientes",#REF!,"CCAA",$B24,"TramoEdad",V$1)</f>
        <v>#REF!</v>
      </c>
      <c r="W24" s="235" t="e">
        <f t="shared" si="8"/>
        <v>#REF!</v>
      </c>
      <c r="X24" s="226"/>
      <c r="Y24" s="234" t="e">
        <f>GETPIVOTDATA("Cuenta número de expedientes",#REF!,"CCAA",$B24,"TramoEdad",Y$1)</f>
        <v>#REF!</v>
      </c>
      <c r="Z24" s="235" t="e">
        <f t="shared" si="9"/>
        <v>#REF!</v>
      </c>
      <c r="AA24" s="575"/>
      <c r="AB24" s="305"/>
      <c r="AC24" s="305"/>
      <c r="AD24" s="305"/>
      <c r="AE24" s="306"/>
      <c r="AF24" s="436"/>
      <c r="AG24" s="231"/>
      <c r="AH24" s="305"/>
      <c r="AI24" s="305"/>
      <c r="AJ24" s="305"/>
      <c r="AK24" s="306"/>
      <c r="AL24" s="436"/>
      <c r="AN24" s="305"/>
      <c r="AO24" s="305"/>
      <c r="AP24" s="305"/>
      <c r="AQ24" s="306"/>
      <c r="AR24" s="436"/>
      <c r="AT24" s="305"/>
      <c r="AU24" s="305"/>
      <c r="AV24" s="305"/>
      <c r="AW24" s="306"/>
      <c r="AX24" s="436"/>
    </row>
    <row r="25" spans="1:50" s="232" customFormat="1" ht="18" customHeight="1" x14ac:dyDescent="0.15">
      <c r="B25" s="233" t="s">
        <v>47</v>
      </c>
      <c r="C25" s="226"/>
      <c r="D25" s="406">
        <f t="shared" si="2"/>
        <v>647554</v>
      </c>
      <c r="E25" s="186">
        <f t="shared" si="0"/>
        <v>1.385943276734489</v>
      </c>
      <c r="F25" s="226"/>
      <c r="G25" s="238">
        <f>'3solcasaad'!G25</f>
        <v>521118</v>
      </c>
      <c r="H25" s="570">
        <f t="shared" si="3"/>
        <v>1.3780784252653899</v>
      </c>
      <c r="I25" s="226"/>
      <c r="J25" s="238">
        <f>'3solcasaad'!J25</f>
        <v>84596</v>
      </c>
      <c r="K25" s="570">
        <f t="shared" si="4"/>
        <v>1.4013951001200022</v>
      </c>
      <c r="L25" s="226"/>
      <c r="M25" s="238">
        <f>'3solcasaad'!M25</f>
        <v>41840</v>
      </c>
      <c r="N25" s="570">
        <f t="shared" si="1"/>
        <v>1.4570299781132088</v>
      </c>
      <c r="O25" s="226"/>
      <c r="P25" s="241" t="e">
        <f t="shared" si="5"/>
        <v>#REF!</v>
      </c>
      <c r="Q25" s="237" t="e">
        <f t="shared" si="6"/>
        <v>#REF!</v>
      </c>
      <c r="R25" s="226"/>
      <c r="S25" s="238" t="e">
        <f>GETPIVOTDATA("Cuenta número de expedientes",#REF!,"CCAA",$B25,"TramoEdad",S$1)</f>
        <v>#REF!</v>
      </c>
      <c r="T25" s="235" t="e">
        <f t="shared" si="7"/>
        <v>#REF!</v>
      </c>
      <c r="U25" s="226"/>
      <c r="V25" s="238" t="e">
        <f>GETPIVOTDATA("Cuenta número de expedientes",#REF!,"CCAA",$B25,"TramoEdad",V$1)</f>
        <v>#REF!</v>
      </c>
      <c r="W25" s="235" t="e">
        <f t="shared" si="8"/>
        <v>#REF!</v>
      </c>
      <c r="X25" s="226"/>
      <c r="Y25" s="238" t="e">
        <f>GETPIVOTDATA("Cuenta número de expedientes",#REF!,"CCAA",$B25,"TramoEdad",Y$1)</f>
        <v>#REF!</v>
      </c>
      <c r="Z25" s="235" t="e">
        <f t="shared" si="9"/>
        <v>#REF!</v>
      </c>
      <c r="AA25" s="575"/>
      <c r="AB25" s="305"/>
      <c r="AC25" s="305"/>
      <c r="AD25" s="305"/>
      <c r="AE25" s="306"/>
      <c r="AF25" s="436"/>
      <c r="AG25" s="231"/>
      <c r="AH25" s="305"/>
      <c r="AI25" s="305"/>
      <c r="AJ25" s="305"/>
      <c r="AK25" s="306"/>
      <c r="AL25" s="436"/>
      <c r="AN25" s="305"/>
      <c r="AO25" s="305"/>
      <c r="AP25" s="305"/>
      <c r="AQ25" s="306"/>
      <c r="AR25" s="436"/>
      <c r="AT25" s="305"/>
      <c r="AU25" s="305"/>
      <c r="AV25" s="305"/>
      <c r="AW25" s="306"/>
      <c r="AX25" s="436"/>
    </row>
    <row r="26" spans="1:50" s="232" customFormat="1" ht="18" customHeight="1" x14ac:dyDescent="0.15">
      <c r="B26" s="233" t="s">
        <v>48</v>
      </c>
      <c r="C26" s="226"/>
      <c r="D26" s="406">
        <f t="shared" si="2"/>
        <v>2199088</v>
      </c>
      <c r="E26" s="186">
        <f t="shared" si="0"/>
        <v>4.7066518445527237</v>
      </c>
      <c r="F26" s="226"/>
      <c r="G26" s="238">
        <f>'3solcasaad'!G26</f>
        <v>1714987</v>
      </c>
      <c r="H26" s="570">
        <f t="shared" si="3"/>
        <v>4.5352234701365433</v>
      </c>
      <c r="I26" s="226"/>
      <c r="J26" s="238">
        <f>'3solcasaad'!J26</f>
        <v>324460</v>
      </c>
      <c r="K26" s="570">
        <f t="shared" si="4"/>
        <v>5.3749190763740122</v>
      </c>
      <c r="L26" s="226"/>
      <c r="M26" s="238">
        <f>'3solcasaad'!M26</f>
        <v>159641</v>
      </c>
      <c r="N26" s="570">
        <f t="shared" si="1"/>
        <v>5.5593145969400277</v>
      </c>
      <c r="O26" s="226"/>
      <c r="P26" s="241" t="e">
        <f t="shared" si="5"/>
        <v>#REF!</v>
      </c>
      <c r="Q26" s="237" t="e">
        <f t="shared" si="6"/>
        <v>#REF!</v>
      </c>
      <c r="R26" s="226"/>
      <c r="S26" s="238" t="e">
        <f>GETPIVOTDATA("Cuenta número de expedientes",#REF!,"CCAA",$B26,"TramoEdad",S$1)</f>
        <v>#REF!</v>
      </c>
      <c r="T26" s="235" t="e">
        <f t="shared" si="7"/>
        <v>#REF!</v>
      </c>
      <c r="U26" s="226"/>
      <c r="V26" s="238" t="e">
        <f>GETPIVOTDATA("Cuenta número de expedientes",#REF!,"CCAA",$B26,"TramoEdad",V$1)</f>
        <v>#REF!</v>
      </c>
      <c r="W26" s="235" t="e">
        <f t="shared" si="8"/>
        <v>#REF!</v>
      </c>
      <c r="X26" s="226"/>
      <c r="Y26" s="238" t="e">
        <f>GETPIVOTDATA("Cuenta número de expedientes",#REF!,"CCAA",$B26,"TramoEdad",Y$1)</f>
        <v>#REF!</v>
      </c>
      <c r="Z26" s="235" t="e">
        <f t="shared" si="9"/>
        <v>#REF!</v>
      </c>
      <c r="AA26" s="575"/>
      <c r="AB26" s="305"/>
      <c r="AC26" s="305"/>
      <c r="AD26" s="305"/>
      <c r="AE26" s="306"/>
      <c r="AF26" s="437"/>
      <c r="AG26" s="231"/>
      <c r="AH26" s="305"/>
      <c r="AI26" s="305"/>
      <c r="AJ26" s="305"/>
      <c r="AK26" s="306"/>
      <c r="AL26" s="436"/>
      <c r="AN26" s="305"/>
      <c r="AO26" s="305"/>
      <c r="AP26" s="305"/>
      <c r="AQ26" s="306"/>
      <c r="AR26" s="436"/>
      <c r="AT26" s="305"/>
      <c r="AU26" s="305"/>
      <c r="AV26" s="305"/>
      <c r="AW26" s="306"/>
      <c r="AX26" s="436"/>
    </row>
    <row r="27" spans="1:50" s="232" customFormat="1" ht="18" customHeight="1" x14ac:dyDescent="0.15">
      <c r="B27" s="233" t="s">
        <v>49</v>
      </c>
      <c r="C27" s="226"/>
      <c r="D27" s="406">
        <f t="shared" si="2"/>
        <v>315675</v>
      </c>
      <c r="E27" s="187">
        <f t="shared" si="0"/>
        <v>0.67563113482915682</v>
      </c>
      <c r="F27" s="226"/>
      <c r="G27" s="238">
        <f>'3solcasaad'!G27</f>
        <v>250290</v>
      </c>
      <c r="H27" s="571">
        <f t="shared" si="3"/>
        <v>0.66188319931315831</v>
      </c>
      <c r="I27" s="226"/>
      <c r="J27" s="238">
        <f>'3solcasaad'!J27</f>
        <v>42318</v>
      </c>
      <c r="K27" s="571">
        <f t="shared" si="4"/>
        <v>0.70102886480304327</v>
      </c>
      <c r="L27" s="226"/>
      <c r="M27" s="238">
        <f>'3solcasaad'!M27</f>
        <v>23067</v>
      </c>
      <c r="N27" s="571">
        <f t="shared" si="1"/>
        <v>0.80328179983597969</v>
      </c>
      <c r="O27" s="226"/>
      <c r="P27" s="241" t="e">
        <f t="shared" si="5"/>
        <v>#REF!</v>
      </c>
      <c r="Q27" s="243" t="e">
        <f t="shared" si="6"/>
        <v>#REF!</v>
      </c>
      <c r="R27" s="226"/>
      <c r="S27" s="238" t="e">
        <f>GETPIVOTDATA("Cuenta número de expedientes",#REF!,"CCAA",$B27,"TramoEdad",S$1)</f>
        <v>#REF!</v>
      </c>
      <c r="T27" s="242" t="e">
        <f t="shared" si="7"/>
        <v>#REF!</v>
      </c>
      <c r="U27" s="226"/>
      <c r="V27" s="238" t="e">
        <f>GETPIVOTDATA("Cuenta número de expedientes",#REF!,"CCAA",$B27,"TramoEdad",V$1)</f>
        <v>#REF!</v>
      </c>
      <c r="W27" s="242" t="e">
        <f t="shared" si="8"/>
        <v>#REF!</v>
      </c>
      <c r="X27" s="226"/>
      <c r="Y27" s="238" t="e">
        <f>GETPIVOTDATA("Cuenta número de expedientes",#REF!,"CCAA",$B27,"TramoEdad",Y$1)</f>
        <v>#REF!</v>
      </c>
      <c r="Z27" s="242" t="e">
        <f t="shared" si="9"/>
        <v>#REF!</v>
      </c>
      <c r="AA27" s="575"/>
      <c r="AB27" s="305"/>
      <c r="AC27" s="305"/>
      <c r="AD27" s="305"/>
      <c r="AE27" s="306"/>
      <c r="AF27" s="436"/>
      <c r="AG27" s="231"/>
      <c r="AH27" s="305"/>
      <c r="AI27" s="305"/>
      <c r="AJ27" s="305"/>
      <c r="AK27" s="306"/>
      <c r="AL27" s="436"/>
      <c r="AN27" s="305"/>
      <c r="AO27" s="305"/>
      <c r="AP27" s="305"/>
      <c r="AQ27" s="306"/>
      <c r="AR27" s="436"/>
      <c r="AT27" s="305"/>
      <c r="AU27" s="305"/>
      <c r="AV27" s="305"/>
      <c r="AW27" s="306"/>
      <c r="AX27" s="436"/>
    </row>
    <row r="28" spans="1:50" s="232" customFormat="1" ht="18" customHeight="1" x14ac:dyDescent="0.15">
      <c r="B28" s="244" t="s">
        <v>4</v>
      </c>
      <c r="C28" s="226"/>
      <c r="D28" s="407">
        <f t="shared" si="2"/>
        <v>171528</v>
      </c>
      <c r="E28" s="188">
        <f t="shared" si="0"/>
        <v>0.36711699467799358</v>
      </c>
      <c r="F28" s="226"/>
      <c r="G28" s="245">
        <f>'3solcasaad'!G28</f>
        <v>153112</v>
      </c>
      <c r="H28" s="572">
        <f t="shared" si="3"/>
        <v>0.40489935839720442</v>
      </c>
      <c r="I28" s="226"/>
      <c r="J28" s="245">
        <f>'3solcasaad'!J28</f>
        <v>13498</v>
      </c>
      <c r="K28" s="572">
        <f t="shared" si="4"/>
        <v>0.22360432007919748</v>
      </c>
      <c r="L28" s="226"/>
      <c r="M28" s="245">
        <f>'3solcasaad'!M28</f>
        <v>4918</v>
      </c>
      <c r="N28" s="572">
        <f t="shared" si="1"/>
        <v>0.17126370536235089</v>
      </c>
      <c r="O28" s="226"/>
      <c r="P28" s="247" t="e">
        <f t="shared" si="5"/>
        <v>#REF!</v>
      </c>
      <c r="Q28" s="248" t="e">
        <f t="shared" si="6"/>
        <v>#REF!</v>
      </c>
      <c r="R28" s="226"/>
      <c r="S28" s="245" t="e">
        <f>GETPIVOTDATA("Cuenta número de expedientes",#REF!,"CCAA","Ceuta","TramoEdad",S$1)+GETPIVOTDATA("Cuenta número de expedientes",#REF!,"CCAA","Melilla","TramoEdad",S$1)</f>
        <v>#REF!</v>
      </c>
      <c r="T28" s="246" t="e">
        <f t="shared" si="7"/>
        <v>#REF!</v>
      </c>
      <c r="U28" s="226"/>
      <c r="V28" s="245" t="e">
        <f>GETPIVOTDATA("Cuenta número de expedientes",#REF!,"CCAA","Ceuta","TramoEdad",V$1)+GETPIVOTDATA("Cuenta número de expedientes",#REF!,"CCAA","Melilla","TramoEdad",V$1)</f>
        <v>#REF!</v>
      </c>
      <c r="W28" s="246" t="e">
        <f t="shared" si="8"/>
        <v>#REF!</v>
      </c>
      <c r="X28" s="226"/>
      <c r="Y28" s="245" t="e">
        <f>GETPIVOTDATA("Cuenta número de expedientes",#REF!,"CCAA","Ceuta","TramoEdad",Y$1)+GETPIVOTDATA("Cuenta número de expedientes",#REF!,"CCAA","Melilla","TramoEdad",Y$1)</f>
        <v>#REF!</v>
      </c>
      <c r="Z28" s="246" t="e">
        <f t="shared" si="9"/>
        <v>#REF!</v>
      </c>
      <c r="AA28" s="575"/>
      <c r="AB28" s="305"/>
      <c r="AC28" s="305"/>
      <c r="AD28" s="305"/>
      <c r="AE28" s="306"/>
      <c r="AF28" s="436"/>
      <c r="AG28" s="231"/>
      <c r="AH28" s="305"/>
      <c r="AI28" s="305"/>
      <c r="AJ28" s="305"/>
      <c r="AK28" s="306"/>
      <c r="AL28" s="436"/>
      <c r="AN28" s="305"/>
      <c r="AO28" s="305"/>
      <c r="AP28" s="305"/>
      <c r="AQ28" s="306"/>
      <c r="AR28" s="436"/>
      <c r="AT28" s="305"/>
      <c r="AU28" s="305"/>
      <c r="AV28" s="305"/>
      <c r="AW28" s="306"/>
      <c r="AX28" s="436"/>
    </row>
    <row r="29" spans="1:50" s="223" customFormat="1" ht="3.75" customHeight="1" x14ac:dyDescent="0.15">
      <c r="A29" s="220"/>
      <c r="B29" s="221"/>
      <c r="C29" s="222"/>
      <c r="D29" s="221"/>
      <c r="E29" s="249"/>
      <c r="F29" s="222"/>
      <c r="G29" s="221"/>
      <c r="H29" s="573"/>
      <c r="I29" s="222"/>
      <c r="J29" s="221"/>
      <c r="K29" s="573"/>
      <c r="L29" s="222"/>
      <c r="M29" s="221"/>
      <c r="N29" s="573"/>
      <c r="O29" s="222"/>
      <c r="P29" s="221"/>
      <c r="Q29" s="250"/>
      <c r="R29" s="222"/>
      <c r="S29" s="221"/>
      <c r="T29" s="574"/>
      <c r="U29" s="222"/>
      <c r="V29" s="221"/>
      <c r="W29" s="573"/>
      <c r="X29" s="222"/>
      <c r="Y29" s="221"/>
      <c r="Z29" s="573"/>
      <c r="AA29" s="575"/>
      <c r="AB29" s="309"/>
      <c r="AC29" s="309"/>
      <c r="AD29" s="305"/>
      <c r="AE29" s="306"/>
      <c r="AF29" s="436"/>
      <c r="AG29" s="231"/>
      <c r="AH29" s="309"/>
      <c r="AI29" s="309"/>
      <c r="AJ29" s="305"/>
      <c r="AK29" s="306"/>
      <c r="AL29" s="436"/>
      <c r="AN29" s="309"/>
      <c r="AO29" s="309"/>
      <c r="AP29" s="305"/>
      <c r="AQ29" s="306"/>
      <c r="AR29" s="436"/>
      <c r="AT29" s="309"/>
      <c r="AU29" s="309"/>
      <c r="AV29" s="305"/>
      <c r="AW29" s="306"/>
      <c r="AX29" s="436"/>
    </row>
    <row r="30" spans="1:50" s="251" customFormat="1" ht="18" customHeight="1" x14ac:dyDescent="0.15">
      <c r="B30" s="252" t="s">
        <v>3</v>
      </c>
      <c r="C30" s="211"/>
      <c r="D30" s="253">
        <f>SUM(D11:D28)</f>
        <v>46722980</v>
      </c>
      <c r="E30" s="254">
        <f>SUM(E11:E28)</f>
        <v>100</v>
      </c>
      <c r="F30" s="211"/>
      <c r="G30" s="253">
        <f>SUM(G11:G28)</f>
        <v>37814829</v>
      </c>
      <c r="H30" s="504">
        <f>SUM(H11:H28)</f>
        <v>100</v>
      </c>
      <c r="I30" s="211"/>
      <c r="J30" s="253">
        <f>SUM(J11:J28)</f>
        <v>6036556</v>
      </c>
      <c r="K30" s="504">
        <f>SUM(K11:K28)</f>
        <v>100.00000000000001</v>
      </c>
      <c r="L30" s="211"/>
      <c r="M30" s="253">
        <f>SUM(M11:M28)</f>
        <v>2871595</v>
      </c>
      <c r="N30" s="504">
        <f>SUM(N11:N28)</f>
        <v>100</v>
      </c>
      <c r="O30" s="211"/>
      <c r="P30" s="253" t="e">
        <f>SUM(P11:P28)</f>
        <v>#REF!</v>
      </c>
      <c r="Q30" s="255" t="e">
        <f>P30*100/D30</f>
        <v>#REF!</v>
      </c>
      <c r="R30" s="211"/>
      <c r="S30" s="253" t="e">
        <f>SUM(S11:S28)</f>
        <v>#REF!</v>
      </c>
      <c r="T30" s="254" t="e">
        <f>S30*100/G30</f>
        <v>#REF!</v>
      </c>
      <c r="U30" s="211"/>
      <c r="V30" s="253" t="e">
        <f>SUM(V11:V28)</f>
        <v>#REF!</v>
      </c>
      <c r="W30" s="254" t="e">
        <f>V30*100/J30</f>
        <v>#REF!</v>
      </c>
      <c r="X30" s="211"/>
      <c r="Y30" s="253" t="e">
        <f>SUM(Y11:Y28)</f>
        <v>#REF!</v>
      </c>
      <c r="Z30" s="254" t="e">
        <f>Y30*100/M30</f>
        <v>#REF!</v>
      </c>
      <c r="AA30" s="575"/>
      <c r="AB30" s="305"/>
      <c r="AC30" s="305"/>
      <c r="AD30" s="309"/>
      <c r="AE30" s="309"/>
      <c r="AF30" s="438"/>
      <c r="AG30" s="439"/>
      <c r="AH30" s="305"/>
      <c r="AI30" s="305"/>
      <c r="AJ30" s="309"/>
      <c r="AK30" s="309"/>
      <c r="AL30" s="438"/>
      <c r="AN30" s="305"/>
      <c r="AO30" s="305"/>
      <c r="AP30" s="309"/>
      <c r="AQ30" s="309"/>
      <c r="AR30" s="438"/>
      <c r="AT30" s="305"/>
      <c r="AU30" s="305"/>
      <c r="AV30" s="309"/>
      <c r="AW30" s="309"/>
      <c r="AX30" s="438"/>
    </row>
    <row r="31" spans="1:50" s="256" customFormat="1" ht="5.25" customHeight="1" x14ac:dyDescent="0.2">
      <c r="B31" s="257" t="s">
        <v>42</v>
      </c>
      <c r="C31" s="258"/>
      <c r="D31" s="258"/>
      <c r="E31" s="258"/>
      <c r="F31" s="258"/>
      <c r="G31" s="258"/>
      <c r="H31" s="258"/>
      <c r="I31" s="258"/>
      <c r="O31" s="259"/>
      <c r="R31" s="258"/>
    </row>
    <row r="32" spans="1:50" s="251" customFormat="1" ht="5.25" customHeight="1" x14ac:dyDescent="0.2">
      <c r="B32" s="257" t="s">
        <v>50</v>
      </c>
      <c r="C32" s="260"/>
      <c r="D32" s="260"/>
      <c r="E32" s="260"/>
      <c r="F32" s="260"/>
      <c r="G32" s="260"/>
      <c r="H32" s="260"/>
      <c r="I32" s="260"/>
      <c r="O32" s="259"/>
      <c r="R32" s="260"/>
    </row>
    <row r="33" spans="2:19" s="251" customFormat="1" ht="13.5" customHeight="1" x14ac:dyDescent="0.2">
      <c r="B33" s="1043" t="s">
        <v>227</v>
      </c>
      <c r="C33" s="1043"/>
      <c r="D33" s="1043"/>
      <c r="E33" s="1043"/>
      <c r="F33" s="1043"/>
      <c r="G33" s="1043"/>
      <c r="H33" s="1043"/>
      <c r="I33" s="1043"/>
      <c r="J33" s="1043"/>
      <c r="K33" s="1043"/>
      <c r="L33" s="1043"/>
      <c r="M33" s="1043"/>
      <c r="O33" s="259"/>
    </row>
    <row r="34" spans="2:19" ht="29.25" customHeight="1" x14ac:dyDescent="0.2">
      <c r="B34" s="1065"/>
      <c r="C34" s="1065"/>
      <c r="D34" s="1065"/>
      <c r="E34" s="1065"/>
      <c r="F34" s="1065"/>
      <c r="G34" s="1065"/>
      <c r="H34" s="1065"/>
      <c r="I34" s="1065"/>
      <c r="J34" s="1065"/>
      <c r="K34" s="1065"/>
      <c r="L34" s="1065"/>
      <c r="M34" s="1065"/>
      <c r="N34" s="1065"/>
      <c r="O34" s="1065"/>
      <c r="P34" s="1065"/>
      <c r="Q34" s="262"/>
      <c r="R34" s="262"/>
      <c r="S34" s="262"/>
    </row>
    <row r="35" spans="2:19" ht="4.5" customHeight="1" x14ac:dyDescent="0.2">
      <c r="B35" s="1066"/>
      <c r="C35" s="1066"/>
      <c r="D35" s="1066"/>
      <c r="E35" s="1066"/>
      <c r="F35" s="1066"/>
      <c r="G35" s="1066"/>
      <c r="H35" s="1066"/>
      <c r="I35" s="1066"/>
      <c r="J35" s="1066"/>
      <c r="K35" s="1066"/>
      <c r="L35" s="1066"/>
      <c r="M35" s="1066"/>
      <c r="N35" s="1066"/>
      <c r="O35" s="1066"/>
      <c r="P35" s="1066"/>
      <c r="Q35" s="262"/>
      <c r="R35" s="262"/>
      <c r="S35" s="262"/>
    </row>
    <row r="38" spans="2:19" x14ac:dyDescent="0.2">
      <c r="L38" s="263"/>
      <c r="M38" s="263"/>
      <c r="N38" s="263"/>
    </row>
  </sheetData>
  <mergeCells count="22">
    <mergeCell ref="B2:I2"/>
    <mergeCell ref="B3:I3"/>
    <mergeCell ref="B7:B9"/>
    <mergeCell ref="D7:E8"/>
    <mergeCell ref="G7:H7"/>
    <mergeCell ref="A4:Z4"/>
    <mergeCell ref="B5:Z5"/>
    <mergeCell ref="Y7:Z7"/>
    <mergeCell ref="G8:H8"/>
    <mergeCell ref="J8:K8"/>
    <mergeCell ref="M8:N8"/>
    <mergeCell ref="S8:T8"/>
    <mergeCell ref="V8:W8"/>
    <mergeCell ref="Y8:Z8"/>
    <mergeCell ref="J7:K7"/>
    <mergeCell ref="M7:N7"/>
    <mergeCell ref="V7:W7"/>
    <mergeCell ref="P7:Q8"/>
    <mergeCell ref="B33:M33"/>
    <mergeCell ref="B34:P34"/>
    <mergeCell ref="B35:P35"/>
    <mergeCell ref="S7:T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9">
    <tabColor theme="0"/>
    <pageSetUpPr fitToPage="1"/>
  </sheetPr>
  <dimension ref="A1:AX38"/>
  <sheetViews>
    <sheetView showGridLines="0" topLeftCell="A18"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97" bestFit="1" customWidth="1"/>
    <col min="26" max="26" width="7.7109375" style="297" bestFit="1" customWidth="1"/>
    <col min="27" max="27" width="11.42578125" style="297"/>
    <col min="28" max="30" width="2.42578125" style="297" bestFit="1" customWidth="1"/>
    <col min="31" max="31" width="13" style="297" bestFit="1" customWidth="1"/>
    <col min="32" max="32" width="3.42578125" style="297" bestFit="1" customWidth="1"/>
    <col min="33" max="33" width="3.85546875" style="297" customWidth="1"/>
    <col min="34" max="36" width="2.42578125" style="297" bestFit="1" customWidth="1"/>
    <col min="37" max="37" width="8.42578125" style="297" bestFit="1" customWidth="1"/>
    <col min="38" max="38" width="3.42578125" style="297" bestFit="1" customWidth="1"/>
    <col min="39" max="39" width="3.5703125" style="297" customWidth="1"/>
    <col min="40" max="42" width="2.42578125" style="297" bestFit="1" customWidth="1"/>
    <col min="43" max="43" width="8.42578125" style="297" bestFit="1" customWidth="1"/>
    <col min="44" max="44" width="4.140625" style="297" bestFit="1" customWidth="1"/>
    <col min="45" max="45" width="3.28515625" style="297" customWidth="1"/>
    <col min="46" max="46" width="4.28515625" style="297" bestFit="1" customWidth="1"/>
    <col min="47" max="47" width="2.42578125" style="297" bestFit="1" customWidth="1"/>
    <col min="48" max="48" width="4.28515625" style="297" bestFit="1" customWidth="1"/>
    <col min="49" max="49" width="8.42578125" style="297" bestFit="1" customWidth="1"/>
    <col min="50" max="50" width="4.28515625" style="297" bestFit="1" customWidth="1"/>
    <col min="51" max="16384" width="11.42578125" style="261"/>
  </cols>
  <sheetData>
    <row r="1" spans="1:50" s="201" customFormat="1" ht="15" customHeight="1" x14ac:dyDescent="0.2">
      <c r="B1" s="202"/>
      <c r="C1" s="203"/>
      <c r="F1" s="203"/>
      <c r="I1" s="203"/>
      <c r="O1" s="204"/>
      <c r="R1" s="203"/>
      <c r="Y1" s="713"/>
      <c r="Z1" s="713"/>
      <c r="AA1" s="713"/>
      <c r="AB1" s="713"/>
      <c r="AC1" s="713"/>
      <c r="AD1" s="713"/>
      <c r="AE1" s="713"/>
      <c r="AF1" s="713"/>
      <c r="AG1" s="713"/>
      <c r="AH1" s="713"/>
      <c r="AI1" s="713"/>
      <c r="AJ1" s="713"/>
      <c r="AK1" s="713"/>
      <c r="AL1" s="713"/>
      <c r="AM1" s="713"/>
      <c r="AN1" s="713"/>
      <c r="AO1" s="713"/>
      <c r="AP1" s="713"/>
      <c r="AQ1" s="713"/>
      <c r="AR1" s="713"/>
      <c r="AS1" s="713"/>
      <c r="AT1" s="713"/>
      <c r="AU1" s="713"/>
      <c r="AV1" s="713"/>
      <c r="AW1" s="713"/>
      <c r="AX1" s="713"/>
    </row>
    <row r="2" spans="1:50" s="205" customFormat="1" ht="52.5" customHeight="1" x14ac:dyDescent="0.2">
      <c r="B2" s="1044"/>
      <c r="C2" s="1044"/>
      <c r="D2" s="1044"/>
      <c r="E2" s="1044"/>
      <c r="F2" s="1044"/>
      <c r="G2" s="1044"/>
      <c r="H2" s="1044"/>
      <c r="I2" s="1044"/>
      <c r="O2" s="207"/>
      <c r="Y2" s="617"/>
      <c r="Z2" s="617"/>
      <c r="AA2" s="617"/>
      <c r="AB2" s="617"/>
      <c r="AC2" s="617"/>
      <c r="AD2" s="617"/>
      <c r="AE2" s="617"/>
      <c r="AF2" s="617"/>
      <c r="AG2" s="617"/>
      <c r="AH2" s="617"/>
      <c r="AI2" s="617"/>
      <c r="AJ2" s="617"/>
      <c r="AK2" s="617"/>
      <c r="AL2" s="617"/>
      <c r="AM2" s="617"/>
      <c r="AN2" s="617"/>
      <c r="AO2" s="617"/>
      <c r="AP2" s="617"/>
      <c r="AQ2" s="617"/>
      <c r="AR2" s="617"/>
      <c r="AS2" s="617"/>
      <c r="AT2" s="617"/>
      <c r="AU2" s="617"/>
      <c r="AV2" s="617"/>
      <c r="AW2" s="617"/>
      <c r="AX2" s="617"/>
    </row>
    <row r="3" spans="1:50" s="208" customFormat="1" ht="4.5" customHeight="1" x14ac:dyDescent="0.2">
      <c r="B3" s="1045"/>
      <c r="C3" s="1045"/>
      <c r="D3" s="1045"/>
      <c r="E3" s="1045"/>
      <c r="F3" s="1045"/>
      <c r="G3" s="1045"/>
      <c r="H3" s="1045"/>
      <c r="I3" s="1045"/>
      <c r="O3" s="207"/>
      <c r="Y3" s="617"/>
      <c r="Z3" s="617"/>
      <c r="AA3" s="617"/>
      <c r="AB3" s="617"/>
      <c r="AC3" s="617"/>
      <c r="AD3" s="617"/>
      <c r="AE3" s="617"/>
      <c r="AF3" s="617"/>
      <c r="AG3" s="617"/>
      <c r="AH3" s="617"/>
      <c r="AI3" s="617"/>
      <c r="AJ3" s="617"/>
      <c r="AK3" s="617"/>
      <c r="AL3" s="617"/>
      <c r="AM3" s="617"/>
      <c r="AN3" s="617"/>
      <c r="AO3" s="617"/>
      <c r="AP3" s="617"/>
      <c r="AQ3" s="617"/>
      <c r="AR3" s="617"/>
      <c r="AS3" s="617"/>
      <c r="AT3" s="617"/>
      <c r="AU3" s="617"/>
      <c r="AV3" s="617"/>
      <c r="AW3" s="617"/>
      <c r="AX3" s="617"/>
    </row>
    <row r="4" spans="1:50" s="208" customFormat="1" ht="17.25" customHeight="1" x14ac:dyDescent="0.2">
      <c r="A4" s="1045" t="s">
        <v>420</v>
      </c>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617"/>
      <c r="AB4" s="617"/>
      <c r="AC4" s="617"/>
      <c r="AD4" s="617"/>
      <c r="AE4" s="617"/>
      <c r="AF4" s="617"/>
      <c r="AG4" s="617"/>
      <c r="AH4" s="617"/>
      <c r="AI4" s="617"/>
      <c r="AJ4" s="617"/>
      <c r="AK4" s="617"/>
      <c r="AL4" s="617"/>
      <c r="AM4" s="617"/>
      <c r="AN4" s="617"/>
      <c r="AO4" s="617"/>
      <c r="AP4" s="617"/>
      <c r="AQ4" s="617"/>
      <c r="AR4" s="617"/>
      <c r="AS4" s="617"/>
      <c r="AT4" s="617"/>
      <c r="AU4" s="617"/>
      <c r="AV4" s="617"/>
      <c r="AW4" s="617"/>
      <c r="AX4" s="617"/>
    </row>
    <row r="5" spans="1:50" s="208" customFormat="1" ht="17.25" customHeight="1" x14ac:dyDescent="0.2">
      <c r="B5" s="1046" t="str">
        <f>porsaad!B6</f>
        <v>Situación a 30 de abril de 2023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617"/>
      <c r="AB5" s="617"/>
      <c r="AC5" s="617"/>
      <c r="AD5" s="617"/>
      <c r="AE5" s="617"/>
      <c r="AF5" s="617"/>
      <c r="AG5" s="617"/>
      <c r="AH5" s="617"/>
      <c r="AI5" s="617"/>
      <c r="AJ5" s="617"/>
      <c r="AK5" s="617"/>
      <c r="AL5" s="617"/>
      <c r="AM5" s="617"/>
      <c r="AN5" s="617"/>
      <c r="AO5" s="617"/>
      <c r="AP5" s="617"/>
      <c r="AQ5" s="617"/>
      <c r="AR5" s="617"/>
      <c r="AS5" s="617"/>
      <c r="AT5" s="617"/>
      <c r="AU5" s="617"/>
      <c r="AV5" s="617"/>
      <c r="AW5" s="617"/>
      <c r="AX5" s="617"/>
    </row>
    <row r="6" spans="1:50" s="617" customFormat="1" ht="6" customHeight="1" x14ac:dyDescent="0.2"/>
    <row r="7" spans="1:50" s="431" customFormat="1" ht="12.75" customHeight="1" x14ac:dyDescent="0.2">
      <c r="A7" s="714"/>
      <c r="B7" s="1115" t="s">
        <v>15</v>
      </c>
      <c r="C7" s="674"/>
      <c r="D7" s="1114" t="s">
        <v>218</v>
      </c>
      <c r="E7" s="1114"/>
      <c r="F7" s="674"/>
      <c r="G7" s="1114"/>
      <c r="H7" s="1114"/>
      <c r="I7" s="674"/>
      <c r="J7" s="1114"/>
      <c r="K7" s="1114"/>
      <c r="L7" s="674"/>
      <c r="M7" s="1114"/>
      <c r="N7" s="1114"/>
      <c r="O7" s="674"/>
      <c r="P7" s="1114" t="s">
        <v>33</v>
      </c>
      <c r="Q7" s="1114"/>
      <c r="R7" s="674"/>
      <c r="S7" s="1114"/>
      <c r="T7" s="1114"/>
      <c r="U7" s="674"/>
      <c r="V7" s="1114"/>
      <c r="W7" s="1114"/>
      <c r="X7" s="674"/>
      <c r="Y7" s="1078"/>
      <c r="Z7" s="1078"/>
      <c r="AA7" s="672"/>
      <c r="AB7" s="672"/>
      <c r="AC7" s="596"/>
      <c r="AD7" s="596"/>
      <c r="AE7" s="596"/>
      <c r="AF7" s="596"/>
      <c r="AG7" s="596"/>
      <c r="AH7" s="596"/>
      <c r="AI7" s="597"/>
      <c r="AJ7" s="596"/>
      <c r="AK7" s="596"/>
      <c r="AL7" s="596"/>
      <c r="AM7" s="596"/>
      <c r="AN7" s="596"/>
      <c r="AO7" s="596"/>
      <c r="AP7" s="596"/>
      <c r="AQ7" s="596"/>
      <c r="AR7" s="596"/>
      <c r="AS7" s="596"/>
      <c r="AT7" s="596"/>
      <c r="AU7" s="596"/>
      <c r="AV7" s="596"/>
      <c r="AW7" s="596"/>
      <c r="AX7" s="596"/>
    </row>
    <row r="8" spans="1:50" s="431" customFormat="1" ht="33.75" customHeight="1" x14ac:dyDescent="0.2">
      <c r="A8" s="714"/>
      <c r="B8" s="1115"/>
      <c r="C8" s="674"/>
      <c r="D8" s="1114"/>
      <c r="E8" s="1114"/>
      <c r="F8" s="674"/>
      <c r="G8" s="1114" t="s">
        <v>177</v>
      </c>
      <c r="H8" s="1114"/>
      <c r="I8" s="674"/>
      <c r="J8" s="1114" t="s">
        <v>183</v>
      </c>
      <c r="K8" s="1114"/>
      <c r="L8" s="674"/>
      <c r="M8" s="1114" t="s">
        <v>178</v>
      </c>
      <c r="N8" s="1114"/>
      <c r="O8" s="674"/>
      <c r="P8" s="1114"/>
      <c r="Q8" s="1114"/>
      <c r="R8" s="674"/>
      <c r="S8" s="1114" t="s">
        <v>184</v>
      </c>
      <c r="T8" s="1114"/>
      <c r="U8" s="674"/>
      <c r="V8" s="1114" t="s">
        <v>185</v>
      </c>
      <c r="W8" s="1114"/>
      <c r="X8" s="674"/>
      <c r="Y8" s="1078" t="s">
        <v>186</v>
      </c>
      <c r="Z8" s="1078"/>
      <c r="AA8" s="672"/>
      <c r="AB8" s="672"/>
      <c r="AC8" s="596"/>
      <c r="AD8" s="596"/>
      <c r="AE8" s="596"/>
      <c r="AF8" s="596"/>
      <c r="AG8" s="596"/>
      <c r="AH8" s="596"/>
      <c r="AI8" s="597"/>
      <c r="AJ8" s="596"/>
      <c r="AK8" s="596"/>
      <c r="AL8" s="596"/>
      <c r="AM8" s="596"/>
      <c r="AN8" s="596"/>
      <c r="AO8" s="596"/>
      <c r="AP8" s="596"/>
      <c r="AQ8" s="596"/>
      <c r="AR8" s="596"/>
      <c r="AS8" s="596"/>
      <c r="AT8" s="596"/>
      <c r="AU8" s="596"/>
      <c r="AV8" s="596"/>
      <c r="AW8" s="596"/>
      <c r="AX8" s="596"/>
    </row>
    <row r="9" spans="1:50" s="435" customFormat="1" ht="36.75" customHeight="1" x14ac:dyDescent="0.2">
      <c r="A9" s="715"/>
      <c r="B9" s="1115"/>
      <c r="C9" s="506"/>
      <c r="D9" s="675" t="s">
        <v>12</v>
      </c>
      <c r="E9" s="675" t="s">
        <v>13</v>
      </c>
      <c r="F9" s="506"/>
      <c r="G9" s="675" t="s">
        <v>12</v>
      </c>
      <c r="H9" s="433" t="s">
        <v>13</v>
      </c>
      <c r="I9" s="506"/>
      <c r="J9" s="675" t="s">
        <v>12</v>
      </c>
      <c r="K9" s="433" t="s">
        <v>13</v>
      </c>
      <c r="L9" s="506"/>
      <c r="M9" s="675" t="s">
        <v>12</v>
      </c>
      <c r="N9" s="433" t="s">
        <v>13</v>
      </c>
      <c r="O9" s="506"/>
      <c r="P9" s="675" t="s">
        <v>12</v>
      </c>
      <c r="Q9" s="675" t="s">
        <v>119</v>
      </c>
      <c r="R9" s="506"/>
      <c r="S9" s="675" t="s">
        <v>12</v>
      </c>
      <c r="T9" s="433" t="s">
        <v>119</v>
      </c>
      <c r="U9" s="506"/>
      <c r="V9" s="675" t="s">
        <v>12</v>
      </c>
      <c r="W9" s="433" t="s">
        <v>13</v>
      </c>
      <c r="X9" s="506"/>
      <c r="Y9" s="599" t="s">
        <v>12</v>
      </c>
      <c r="Z9" s="583" t="s">
        <v>13</v>
      </c>
      <c r="AA9" s="583"/>
      <c r="AB9" s="584"/>
      <c r="AC9" s="585"/>
      <c r="AD9" s="585"/>
      <c r="AE9" s="585"/>
      <c r="AF9" s="585"/>
      <c r="AG9" s="600"/>
      <c r="AH9" s="600"/>
      <c r="AI9" s="600"/>
      <c r="AJ9" s="600"/>
      <c r="AK9" s="600"/>
      <c r="AL9" s="600"/>
      <c r="AM9" s="600"/>
      <c r="AN9" s="600"/>
      <c r="AO9" s="600"/>
      <c r="AP9" s="600"/>
      <c r="AQ9" s="600"/>
      <c r="AR9" s="600"/>
      <c r="AS9" s="600"/>
      <c r="AT9" s="600"/>
      <c r="AU9" s="600"/>
      <c r="AV9" s="600"/>
      <c r="AW9" s="600"/>
      <c r="AX9" s="600"/>
    </row>
    <row r="10" spans="1:50" s="231" customFormat="1" ht="4.5" customHeight="1" x14ac:dyDescent="0.2">
      <c r="A10" s="676"/>
      <c r="B10" s="430"/>
      <c r="C10" s="513"/>
      <c r="D10" s="430"/>
      <c r="E10" s="430"/>
      <c r="F10" s="513"/>
      <c r="G10" s="430"/>
      <c r="H10" s="430"/>
      <c r="I10" s="513"/>
      <c r="J10" s="430"/>
      <c r="K10" s="430"/>
      <c r="L10" s="513"/>
      <c r="M10" s="430"/>
      <c r="N10" s="430"/>
      <c r="O10" s="513"/>
      <c r="P10" s="430"/>
      <c r="Q10" s="430"/>
      <c r="R10" s="513"/>
      <c r="S10" s="430"/>
      <c r="T10" s="430"/>
      <c r="U10" s="513"/>
      <c r="V10" s="430"/>
      <c r="W10" s="430"/>
      <c r="X10" s="513"/>
      <c r="Y10" s="672"/>
      <c r="Z10" s="672"/>
      <c r="AA10" s="672"/>
      <c r="AB10" s="584"/>
      <c r="AC10" s="585"/>
      <c r="AD10" s="585"/>
      <c r="AE10" s="585"/>
      <c r="AF10" s="585"/>
      <c r="AG10" s="587"/>
      <c r="AH10" s="587"/>
      <c r="AI10" s="587"/>
      <c r="AJ10" s="587"/>
      <c r="AK10" s="587"/>
      <c r="AL10" s="587"/>
      <c r="AM10" s="587"/>
      <c r="AN10" s="587"/>
      <c r="AO10" s="587"/>
      <c r="AP10" s="587"/>
      <c r="AQ10" s="587"/>
      <c r="AR10" s="587"/>
      <c r="AS10" s="587"/>
      <c r="AT10" s="587"/>
      <c r="AU10" s="587"/>
      <c r="AV10" s="587"/>
      <c r="AW10" s="587"/>
      <c r="AX10" s="587"/>
    </row>
    <row r="11" spans="1:50" s="231" customFormat="1" ht="18" customHeight="1" x14ac:dyDescent="0.15">
      <c r="A11" s="676"/>
      <c r="B11" s="677" t="s">
        <v>11</v>
      </c>
      <c r="C11" s="678"/>
      <c r="D11" s="679">
        <f>G11+J11+M11</f>
        <v>8500187</v>
      </c>
      <c r="E11" s="680">
        <f t="shared" ref="E11:E28" si="0">D11*100/$D$30</f>
        <v>17.904395579860061</v>
      </c>
      <c r="F11" s="678"/>
      <c r="G11" s="681">
        <f>'20pobl'!J12</f>
        <v>6973199</v>
      </c>
      <c r="H11" s="682">
        <f>G11*100/$G$30</f>
        <v>18.352257489589149</v>
      </c>
      <c r="I11" s="678"/>
      <c r="J11" s="681">
        <f>'20pobl'!Q12</f>
        <v>1106846</v>
      </c>
      <c r="K11" s="682">
        <f>J11*100/$J$30</f>
        <v>16.733562354496399</v>
      </c>
      <c r="L11" s="678"/>
      <c r="M11" s="681">
        <f>'20pobl'!X12</f>
        <v>420142</v>
      </c>
      <c r="N11" s="682">
        <f t="shared" ref="N11:N28" si="1">M11*100/$M$30</f>
        <v>14.66728900119149</v>
      </c>
      <c r="O11" s="678"/>
      <c r="P11" s="683">
        <f t="shared" ref="P11:P28" si="2">S11+V11+Y11</f>
        <v>378149</v>
      </c>
      <c r="Q11" s="684">
        <f>P11*100/D11</f>
        <v>4.4487138930002361</v>
      </c>
      <c r="R11" s="678"/>
      <c r="S11" s="681">
        <f>'34adictcasaad'!G12</f>
        <v>110381</v>
      </c>
      <c r="T11" s="685">
        <f>S11*100/G11</f>
        <v>1.5829320230212849</v>
      </c>
      <c r="U11" s="678"/>
      <c r="V11" s="681">
        <f>'34adictcasaad'!J12</f>
        <v>90470</v>
      </c>
      <c r="W11" s="685">
        <f>V11*100/J11</f>
        <v>8.1736754706616814</v>
      </c>
      <c r="X11" s="678"/>
      <c r="Y11" s="605">
        <f>'34adictcasaad'!M12</f>
        <v>177298</v>
      </c>
      <c r="Z11" s="609">
        <f>Y11*100/M11</f>
        <v>42.199542059589376</v>
      </c>
      <c r="AA11" s="588"/>
      <c r="AB11" s="589">
        <f t="shared" ref="AB11:AB28" si="3">_xlfn.RANK.EQ(Q11,Q$11:Q$30,0)</f>
        <v>5</v>
      </c>
      <c r="AC11" s="589">
        <v>1</v>
      </c>
      <c r="AD11" s="589">
        <f>MATCH(AC11,AB$11:AB$30,0)</f>
        <v>7</v>
      </c>
      <c r="AE11" s="590" t="str">
        <f t="shared" ref="AE11:AE29" si="4">INDEX(B$11:B$30,AD11,1)</f>
        <v>Castilla y León</v>
      </c>
      <c r="AF11" s="591">
        <f t="shared" ref="AF11:AF29" si="5">INDEX(Q$11:Q$30,AD11,1)</f>
        <v>5.9755377975588377</v>
      </c>
      <c r="AG11" s="587"/>
      <c r="AH11" s="589">
        <f>_xlfn.RANK.EQ(T11,T$11:T$30,0)</f>
        <v>4</v>
      </c>
      <c r="AI11" s="589">
        <v>1</v>
      </c>
      <c r="AJ11" s="589">
        <f>MATCH(AI11,AH$11:AH$30,0)</f>
        <v>16</v>
      </c>
      <c r="AK11" s="590" t="str">
        <f>INDEX(B$11:B$30,AJ11,1)</f>
        <v>País Vasco</v>
      </c>
      <c r="AL11" s="591">
        <f>INDEX(T$11:T$30,AJ11,1)</f>
        <v>1.7177412648902461</v>
      </c>
      <c r="AM11" s="587"/>
      <c r="AN11" s="589">
        <f>_xlfn.RANK.EQ(W11,W$11:W$30,0)</f>
        <v>1</v>
      </c>
      <c r="AO11" s="589">
        <v>1</v>
      </c>
      <c r="AP11" s="589">
        <f>MATCH(AO11,AN$11:AN$30,0)</f>
        <v>1</v>
      </c>
      <c r="AQ11" s="590" t="str">
        <f>INDEX(B$11:B$30,AP11,1)</f>
        <v>Andalucía</v>
      </c>
      <c r="AR11" s="591">
        <f>INDEX(W$11:W$30,AP11,1)</f>
        <v>8.1736754706616814</v>
      </c>
      <c r="AS11" s="587"/>
      <c r="AT11" s="589">
        <f>_xlfn.RANK.EQ(Z11,Z$11:Z$30,0)</f>
        <v>1</v>
      </c>
      <c r="AU11" s="589">
        <v>1</v>
      </c>
      <c r="AV11" s="589">
        <f>MATCH(AU11,AT$11:AT$30,0)</f>
        <v>1</v>
      </c>
      <c r="AW11" s="590" t="str">
        <f>INDEX(B$11:B$30,AV11,1)</f>
        <v>Andalucía</v>
      </c>
      <c r="AX11" s="591">
        <f>INDEX(Z$11:Z$30,AV11,1)</f>
        <v>42.199542059589376</v>
      </c>
    </row>
    <row r="12" spans="1:50" s="231" customFormat="1" ht="18" customHeight="1" x14ac:dyDescent="0.15">
      <c r="A12" s="676"/>
      <c r="B12" s="677" t="s">
        <v>10</v>
      </c>
      <c r="C12" s="678"/>
      <c r="D12" s="679">
        <f t="shared" ref="D12:D28" si="6">G12+J12+M12</f>
        <v>1326315</v>
      </c>
      <c r="E12" s="680">
        <f t="shared" si="0"/>
        <v>2.793687765163531</v>
      </c>
      <c r="F12" s="678"/>
      <c r="G12" s="681">
        <f>'20pobl'!J13</f>
        <v>1033381</v>
      </c>
      <c r="H12" s="682">
        <f t="shared" ref="H12:H28" si="7">G12*100/$G$30</f>
        <v>2.7196806224588062</v>
      </c>
      <c r="I12" s="678"/>
      <c r="J12" s="681">
        <f>'20pobl'!Q13</f>
        <v>195961</v>
      </c>
      <c r="K12" s="682">
        <f t="shared" ref="K12:K28" si="8">J12*100/$J$30</f>
        <v>2.9625852309620928</v>
      </c>
      <c r="L12" s="678"/>
      <c r="M12" s="681">
        <f>'20pobl'!X13</f>
        <v>96973</v>
      </c>
      <c r="N12" s="682">
        <f t="shared" si="1"/>
        <v>3.3853578464246428</v>
      </c>
      <c r="O12" s="678"/>
      <c r="P12" s="683">
        <f t="shared" si="2"/>
        <v>47594</v>
      </c>
      <c r="Q12" s="684">
        <f t="shared" ref="Q12:Q28" si="9">P12*100/D12</f>
        <v>3.5884386439118914</v>
      </c>
      <c r="R12" s="678"/>
      <c r="S12" s="681">
        <f>'34adictcasaad'!G13</f>
        <v>9702</v>
      </c>
      <c r="T12" s="685">
        <f t="shared" ref="T12:T28" si="10">S12*100/G12</f>
        <v>0.93885991710704952</v>
      </c>
      <c r="U12" s="678"/>
      <c r="V12" s="681">
        <f>'34adictcasaad'!J13</f>
        <v>9064</v>
      </c>
      <c r="W12" s="685">
        <f t="shared" ref="W12:W28" si="11">V12*100/J12</f>
        <v>4.6254101581437119</v>
      </c>
      <c r="X12" s="678"/>
      <c r="Y12" s="605">
        <f>'34adictcasaad'!M13</f>
        <v>28828</v>
      </c>
      <c r="Z12" s="609">
        <f t="shared" ref="Z12:Z28" si="12">Y12*100/M12</f>
        <v>29.727862394687183</v>
      </c>
      <c r="AA12" s="588"/>
      <c r="AB12" s="589">
        <f t="shared" si="3"/>
        <v>11</v>
      </c>
      <c r="AC12" s="589">
        <v>2</v>
      </c>
      <c r="AD12" s="589">
        <f t="shared" ref="AD12:AD28" si="13">MATCH(AC12,AB$11:AB$30,0)</f>
        <v>11</v>
      </c>
      <c r="AE12" s="590" t="str">
        <f t="shared" si="4"/>
        <v>Extremadura</v>
      </c>
      <c r="AF12" s="591">
        <f t="shared" si="5"/>
        <v>5.147443627841362</v>
      </c>
      <c r="AG12" s="587"/>
      <c r="AH12" s="589">
        <f t="shared" ref="AH12:AH30" si="14">_xlfn.RANK.EQ(T12,T$11:T$30,0)</f>
        <v>19</v>
      </c>
      <c r="AI12" s="589">
        <v>2</v>
      </c>
      <c r="AJ12" s="589">
        <f t="shared" ref="AJ12:AJ28" si="15">MATCH(AI12,AH$11:AH$30,0)</f>
        <v>7</v>
      </c>
      <c r="AK12" s="590" t="str">
        <f t="shared" ref="AK12:AK29" si="16">INDEX(B$11:B$30,AJ12,1)</f>
        <v>Castilla y León</v>
      </c>
      <c r="AL12" s="591">
        <f t="shared" ref="AL12:AL29" si="17">INDEX(T$11:T$30,AJ12,1)</f>
        <v>1.7006761917329463</v>
      </c>
      <c r="AM12" s="587"/>
      <c r="AN12" s="589">
        <f t="shared" ref="AN12:AN30" si="18">_xlfn.RANK.EQ(W12,W$11:W$30,0)</f>
        <v>16</v>
      </c>
      <c r="AO12" s="589">
        <v>2</v>
      </c>
      <c r="AP12" s="589">
        <f t="shared" ref="AP12:AP28" si="19">MATCH(AO12,AN$11:AN$30,0)</f>
        <v>11</v>
      </c>
      <c r="AQ12" s="590" t="str">
        <f t="shared" ref="AQ12:AQ29" si="20">INDEX(B$11:B$30,AP12,1)</f>
        <v>Extremadura</v>
      </c>
      <c r="AR12" s="591">
        <f t="shared" ref="AR12:AR28" si="21">INDEX(W$11:W$30,AP12,1)</f>
        <v>7.8409917377031997</v>
      </c>
      <c r="AS12" s="587"/>
      <c r="AT12" s="589">
        <f t="shared" ref="AT12:AT30" si="22">_xlfn.RANK.EQ(Z12,Z$11:Z$30,0)</f>
        <v>13</v>
      </c>
      <c r="AU12" s="589">
        <v>2</v>
      </c>
      <c r="AV12" s="589">
        <f t="shared" ref="AV12:AV28" si="23">MATCH(AU12,AT$11:AT$30,0)</f>
        <v>11</v>
      </c>
      <c r="AW12" s="590" t="str">
        <f t="shared" ref="AW12:AW29" si="24">INDEX(B$11:B$30,AV12,1)</f>
        <v>Extremadura</v>
      </c>
      <c r="AX12" s="591">
        <f t="shared" ref="AX12:AX29" si="25">INDEX(Z$11:Z$30,AV12,1)</f>
        <v>40.104180723867103</v>
      </c>
    </row>
    <row r="13" spans="1:50" s="231" customFormat="1" ht="18" customHeight="1" x14ac:dyDescent="0.15">
      <c r="A13" s="676"/>
      <c r="B13" s="677" t="s">
        <v>40</v>
      </c>
      <c r="C13" s="678"/>
      <c r="D13" s="679">
        <f t="shared" si="6"/>
        <v>1004686</v>
      </c>
      <c r="E13" s="680">
        <f t="shared" si="0"/>
        <v>2.1162235110294971</v>
      </c>
      <c r="F13" s="678"/>
      <c r="G13" s="681">
        <f>'20pobl'!J14</f>
        <v>731830</v>
      </c>
      <c r="H13" s="682">
        <f t="shared" si="7"/>
        <v>1.9260503821282062</v>
      </c>
      <c r="I13" s="678"/>
      <c r="J13" s="681">
        <f>'20pobl'!Q14</f>
        <v>187640</v>
      </c>
      <c r="K13" s="682">
        <f t="shared" si="8"/>
        <v>2.8367863643159974</v>
      </c>
      <c r="L13" s="678"/>
      <c r="M13" s="681">
        <f>'20pobl'!X14</f>
        <v>85216</v>
      </c>
      <c r="N13" s="682">
        <f t="shared" si="1"/>
        <v>2.974917288739364</v>
      </c>
      <c r="O13" s="678"/>
      <c r="P13" s="683">
        <f t="shared" si="2"/>
        <v>40550</v>
      </c>
      <c r="Q13" s="684">
        <f t="shared" si="9"/>
        <v>4.0360868968015877</v>
      </c>
      <c r="R13" s="678"/>
      <c r="S13" s="681">
        <f>'34adictcasaad'!G14</f>
        <v>9484</v>
      </c>
      <c r="T13" s="685">
        <f t="shared" si="10"/>
        <v>1.2959293825068663</v>
      </c>
      <c r="U13" s="678"/>
      <c r="V13" s="681">
        <f>'34adictcasaad'!J14</f>
        <v>8768</v>
      </c>
      <c r="W13" s="685">
        <f t="shared" si="11"/>
        <v>4.6727776593476866</v>
      </c>
      <c r="X13" s="678"/>
      <c r="Y13" s="605">
        <f>'34adictcasaad'!M14</f>
        <v>22298</v>
      </c>
      <c r="Z13" s="609">
        <f t="shared" si="12"/>
        <v>26.166447615471274</v>
      </c>
      <c r="AA13" s="588"/>
      <c r="AB13" s="589">
        <f t="shared" si="3"/>
        <v>8</v>
      </c>
      <c r="AC13" s="589">
        <v>3</v>
      </c>
      <c r="AD13" s="589">
        <f t="shared" si="13"/>
        <v>16</v>
      </c>
      <c r="AE13" s="590" t="str">
        <f t="shared" si="4"/>
        <v>País Vasco</v>
      </c>
      <c r="AF13" s="592">
        <f t="shared" si="5"/>
        <v>4.9817632125004643</v>
      </c>
      <c r="AG13" s="587"/>
      <c r="AH13" s="589">
        <f t="shared" si="14"/>
        <v>11</v>
      </c>
      <c r="AI13" s="589">
        <v>3</v>
      </c>
      <c r="AJ13" s="589">
        <f t="shared" si="15"/>
        <v>18</v>
      </c>
      <c r="AK13" s="590" t="str">
        <f t="shared" si="16"/>
        <v>Ceuta y Melilla</v>
      </c>
      <c r="AL13" s="591">
        <f t="shared" si="17"/>
        <v>1.6956348858681367</v>
      </c>
      <c r="AM13" s="587"/>
      <c r="AN13" s="589">
        <f t="shared" si="18"/>
        <v>15</v>
      </c>
      <c r="AO13" s="589">
        <v>3</v>
      </c>
      <c r="AP13" s="589">
        <f t="shared" si="19"/>
        <v>9</v>
      </c>
      <c r="AQ13" s="590" t="str">
        <f t="shared" si="20"/>
        <v>Cataluña</v>
      </c>
      <c r="AR13" s="591">
        <f t="shared" si="21"/>
        <v>7.0957909363933842</v>
      </c>
      <c r="AS13" s="587"/>
      <c r="AT13" s="589">
        <f t="shared" si="22"/>
        <v>17</v>
      </c>
      <c r="AU13" s="589">
        <v>3</v>
      </c>
      <c r="AV13" s="589">
        <f t="shared" si="23"/>
        <v>7</v>
      </c>
      <c r="AW13" s="590" t="str">
        <f t="shared" si="24"/>
        <v>Castilla y León</v>
      </c>
      <c r="AX13" s="591">
        <f t="shared" si="25"/>
        <v>39.668179097385</v>
      </c>
    </row>
    <row r="14" spans="1:50" s="231" customFormat="1" ht="18" customHeight="1" x14ac:dyDescent="0.15">
      <c r="A14" s="676"/>
      <c r="B14" s="677" t="s">
        <v>41</v>
      </c>
      <c r="C14" s="678"/>
      <c r="D14" s="679">
        <f t="shared" si="6"/>
        <v>1176659</v>
      </c>
      <c r="E14" s="680">
        <f t="shared" si="0"/>
        <v>2.4784593796115968</v>
      </c>
      <c r="F14" s="678"/>
      <c r="G14" s="681">
        <f>'20pobl'!J15</f>
        <v>984374</v>
      </c>
      <c r="H14" s="682">
        <f t="shared" si="7"/>
        <v>2.5907026479606889</v>
      </c>
      <c r="I14" s="678"/>
      <c r="J14" s="681">
        <f>'20pobl'!Q15</f>
        <v>141017</v>
      </c>
      <c r="K14" s="682">
        <f t="shared" si="8"/>
        <v>2.1319287078274836</v>
      </c>
      <c r="L14" s="678"/>
      <c r="M14" s="681">
        <f>'20pobl'!X15</f>
        <v>51268</v>
      </c>
      <c r="N14" s="682">
        <f t="shared" si="1"/>
        <v>1.789781960653982</v>
      </c>
      <c r="O14" s="678"/>
      <c r="P14" s="683">
        <f t="shared" si="2"/>
        <v>37754</v>
      </c>
      <c r="Q14" s="684">
        <f t="shared" si="9"/>
        <v>3.2085761465301332</v>
      </c>
      <c r="R14" s="678"/>
      <c r="S14" s="681">
        <f>'34adictcasaad'!G15</f>
        <v>10690</v>
      </c>
      <c r="T14" s="685">
        <f t="shared" si="10"/>
        <v>1.08596935717522</v>
      </c>
      <c r="U14" s="678"/>
      <c r="V14" s="681">
        <f>'34adictcasaad'!J15</f>
        <v>8690</v>
      </c>
      <c r="W14" s="685">
        <f t="shared" si="11"/>
        <v>6.1623775856811589</v>
      </c>
      <c r="X14" s="678"/>
      <c r="Y14" s="605">
        <f>'34adictcasaad'!M15</f>
        <v>18374</v>
      </c>
      <c r="Z14" s="609">
        <f t="shared" si="12"/>
        <v>35.839119918857769</v>
      </c>
      <c r="AA14" s="588"/>
      <c r="AB14" s="589">
        <f t="shared" si="3"/>
        <v>16</v>
      </c>
      <c r="AC14" s="589">
        <v>4</v>
      </c>
      <c r="AD14" s="589">
        <f t="shared" si="13"/>
        <v>17</v>
      </c>
      <c r="AE14" s="590" t="str">
        <f t="shared" si="4"/>
        <v>Rioja, La</v>
      </c>
      <c r="AF14" s="591">
        <f t="shared" si="5"/>
        <v>4.4746351893764142</v>
      </c>
      <c r="AG14" s="587"/>
      <c r="AH14" s="589">
        <f t="shared" si="14"/>
        <v>15</v>
      </c>
      <c r="AI14" s="589">
        <v>4</v>
      </c>
      <c r="AJ14" s="589">
        <f t="shared" si="15"/>
        <v>1</v>
      </c>
      <c r="AK14" s="590" t="str">
        <f t="shared" si="16"/>
        <v>Andalucía</v>
      </c>
      <c r="AL14" s="591">
        <f t="shared" si="17"/>
        <v>1.5829320230212849</v>
      </c>
      <c r="AM14" s="587"/>
      <c r="AN14" s="589">
        <f t="shared" si="18"/>
        <v>8</v>
      </c>
      <c r="AO14" s="589">
        <v>4</v>
      </c>
      <c r="AP14" s="589">
        <f t="shared" si="19"/>
        <v>8</v>
      </c>
      <c r="AQ14" s="590" t="str">
        <f t="shared" si="20"/>
        <v>Castilla - La Mancha</v>
      </c>
      <c r="AR14" s="591">
        <f t="shared" si="21"/>
        <v>6.5788324300510066</v>
      </c>
      <c r="AS14" s="587"/>
      <c r="AT14" s="589">
        <f t="shared" si="22"/>
        <v>8</v>
      </c>
      <c r="AU14" s="589">
        <v>4</v>
      </c>
      <c r="AV14" s="589">
        <f t="shared" si="23"/>
        <v>9</v>
      </c>
      <c r="AW14" s="590" t="str">
        <f t="shared" si="24"/>
        <v>Cataluña</v>
      </c>
      <c r="AX14" s="591">
        <f t="shared" si="25"/>
        <v>38.866949646128596</v>
      </c>
    </row>
    <row r="15" spans="1:50" s="231" customFormat="1" ht="18" customHeight="1" x14ac:dyDescent="0.15">
      <c r="A15" s="676"/>
      <c r="B15" s="677" t="s">
        <v>9</v>
      </c>
      <c r="C15" s="678"/>
      <c r="D15" s="679">
        <f t="shared" si="6"/>
        <v>2177701</v>
      </c>
      <c r="E15" s="680">
        <f t="shared" si="0"/>
        <v>4.5870073397981521</v>
      </c>
      <c r="F15" s="678"/>
      <c r="G15" s="681">
        <f>'20pobl'!J16</f>
        <v>1804834</v>
      </c>
      <c r="H15" s="682">
        <f t="shared" si="7"/>
        <v>4.7500119090198254</v>
      </c>
      <c r="I15" s="678"/>
      <c r="J15" s="681">
        <f>'20pobl'!Q16</f>
        <v>277418</v>
      </c>
      <c r="K15" s="682">
        <f t="shared" si="8"/>
        <v>4.1940716244714098</v>
      </c>
      <c r="L15" s="678"/>
      <c r="M15" s="681">
        <f>'20pobl'!X16</f>
        <v>95449</v>
      </c>
      <c r="N15" s="682">
        <f t="shared" si="1"/>
        <v>3.3321545284087914</v>
      </c>
      <c r="O15" s="678"/>
      <c r="P15" s="683">
        <f t="shared" si="2"/>
        <v>49176</v>
      </c>
      <c r="Q15" s="684">
        <f t="shared" si="9"/>
        <v>2.2581612443581558</v>
      </c>
      <c r="R15" s="678"/>
      <c r="S15" s="681">
        <f>'34adictcasaad'!G16</f>
        <v>18616</v>
      </c>
      <c r="T15" s="685">
        <f t="shared" si="10"/>
        <v>1.0314522000361253</v>
      </c>
      <c r="U15" s="678"/>
      <c r="V15" s="681">
        <f>'34adictcasaad'!J16</f>
        <v>10401</v>
      </c>
      <c r="W15" s="685">
        <f t="shared" si="11"/>
        <v>3.7492159845431803</v>
      </c>
      <c r="X15" s="678"/>
      <c r="Y15" s="605">
        <f>'34adictcasaad'!M16</f>
        <v>20159</v>
      </c>
      <c r="Z15" s="609">
        <f t="shared" si="12"/>
        <v>21.120179362801078</v>
      </c>
      <c r="AA15" s="588"/>
      <c r="AB15" s="589">
        <f t="shared" si="3"/>
        <v>19</v>
      </c>
      <c r="AC15" s="589">
        <v>5</v>
      </c>
      <c r="AD15" s="589">
        <f t="shared" si="13"/>
        <v>1</v>
      </c>
      <c r="AE15" s="590" t="str">
        <f t="shared" si="4"/>
        <v>Andalucía</v>
      </c>
      <c r="AF15" s="591">
        <f t="shared" si="5"/>
        <v>4.4487138930002361</v>
      </c>
      <c r="AG15" s="587"/>
      <c r="AH15" s="589">
        <f t="shared" si="14"/>
        <v>16</v>
      </c>
      <c r="AI15" s="589">
        <v>5</v>
      </c>
      <c r="AJ15" s="589">
        <f t="shared" si="15"/>
        <v>11</v>
      </c>
      <c r="AK15" s="590" t="str">
        <f t="shared" si="16"/>
        <v>Extremadura</v>
      </c>
      <c r="AL15" s="591">
        <f t="shared" si="17"/>
        <v>1.5227286176126407</v>
      </c>
      <c r="AM15" s="587"/>
      <c r="AN15" s="589">
        <f t="shared" si="18"/>
        <v>18</v>
      </c>
      <c r="AO15" s="589">
        <v>5</v>
      </c>
      <c r="AP15" s="589">
        <f t="shared" si="19"/>
        <v>14</v>
      </c>
      <c r="AQ15" s="590" t="str">
        <f t="shared" si="20"/>
        <v>Murcia, Región de</v>
      </c>
      <c r="AR15" s="591">
        <f t="shared" si="21"/>
        <v>6.387739376123748</v>
      </c>
      <c r="AS15" s="587"/>
      <c r="AT15" s="589">
        <f t="shared" si="22"/>
        <v>18</v>
      </c>
      <c r="AU15" s="589">
        <v>5</v>
      </c>
      <c r="AV15" s="589">
        <f t="shared" si="23"/>
        <v>8</v>
      </c>
      <c r="AW15" s="590" t="str">
        <f t="shared" si="24"/>
        <v>Castilla - La Mancha</v>
      </c>
      <c r="AX15" s="591">
        <f t="shared" si="25"/>
        <v>38.303279680503451</v>
      </c>
    </row>
    <row r="16" spans="1:50" s="231" customFormat="1" ht="18" customHeight="1" x14ac:dyDescent="0.15">
      <c r="A16" s="676"/>
      <c r="B16" s="677" t="s">
        <v>8</v>
      </c>
      <c r="C16" s="678"/>
      <c r="D16" s="686">
        <f t="shared" si="6"/>
        <v>585402</v>
      </c>
      <c r="E16" s="680">
        <f t="shared" si="0"/>
        <v>1.2330633409878207</v>
      </c>
      <c r="F16" s="678"/>
      <c r="G16" s="687">
        <f>'20pobl'!J17</f>
        <v>450337</v>
      </c>
      <c r="H16" s="682">
        <f t="shared" si="7"/>
        <v>1.1852093395139172</v>
      </c>
      <c r="I16" s="678"/>
      <c r="J16" s="687">
        <f>'20pobl'!Q17</f>
        <v>94037</v>
      </c>
      <c r="K16" s="682">
        <f t="shared" si="8"/>
        <v>1.4216738400190974</v>
      </c>
      <c r="L16" s="678"/>
      <c r="M16" s="687">
        <f>'20pobl'!X17</f>
        <v>41028</v>
      </c>
      <c r="N16" s="682">
        <f t="shared" si="1"/>
        <v>1.4323003487889439</v>
      </c>
      <c r="O16" s="678"/>
      <c r="P16" s="687">
        <f t="shared" si="2"/>
        <v>22791</v>
      </c>
      <c r="Q16" s="684">
        <f t="shared" si="9"/>
        <v>3.8932220935357242</v>
      </c>
      <c r="R16" s="678"/>
      <c r="S16" s="687">
        <f>'34adictcasaad'!G17</f>
        <v>6238</v>
      </c>
      <c r="T16" s="685">
        <f t="shared" si="10"/>
        <v>1.3851848726620286</v>
      </c>
      <c r="U16" s="678"/>
      <c r="V16" s="687">
        <f>'34adictcasaad'!J17</f>
        <v>4777</v>
      </c>
      <c r="W16" s="685">
        <f t="shared" si="11"/>
        <v>5.0799153524676459</v>
      </c>
      <c r="X16" s="678"/>
      <c r="Y16" s="611">
        <f>'34adictcasaad'!M17</f>
        <v>11776</v>
      </c>
      <c r="Z16" s="609">
        <f t="shared" si="12"/>
        <v>28.702349614897145</v>
      </c>
      <c r="AA16" s="588"/>
      <c r="AB16" s="589">
        <f t="shared" si="3"/>
        <v>10</v>
      </c>
      <c r="AC16" s="589">
        <v>6</v>
      </c>
      <c r="AD16" s="589">
        <f t="shared" si="13"/>
        <v>8</v>
      </c>
      <c r="AE16" s="590" t="str">
        <f t="shared" si="4"/>
        <v>Castilla - La Mancha</v>
      </c>
      <c r="AF16" s="591">
        <f t="shared" si="5"/>
        <v>4.3195729079815788</v>
      </c>
      <c r="AG16" s="587"/>
      <c r="AH16" s="589">
        <f t="shared" si="14"/>
        <v>7</v>
      </c>
      <c r="AI16" s="589">
        <v>6</v>
      </c>
      <c r="AJ16" s="589">
        <f t="shared" si="15"/>
        <v>14</v>
      </c>
      <c r="AK16" s="590" t="str">
        <f t="shared" si="16"/>
        <v>Murcia, Región de</v>
      </c>
      <c r="AL16" s="591">
        <f t="shared" si="17"/>
        <v>1.4306180590627988</v>
      </c>
      <c r="AM16" s="587"/>
      <c r="AN16" s="589">
        <f t="shared" si="18"/>
        <v>14</v>
      </c>
      <c r="AO16" s="589">
        <v>6</v>
      </c>
      <c r="AP16" s="589">
        <f t="shared" si="19"/>
        <v>7</v>
      </c>
      <c r="AQ16" s="590" t="str">
        <f t="shared" si="20"/>
        <v>Castilla y León</v>
      </c>
      <c r="AR16" s="591">
        <f t="shared" si="21"/>
        <v>6.2472721501408559</v>
      </c>
      <c r="AS16" s="587"/>
      <c r="AT16" s="589">
        <f t="shared" si="22"/>
        <v>16</v>
      </c>
      <c r="AU16" s="589">
        <v>6</v>
      </c>
      <c r="AV16" s="589">
        <f t="shared" si="23"/>
        <v>17</v>
      </c>
      <c r="AW16" s="590" t="str">
        <f t="shared" si="24"/>
        <v>Rioja, La</v>
      </c>
      <c r="AX16" s="591">
        <f t="shared" si="25"/>
        <v>37.523147102660225</v>
      </c>
    </row>
    <row r="17" spans="1:50" s="231" customFormat="1" ht="18" customHeight="1" x14ac:dyDescent="0.15">
      <c r="A17" s="676"/>
      <c r="B17" s="677" t="s">
        <v>7</v>
      </c>
      <c r="C17" s="678"/>
      <c r="D17" s="679">
        <f t="shared" si="6"/>
        <v>2372640</v>
      </c>
      <c r="E17" s="680">
        <f t="shared" si="0"/>
        <v>4.9976177145984177</v>
      </c>
      <c r="F17" s="678"/>
      <c r="G17" s="681">
        <f>'20pobl'!J18</f>
        <v>1750539</v>
      </c>
      <c r="H17" s="682">
        <f t="shared" si="7"/>
        <v>4.60711683024791</v>
      </c>
      <c r="I17" s="678"/>
      <c r="J17" s="681">
        <f>'20pobl'!Q18</f>
        <v>403248</v>
      </c>
      <c r="K17" s="682">
        <f t="shared" si="8"/>
        <v>6.0963996367389539</v>
      </c>
      <c r="L17" s="678"/>
      <c r="M17" s="681">
        <f>'20pobl'!X18</f>
        <v>218853</v>
      </c>
      <c r="N17" s="682">
        <f t="shared" si="1"/>
        <v>7.6402268751464053</v>
      </c>
      <c r="O17" s="678"/>
      <c r="P17" s="683">
        <f t="shared" si="2"/>
        <v>141778</v>
      </c>
      <c r="Q17" s="684">
        <f>P17*100/D17</f>
        <v>5.9755377975588377</v>
      </c>
      <c r="R17" s="678"/>
      <c r="S17" s="681">
        <f>'34adictcasaad'!G18</f>
        <v>29771</v>
      </c>
      <c r="T17" s="685">
        <f>S17*100/G17</f>
        <v>1.7006761917329463</v>
      </c>
      <c r="U17" s="678"/>
      <c r="V17" s="681">
        <f>'34adictcasaad'!J18</f>
        <v>25192</v>
      </c>
      <c r="W17" s="685">
        <f>V17*100/J17</f>
        <v>6.2472721501408559</v>
      </c>
      <c r="X17" s="678"/>
      <c r="Y17" s="605">
        <f>'34adictcasaad'!M18</f>
        <v>86815</v>
      </c>
      <c r="Z17" s="609">
        <f>Y17*100/M17</f>
        <v>39.668179097385</v>
      </c>
      <c r="AA17" s="588"/>
      <c r="AB17" s="589">
        <f t="shared" si="3"/>
        <v>1</v>
      </c>
      <c r="AC17" s="589">
        <v>7</v>
      </c>
      <c r="AD17" s="589">
        <f t="shared" si="13"/>
        <v>9</v>
      </c>
      <c r="AE17" s="590" t="str">
        <f t="shared" si="4"/>
        <v>Cataluña</v>
      </c>
      <c r="AF17" s="591">
        <f t="shared" si="5"/>
        <v>4.3024347038495829</v>
      </c>
      <c r="AG17" s="587"/>
      <c r="AH17" s="589">
        <f t="shared" si="14"/>
        <v>2</v>
      </c>
      <c r="AI17" s="589">
        <v>7</v>
      </c>
      <c r="AJ17" s="589">
        <f t="shared" si="15"/>
        <v>6</v>
      </c>
      <c r="AK17" s="590" t="str">
        <f t="shared" si="16"/>
        <v>Cantabria</v>
      </c>
      <c r="AL17" s="591">
        <f t="shared" si="17"/>
        <v>1.3851848726620286</v>
      </c>
      <c r="AM17" s="587"/>
      <c r="AN17" s="589">
        <f t="shared" si="18"/>
        <v>6</v>
      </c>
      <c r="AO17" s="589">
        <v>7</v>
      </c>
      <c r="AP17" s="589">
        <f t="shared" si="19"/>
        <v>16</v>
      </c>
      <c r="AQ17" s="590" t="str">
        <f t="shared" si="20"/>
        <v>País Vasco</v>
      </c>
      <c r="AR17" s="591">
        <f t="shared" si="21"/>
        <v>6.2305710483848138</v>
      </c>
      <c r="AS17" s="587"/>
      <c r="AT17" s="589">
        <f t="shared" si="22"/>
        <v>3</v>
      </c>
      <c r="AU17" s="589">
        <v>7</v>
      </c>
      <c r="AV17" s="589">
        <f t="shared" si="23"/>
        <v>16</v>
      </c>
      <c r="AW17" s="590" t="str">
        <f t="shared" si="24"/>
        <v>País Vasco</v>
      </c>
      <c r="AX17" s="591">
        <f t="shared" si="25"/>
        <v>36.955061610600914</v>
      </c>
    </row>
    <row r="18" spans="1:50" s="231" customFormat="1" ht="18" customHeight="1" x14ac:dyDescent="0.15">
      <c r="A18" s="676"/>
      <c r="B18" s="677" t="s">
        <v>43</v>
      </c>
      <c r="C18" s="678"/>
      <c r="D18" s="679">
        <f t="shared" si="6"/>
        <v>2053328</v>
      </c>
      <c r="E18" s="680">
        <f t="shared" si="0"/>
        <v>4.3250338806902606</v>
      </c>
      <c r="F18" s="678"/>
      <c r="G18" s="681">
        <f>'20pobl'!J19</f>
        <v>1657821</v>
      </c>
      <c r="H18" s="682">
        <f t="shared" si="7"/>
        <v>4.3630990401461611</v>
      </c>
      <c r="I18" s="678"/>
      <c r="J18" s="681">
        <f>'20pobl'!Q19</f>
        <v>263299</v>
      </c>
      <c r="K18" s="682">
        <f t="shared" si="8"/>
        <v>3.9806172081541131</v>
      </c>
      <c r="L18" s="678"/>
      <c r="M18" s="681">
        <f>'20pobl'!X19</f>
        <v>132208</v>
      </c>
      <c r="N18" s="682">
        <f t="shared" si="1"/>
        <v>4.6154227481887657</v>
      </c>
      <c r="O18" s="678"/>
      <c r="P18" s="683">
        <f t="shared" si="2"/>
        <v>88695</v>
      </c>
      <c r="Q18" s="684">
        <f t="shared" si="9"/>
        <v>4.3195729079815788</v>
      </c>
      <c r="R18" s="678"/>
      <c r="S18" s="681">
        <f>'34adictcasaad'!G19</f>
        <v>20733</v>
      </c>
      <c r="T18" s="685">
        <f t="shared" si="10"/>
        <v>1.2506175274652691</v>
      </c>
      <c r="U18" s="678"/>
      <c r="V18" s="681">
        <f>'34adictcasaad'!J19</f>
        <v>17322</v>
      </c>
      <c r="W18" s="685">
        <f t="shared" si="11"/>
        <v>6.5788324300510066</v>
      </c>
      <c r="X18" s="678"/>
      <c r="Y18" s="605">
        <f>'34adictcasaad'!M19</f>
        <v>50640</v>
      </c>
      <c r="Z18" s="609">
        <f t="shared" si="12"/>
        <v>38.303279680503451</v>
      </c>
      <c r="AA18" s="588"/>
      <c r="AB18" s="589">
        <f t="shared" si="3"/>
        <v>6</v>
      </c>
      <c r="AC18" s="589">
        <v>8</v>
      </c>
      <c r="AD18" s="589">
        <f t="shared" si="13"/>
        <v>3</v>
      </c>
      <c r="AE18" s="590" t="str">
        <f t="shared" si="4"/>
        <v>Asturias, Principado de</v>
      </c>
      <c r="AF18" s="591">
        <f t="shared" si="5"/>
        <v>4.0360868968015877</v>
      </c>
      <c r="AG18" s="587"/>
      <c r="AH18" s="589">
        <f t="shared" si="14"/>
        <v>12</v>
      </c>
      <c r="AI18" s="589">
        <v>8</v>
      </c>
      <c r="AJ18" s="589">
        <f t="shared" si="15"/>
        <v>9</v>
      </c>
      <c r="AK18" s="590" t="str">
        <f t="shared" si="16"/>
        <v>Cataluña</v>
      </c>
      <c r="AL18" s="591">
        <f t="shared" si="17"/>
        <v>1.3463754145726088</v>
      </c>
      <c r="AM18" s="587"/>
      <c r="AN18" s="589">
        <f t="shared" si="18"/>
        <v>4</v>
      </c>
      <c r="AO18" s="589">
        <v>8</v>
      </c>
      <c r="AP18" s="589">
        <f t="shared" si="19"/>
        <v>4</v>
      </c>
      <c r="AQ18" s="590" t="str">
        <f t="shared" si="20"/>
        <v>Balears, Illes</v>
      </c>
      <c r="AR18" s="591">
        <f t="shared" si="21"/>
        <v>6.1623775856811589</v>
      </c>
      <c r="AS18" s="587"/>
      <c r="AT18" s="589">
        <f t="shared" si="22"/>
        <v>5</v>
      </c>
      <c r="AU18" s="589">
        <v>8</v>
      </c>
      <c r="AV18" s="589">
        <f t="shared" si="23"/>
        <v>4</v>
      </c>
      <c r="AW18" s="590" t="str">
        <f t="shared" si="24"/>
        <v>Balears, Illes</v>
      </c>
      <c r="AX18" s="591">
        <f t="shared" si="25"/>
        <v>35.839119918857769</v>
      </c>
    </row>
    <row r="19" spans="1:50" s="231" customFormat="1" ht="18" customHeight="1" x14ac:dyDescent="0.15">
      <c r="A19" s="676"/>
      <c r="B19" s="677" t="s">
        <v>44</v>
      </c>
      <c r="C19" s="678"/>
      <c r="D19" s="679">
        <f t="shared" si="6"/>
        <v>7792611</v>
      </c>
      <c r="E19" s="680">
        <f t="shared" si="0"/>
        <v>16.413990650319683</v>
      </c>
      <c r="F19" s="678"/>
      <c r="G19" s="681">
        <f>'20pobl'!J20</f>
        <v>6290816</v>
      </c>
      <c r="H19" s="682">
        <f t="shared" si="7"/>
        <v>16.556343086096817</v>
      </c>
      <c r="I19" s="678"/>
      <c r="J19" s="681">
        <f>'20pobl'!Q20</f>
        <v>1048523</v>
      </c>
      <c r="K19" s="682">
        <f t="shared" si="8"/>
        <v>15.851821301810395</v>
      </c>
      <c r="L19" s="678"/>
      <c r="M19" s="681">
        <f>'20pobl'!X20</f>
        <v>453272</v>
      </c>
      <c r="N19" s="682">
        <f t="shared" si="1"/>
        <v>15.823867692704059</v>
      </c>
      <c r="O19" s="678"/>
      <c r="P19" s="683">
        <f t="shared" si="2"/>
        <v>335272</v>
      </c>
      <c r="Q19" s="684">
        <f t="shared" si="9"/>
        <v>4.3024347038495829</v>
      </c>
      <c r="R19" s="678"/>
      <c r="S19" s="681">
        <f>'34adictcasaad'!G20</f>
        <v>84698</v>
      </c>
      <c r="T19" s="685">
        <f t="shared" si="10"/>
        <v>1.3463754145726088</v>
      </c>
      <c r="U19" s="678"/>
      <c r="V19" s="681">
        <f>'34adictcasaad'!J20</f>
        <v>74401</v>
      </c>
      <c r="W19" s="685">
        <f t="shared" si="11"/>
        <v>7.0957909363933842</v>
      </c>
      <c r="X19" s="678"/>
      <c r="Y19" s="605">
        <f>'34adictcasaad'!M20</f>
        <v>176173</v>
      </c>
      <c r="Z19" s="609">
        <f t="shared" si="12"/>
        <v>38.866949646128596</v>
      </c>
      <c r="AA19" s="588"/>
      <c r="AB19" s="589">
        <f t="shared" si="3"/>
        <v>7</v>
      </c>
      <c r="AC19" s="589">
        <v>9</v>
      </c>
      <c r="AD19" s="589">
        <f t="shared" si="13"/>
        <v>20</v>
      </c>
      <c r="AE19" s="590" t="str">
        <f t="shared" si="4"/>
        <v>TOTAL</v>
      </c>
      <c r="AF19" s="591">
        <f t="shared" si="5"/>
        <v>3.9658796067522943</v>
      </c>
      <c r="AG19" s="587"/>
      <c r="AH19" s="589">
        <f t="shared" si="14"/>
        <v>8</v>
      </c>
      <c r="AI19" s="589">
        <v>9</v>
      </c>
      <c r="AJ19" s="589">
        <f t="shared" si="15"/>
        <v>17</v>
      </c>
      <c r="AK19" s="590" t="str">
        <f t="shared" si="16"/>
        <v>Rioja, La</v>
      </c>
      <c r="AL19" s="591">
        <f t="shared" si="17"/>
        <v>1.3428085452177134</v>
      </c>
      <c r="AM19" s="587"/>
      <c r="AN19" s="589">
        <f t="shared" si="18"/>
        <v>3</v>
      </c>
      <c r="AO19" s="589">
        <v>9</v>
      </c>
      <c r="AP19" s="589">
        <f t="shared" si="19"/>
        <v>20</v>
      </c>
      <c r="AQ19" s="590" t="str">
        <f t="shared" si="20"/>
        <v>TOTAL</v>
      </c>
      <c r="AR19" s="591">
        <f t="shared" si="21"/>
        <v>6.0271429839200898</v>
      </c>
      <c r="AS19" s="587"/>
      <c r="AT19" s="589">
        <f t="shared" si="22"/>
        <v>4</v>
      </c>
      <c r="AU19" s="589">
        <v>9</v>
      </c>
      <c r="AV19" s="589">
        <f t="shared" si="23"/>
        <v>13</v>
      </c>
      <c r="AW19" s="590" t="str">
        <f t="shared" si="24"/>
        <v>Madrid, Comunidad de</v>
      </c>
      <c r="AX19" s="591">
        <f t="shared" si="25"/>
        <v>35.261995171143532</v>
      </c>
    </row>
    <row r="20" spans="1:50" s="231" customFormat="1" ht="18" customHeight="1" x14ac:dyDescent="0.15">
      <c r="A20" s="676"/>
      <c r="B20" s="677" t="s">
        <v>6</v>
      </c>
      <c r="C20" s="678"/>
      <c r="D20" s="679">
        <f t="shared" si="6"/>
        <v>5097967</v>
      </c>
      <c r="E20" s="680">
        <f t="shared" si="0"/>
        <v>10.738118799159649</v>
      </c>
      <c r="F20" s="678"/>
      <c r="G20" s="681">
        <f>'20pobl'!J21</f>
        <v>4079746</v>
      </c>
      <c r="H20" s="682">
        <f t="shared" si="7"/>
        <v>10.737188065925176</v>
      </c>
      <c r="I20" s="678"/>
      <c r="J20" s="681">
        <f>'20pobl'!Q21</f>
        <v>729753</v>
      </c>
      <c r="K20" s="682">
        <f t="shared" si="8"/>
        <v>11.032580258573288</v>
      </c>
      <c r="L20" s="678"/>
      <c r="M20" s="681">
        <f>'20pobl'!X21</f>
        <v>288468</v>
      </c>
      <c r="N20" s="682">
        <f t="shared" si="1"/>
        <v>10.070508360496467</v>
      </c>
      <c r="O20" s="678"/>
      <c r="P20" s="683">
        <f t="shared" si="2"/>
        <v>175133</v>
      </c>
      <c r="Q20" s="684">
        <f t="shared" si="9"/>
        <v>3.4353498168975984</v>
      </c>
      <c r="R20" s="678"/>
      <c r="S20" s="681">
        <f>'34adictcasaad'!G21</f>
        <v>48396</v>
      </c>
      <c r="T20" s="685">
        <f t="shared" si="10"/>
        <v>1.1862503204856381</v>
      </c>
      <c r="U20" s="678"/>
      <c r="V20" s="681">
        <f>'34adictcasaad'!J21</f>
        <v>37606</v>
      </c>
      <c r="W20" s="685">
        <f t="shared" si="11"/>
        <v>5.1532504833827337</v>
      </c>
      <c r="X20" s="678"/>
      <c r="Y20" s="605">
        <f>'34adictcasaad'!M21</f>
        <v>89131</v>
      </c>
      <c r="Z20" s="609">
        <f t="shared" si="12"/>
        <v>30.898054550244741</v>
      </c>
      <c r="AA20" s="588"/>
      <c r="AB20" s="589">
        <f t="shared" si="3"/>
        <v>12</v>
      </c>
      <c r="AC20" s="589">
        <v>10</v>
      </c>
      <c r="AD20" s="589">
        <f t="shared" si="13"/>
        <v>6</v>
      </c>
      <c r="AE20" s="590" t="str">
        <f t="shared" si="4"/>
        <v>Cantabria</v>
      </c>
      <c r="AF20" s="592">
        <f t="shared" si="5"/>
        <v>3.8932220935357242</v>
      </c>
      <c r="AG20" s="587"/>
      <c r="AH20" s="589">
        <f t="shared" si="14"/>
        <v>13</v>
      </c>
      <c r="AI20" s="589">
        <v>10</v>
      </c>
      <c r="AJ20" s="589">
        <f t="shared" si="15"/>
        <v>20</v>
      </c>
      <c r="AK20" s="590" t="str">
        <f t="shared" si="16"/>
        <v>TOTAL</v>
      </c>
      <c r="AL20" s="591">
        <f t="shared" si="17"/>
        <v>1.3083999251508234</v>
      </c>
      <c r="AM20" s="587"/>
      <c r="AN20" s="589">
        <f t="shared" si="18"/>
        <v>13</v>
      </c>
      <c r="AO20" s="589">
        <v>10</v>
      </c>
      <c r="AP20" s="589">
        <f t="shared" si="19"/>
        <v>18</v>
      </c>
      <c r="AQ20" s="590" t="str">
        <f t="shared" si="20"/>
        <v>Ceuta y Melilla</v>
      </c>
      <c r="AR20" s="591">
        <f t="shared" si="21"/>
        <v>5.9413836645178444</v>
      </c>
      <c r="AS20" s="587"/>
      <c r="AT20" s="589">
        <f t="shared" si="22"/>
        <v>11</v>
      </c>
      <c r="AU20" s="589">
        <v>10</v>
      </c>
      <c r="AV20" s="589">
        <f t="shared" si="23"/>
        <v>20</v>
      </c>
      <c r="AW20" s="590" t="str">
        <f t="shared" si="24"/>
        <v>TOTAL</v>
      </c>
      <c r="AX20" s="591">
        <f t="shared" si="25"/>
        <v>34.456689043014045</v>
      </c>
    </row>
    <row r="21" spans="1:50" s="231" customFormat="1" ht="18" customHeight="1" x14ac:dyDescent="0.15">
      <c r="A21" s="676"/>
      <c r="B21" s="677" t="s">
        <v>5</v>
      </c>
      <c r="C21" s="678"/>
      <c r="D21" s="679">
        <f t="shared" si="6"/>
        <v>1054776</v>
      </c>
      <c r="E21" s="680">
        <f t="shared" si="0"/>
        <v>2.221730739822839</v>
      </c>
      <c r="F21" s="678"/>
      <c r="G21" s="681">
        <f>'20pobl'!J22</f>
        <v>828053</v>
      </c>
      <c r="H21" s="682">
        <f t="shared" si="7"/>
        <v>2.1792927279182428</v>
      </c>
      <c r="I21" s="678"/>
      <c r="J21" s="681">
        <f>'20pobl'!Q22</f>
        <v>152621</v>
      </c>
      <c r="K21" s="682">
        <f t="shared" si="8"/>
        <v>2.3073607530818152</v>
      </c>
      <c r="L21" s="678"/>
      <c r="M21" s="681">
        <f>'20pobl'!X22</f>
        <v>74102</v>
      </c>
      <c r="N21" s="682">
        <f t="shared" si="1"/>
        <v>2.5869240627366263</v>
      </c>
      <c r="O21" s="678"/>
      <c r="P21" s="683">
        <f t="shared" si="2"/>
        <v>54294</v>
      </c>
      <c r="Q21" s="684">
        <f t="shared" si="9"/>
        <v>5.147443627841362</v>
      </c>
      <c r="R21" s="678"/>
      <c r="S21" s="681">
        <f>'34adictcasaad'!G22</f>
        <v>12609</v>
      </c>
      <c r="T21" s="685">
        <f t="shared" si="10"/>
        <v>1.5227286176126407</v>
      </c>
      <c r="U21" s="678"/>
      <c r="V21" s="681">
        <f>'34adictcasaad'!J22</f>
        <v>11967</v>
      </c>
      <c r="W21" s="685">
        <f t="shared" si="11"/>
        <v>7.8409917377031997</v>
      </c>
      <c r="X21" s="678"/>
      <c r="Y21" s="605">
        <f>'34adictcasaad'!M22</f>
        <v>29718</v>
      </c>
      <c r="Z21" s="609">
        <f t="shared" si="12"/>
        <v>40.104180723867103</v>
      </c>
      <c r="AA21" s="588"/>
      <c r="AB21" s="589">
        <f t="shared" si="3"/>
        <v>2</v>
      </c>
      <c r="AC21" s="589">
        <v>11</v>
      </c>
      <c r="AD21" s="589">
        <f t="shared" si="13"/>
        <v>2</v>
      </c>
      <c r="AE21" s="590" t="str">
        <f t="shared" si="4"/>
        <v>Aragón</v>
      </c>
      <c r="AF21" s="591">
        <f t="shared" si="5"/>
        <v>3.5884386439118914</v>
      </c>
      <c r="AG21" s="587"/>
      <c r="AH21" s="589">
        <f t="shared" si="14"/>
        <v>5</v>
      </c>
      <c r="AI21" s="589">
        <v>11</v>
      </c>
      <c r="AJ21" s="589">
        <f t="shared" si="15"/>
        <v>3</v>
      </c>
      <c r="AK21" s="590" t="str">
        <f t="shared" si="16"/>
        <v>Asturias, Principado de</v>
      </c>
      <c r="AL21" s="591">
        <f t="shared" si="17"/>
        <v>1.2959293825068663</v>
      </c>
      <c r="AM21" s="587"/>
      <c r="AN21" s="589">
        <f t="shared" si="18"/>
        <v>2</v>
      </c>
      <c r="AO21" s="589">
        <v>11</v>
      </c>
      <c r="AP21" s="589">
        <f t="shared" si="19"/>
        <v>17</v>
      </c>
      <c r="AQ21" s="590" t="str">
        <f t="shared" si="20"/>
        <v>Rioja, La</v>
      </c>
      <c r="AR21" s="591">
        <f t="shared" si="21"/>
        <v>5.6411903232712479</v>
      </c>
      <c r="AS21" s="587"/>
      <c r="AT21" s="589">
        <f t="shared" si="22"/>
        <v>2</v>
      </c>
      <c r="AU21" s="589">
        <v>11</v>
      </c>
      <c r="AV21" s="589">
        <f t="shared" si="23"/>
        <v>10</v>
      </c>
      <c r="AW21" s="590" t="str">
        <f t="shared" si="24"/>
        <v>Comunitat Valenciana</v>
      </c>
      <c r="AX21" s="591">
        <f t="shared" si="25"/>
        <v>30.898054550244741</v>
      </c>
    </row>
    <row r="22" spans="1:50" s="231" customFormat="1" ht="18" customHeight="1" x14ac:dyDescent="0.15">
      <c r="A22" s="676"/>
      <c r="B22" s="677" t="s">
        <v>38</v>
      </c>
      <c r="C22" s="678"/>
      <c r="D22" s="679">
        <f t="shared" si="6"/>
        <v>2690464</v>
      </c>
      <c r="E22" s="680">
        <f t="shared" si="0"/>
        <v>5.6670672950339354</v>
      </c>
      <c r="F22" s="678"/>
      <c r="G22" s="681">
        <f>'20pobl'!J23</f>
        <v>1987834</v>
      </c>
      <c r="H22" s="682">
        <f t="shared" si="7"/>
        <v>5.231636357224275</v>
      </c>
      <c r="I22" s="678"/>
      <c r="J22" s="681">
        <f>'20pobl'!Q23</f>
        <v>464829</v>
      </c>
      <c r="K22" s="682">
        <f t="shared" si="8"/>
        <v>7.0273959120584131</v>
      </c>
      <c r="L22" s="678"/>
      <c r="M22" s="681">
        <f>'20pobl'!X23</f>
        <v>237801</v>
      </c>
      <c r="N22" s="682">
        <f t="shared" si="1"/>
        <v>8.3017074983513606</v>
      </c>
      <c r="O22" s="678"/>
      <c r="P22" s="683">
        <f t="shared" si="2"/>
        <v>79947</v>
      </c>
      <c r="Q22" s="684">
        <f t="shared" si="9"/>
        <v>2.9714948796936143</v>
      </c>
      <c r="R22" s="678"/>
      <c r="S22" s="681">
        <f>'34adictcasaad'!G23</f>
        <v>22766</v>
      </c>
      <c r="T22" s="685">
        <f t="shared" si="10"/>
        <v>1.1452666570749872</v>
      </c>
      <c r="U22" s="678"/>
      <c r="V22" s="681">
        <f>'34adictcasaad'!J23</f>
        <v>14595</v>
      </c>
      <c r="W22" s="685">
        <f t="shared" si="11"/>
        <v>3.1398643372078765</v>
      </c>
      <c r="X22" s="678"/>
      <c r="Y22" s="605">
        <f>'34adictcasaad'!M23</f>
        <v>42586</v>
      </c>
      <c r="Z22" s="609">
        <f t="shared" si="12"/>
        <v>17.908251016606322</v>
      </c>
      <c r="AA22" s="588"/>
      <c r="AB22" s="589">
        <f t="shared" si="3"/>
        <v>17</v>
      </c>
      <c r="AC22" s="589">
        <v>12</v>
      </c>
      <c r="AD22" s="589">
        <f t="shared" si="13"/>
        <v>10</v>
      </c>
      <c r="AE22" s="590" t="str">
        <f t="shared" si="4"/>
        <v>Comunitat Valenciana</v>
      </c>
      <c r="AF22" s="591">
        <f t="shared" si="5"/>
        <v>3.4353498168975984</v>
      </c>
      <c r="AG22" s="587"/>
      <c r="AH22" s="589">
        <f t="shared" si="14"/>
        <v>14</v>
      </c>
      <c r="AI22" s="589">
        <v>12</v>
      </c>
      <c r="AJ22" s="589">
        <f t="shared" si="15"/>
        <v>8</v>
      </c>
      <c r="AK22" s="590" t="str">
        <f t="shared" si="16"/>
        <v>Castilla - La Mancha</v>
      </c>
      <c r="AL22" s="591">
        <f t="shared" si="17"/>
        <v>1.2506175274652691</v>
      </c>
      <c r="AM22" s="587"/>
      <c r="AN22" s="589">
        <f t="shared" si="18"/>
        <v>19</v>
      </c>
      <c r="AO22" s="589">
        <v>12</v>
      </c>
      <c r="AP22" s="589">
        <f t="shared" si="19"/>
        <v>13</v>
      </c>
      <c r="AQ22" s="590" t="str">
        <f t="shared" si="20"/>
        <v>Madrid, Comunidad de</v>
      </c>
      <c r="AR22" s="591">
        <f t="shared" si="21"/>
        <v>5.1556807750264131</v>
      </c>
      <c r="AS22" s="587"/>
      <c r="AT22" s="589">
        <f t="shared" si="22"/>
        <v>19</v>
      </c>
      <c r="AU22" s="589">
        <v>12</v>
      </c>
      <c r="AV22" s="589">
        <f t="shared" si="23"/>
        <v>14</v>
      </c>
      <c r="AW22" s="590" t="str">
        <f t="shared" si="24"/>
        <v>Murcia, Región de</v>
      </c>
      <c r="AX22" s="591">
        <f t="shared" si="25"/>
        <v>30.421249511473395</v>
      </c>
    </row>
    <row r="23" spans="1:50" s="231" customFormat="1" ht="18" customHeight="1" x14ac:dyDescent="0.15">
      <c r="A23" s="676"/>
      <c r="B23" s="677" t="s">
        <v>45</v>
      </c>
      <c r="C23" s="678"/>
      <c r="D23" s="679">
        <f t="shared" si="6"/>
        <v>6750336</v>
      </c>
      <c r="E23" s="680">
        <f t="shared" si="0"/>
        <v>14.218591431102663</v>
      </c>
      <c r="F23" s="678"/>
      <c r="G23" s="681">
        <f>'20pobl'!J24</f>
        <v>5514027</v>
      </c>
      <c r="H23" s="682">
        <f t="shared" si="7"/>
        <v>14.511968367537881</v>
      </c>
      <c r="I23" s="678"/>
      <c r="J23" s="681">
        <f>'20pobl'!Q24</f>
        <v>866035</v>
      </c>
      <c r="K23" s="682">
        <f t="shared" si="8"/>
        <v>13.092924104777257</v>
      </c>
      <c r="L23" s="678"/>
      <c r="M23" s="681">
        <f>'20pobl'!X24</f>
        <v>370274</v>
      </c>
      <c r="N23" s="682">
        <f t="shared" si="1"/>
        <v>12.92638147965968</v>
      </c>
      <c r="O23" s="678"/>
      <c r="P23" s="683">
        <f t="shared" si="2"/>
        <v>229760</v>
      </c>
      <c r="Q23" s="684">
        <f t="shared" si="9"/>
        <v>3.4036824241045185</v>
      </c>
      <c r="R23" s="678"/>
      <c r="S23" s="681">
        <f>'34adictcasaad'!G24</f>
        <v>54544</v>
      </c>
      <c r="T23" s="685">
        <f t="shared" si="10"/>
        <v>0.98918630612436242</v>
      </c>
      <c r="U23" s="678"/>
      <c r="V23" s="681">
        <f>'34adictcasaad'!J24</f>
        <v>44650</v>
      </c>
      <c r="W23" s="685">
        <f t="shared" si="11"/>
        <v>5.1556807750264131</v>
      </c>
      <c r="X23" s="678"/>
      <c r="Y23" s="605">
        <f>'34adictcasaad'!M24</f>
        <v>130566</v>
      </c>
      <c r="Z23" s="609">
        <f t="shared" si="12"/>
        <v>35.261995171143532</v>
      </c>
      <c r="AA23" s="588"/>
      <c r="AB23" s="589">
        <f t="shared" si="3"/>
        <v>13</v>
      </c>
      <c r="AC23" s="589">
        <v>13</v>
      </c>
      <c r="AD23" s="589">
        <f t="shared" si="13"/>
        <v>13</v>
      </c>
      <c r="AE23" s="590" t="str">
        <f t="shared" si="4"/>
        <v>Madrid, Comunidad de</v>
      </c>
      <c r="AF23" s="591">
        <f t="shared" si="5"/>
        <v>3.4036824241045185</v>
      </c>
      <c r="AG23" s="587"/>
      <c r="AH23" s="589">
        <f t="shared" si="14"/>
        <v>17</v>
      </c>
      <c r="AI23" s="589">
        <v>13</v>
      </c>
      <c r="AJ23" s="589">
        <f t="shared" si="15"/>
        <v>10</v>
      </c>
      <c r="AK23" s="590" t="str">
        <f t="shared" si="16"/>
        <v>Comunitat Valenciana</v>
      </c>
      <c r="AL23" s="591">
        <f t="shared" si="17"/>
        <v>1.1862503204856381</v>
      </c>
      <c r="AM23" s="587"/>
      <c r="AN23" s="589">
        <f t="shared" si="18"/>
        <v>12</v>
      </c>
      <c r="AO23" s="589">
        <v>13</v>
      </c>
      <c r="AP23" s="589">
        <f t="shared" si="19"/>
        <v>10</v>
      </c>
      <c r="AQ23" s="590" t="str">
        <f t="shared" si="20"/>
        <v>Comunitat Valenciana</v>
      </c>
      <c r="AR23" s="591">
        <f t="shared" si="21"/>
        <v>5.1532504833827337</v>
      </c>
      <c r="AS23" s="587"/>
      <c r="AT23" s="589">
        <f t="shared" si="22"/>
        <v>9</v>
      </c>
      <c r="AU23" s="589">
        <v>13</v>
      </c>
      <c r="AV23" s="589">
        <f t="shared" si="23"/>
        <v>2</v>
      </c>
      <c r="AW23" s="590" t="str">
        <f t="shared" si="24"/>
        <v>Aragón</v>
      </c>
      <c r="AX23" s="591">
        <f t="shared" si="25"/>
        <v>29.727862394687183</v>
      </c>
    </row>
    <row r="24" spans="1:50" s="231" customFormat="1" ht="18" customHeight="1" x14ac:dyDescent="0.15">
      <c r="A24" s="676"/>
      <c r="B24" s="677" t="s">
        <v>46</v>
      </c>
      <c r="C24" s="678"/>
      <c r="D24" s="679">
        <f t="shared" si="6"/>
        <v>1531878</v>
      </c>
      <c r="E24" s="680">
        <f t="shared" si="0"/>
        <v>3.2266760357254345</v>
      </c>
      <c r="F24" s="678"/>
      <c r="G24" s="681">
        <f>'20pobl'!J25</f>
        <v>1285039</v>
      </c>
      <c r="H24" s="682">
        <f t="shared" si="7"/>
        <v>3.382001089050255</v>
      </c>
      <c r="I24" s="678"/>
      <c r="J24" s="681">
        <f>'20pobl'!Q25</f>
        <v>175195</v>
      </c>
      <c r="K24" s="682">
        <f t="shared" si="8"/>
        <v>2.6486398800700339</v>
      </c>
      <c r="L24" s="678"/>
      <c r="M24" s="681">
        <f>'20pobl'!X25</f>
        <v>71644</v>
      </c>
      <c r="N24" s="682">
        <f t="shared" si="1"/>
        <v>2.501114511763554</v>
      </c>
      <c r="O24" s="678"/>
      <c r="P24" s="683">
        <f t="shared" si="2"/>
        <v>51370</v>
      </c>
      <c r="Q24" s="684">
        <f t="shared" si="9"/>
        <v>3.3534002054993937</v>
      </c>
      <c r="R24" s="678"/>
      <c r="S24" s="681">
        <f>'34adictcasaad'!G25</f>
        <v>18384</v>
      </c>
      <c r="T24" s="685">
        <f t="shared" si="10"/>
        <v>1.4306180590627988</v>
      </c>
      <c r="U24" s="678"/>
      <c r="V24" s="681">
        <f>'34adictcasaad'!J25</f>
        <v>11191</v>
      </c>
      <c r="W24" s="685">
        <f t="shared" si="11"/>
        <v>6.387739376123748</v>
      </c>
      <c r="X24" s="678"/>
      <c r="Y24" s="605">
        <f>'34adictcasaad'!M25</f>
        <v>21795</v>
      </c>
      <c r="Z24" s="609">
        <f t="shared" si="12"/>
        <v>30.421249511473395</v>
      </c>
      <c r="AA24" s="588"/>
      <c r="AB24" s="589">
        <f t="shared" si="3"/>
        <v>14</v>
      </c>
      <c r="AC24" s="589">
        <v>14</v>
      </c>
      <c r="AD24" s="589">
        <f t="shared" si="13"/>
        <v>14</v>
      </c>
      <c r="AE24" s="590" t="str">
        <f t="shared" si="4"/>
        <v>Murcia, Región de</v>
      </c>
      <c r="AF24" s="591">
        <f t="shared" si="5"/>
        <v>3.3534002054993937</v>
      </c>
      <c r="AG24" s="587"/>
      <c r="AH24" s="589">
        <f t="shared" si="14"/>
        <v>6</v>
      </c>
      <c r="AI24" s="589">
        <v>14</v>
      </c>
      <c r="AJ24" s="589">
        <f t="shared" si="15"/>
        <v>12</v>
      </c>
      <c r="AK24" s="590" t="str">
        <f t="shared" si="16"/>
        <v>Galicia</v>
      </c>
      <c r="AL24" s="591">
        <f t="shared" si="17"/>
        <v>1.1452666570749872</v>
      </c>
      <c r="AM24" s="587"/>
      <c r="AN24" s="589">
        <f t="shared" si="18"/>
        <v>5</v>
      </c>
      <c r="AO24" s="589">
        <v>14</v>
      </c>
      <c r="AP24" s="589">
        <f t="shared" si="19"/>
        <v>6</v>
      </c>
      <c r="AQ24" s="590" t="str">
        <f t="shared" si="20"/>
        <v>Cantabria</v>
      </c>
      <c r="AR24" s="591">
        <f t="shared" si="21"/>
        <v>5.0799153524676459</v>
      </c>
      <c r="AS24" s="587"/>
      <c r="AT24" s="589">
        <f t="shared" si="22"/>
        <v>12</v>
      </c>
      <c r="AU24" s="589">
        <v>14</v>
      </c>
      <c r="AV24" s="589">
        <f t="shared" si="23"/>
        <v>15</v>
      </c>
      <c r="AW24" s="590" t="str">
        <f t="shared" si="24"/>
        <v>Navarra, Comunidad Foral de</v>
      </c>
      <c r="AX24" s="591">
        <f t="shared" si="25"/>
        <v>29.548194223443755</v>
      </c>
    </row>
    <row r="25" spans="1:50" s="231" customFormat="1" ht="18" customHeight="1" x14ac:dyDescent="0.15">
      <c r="B25" s="677" t="s">
        <v>47</v>
      </c>
      <c r="C25" s="678"/>
      <c r="D25" s="686">
        <f t="shared" si="6"/>
        <v>664117</v>
      </c>
      <c r="E25" s="680">
        <f t="shared" si="0"/>
        <v>1.3988649284198011</v>
      </c>
      <c r="F25" s="678"/>
      <c r="G25" s="687">
        <f>'20pobl'!J26</f>
        <v>529501</v>
      </c>
      <c r="H25" s="682">
        <f t="shared" si="7"/>
        <v>1.3935553385175072</v>
      </c>
      <c r="I25" s="678"/>
      <c r="J25" s="687">
        <f>'20pobl'!Q26</f>
        <v>93138</v>
      </c>
      <c r="K25" s="682">
        <f t="shared" si="8"/>
        <v>1.408082543165974</v>
      </c>
      <c r="L25" s="678"/>
      <c r="M25" s="687">
        <f>'20pobl'!X26</f>
        <v>41478</v>
      </c>
      <c r="N25" s="682">
        <f t="shared" si="1"/>
        <v>1.4480099899353567</v>
      </c>
      <c r="O25" s="678"/>
      <c r="P25" s="688">
        <f t="shared" si="2"/>
        <v>21412</v>
      </c>
      <c r="Q25" s="684">
        <f t="shared" si="9"/>
        <v>3.2241306878155505</v>
      </c>
      <c r="R25" s="678"/>
      <c r="S25" s="687">
        <f>'34adictcasaad'!G26</f>
        <v>5119</v>
      </c>
      <c r="T25" s="685">
        <f t="shared" si="10"/>
        <v>0.96675926957645031</v>
      </c>
      <c r="U25" s="678"/>
      <c r="V25" s="687">
        <f>'34adictcasaad'!J26</f>
        <v>4037</v>
      </c>
      <c r="W25" s="685">
        <f t="shared" si="11"/>
        <v>4.3344284824668771</v>
      </c>
      <c r="X25" s="678"/>
      <c r="Y25" s="611">
        <f>'34adictcasaad'!M26</f>
        <v>12256</v>
      </c>
      <c r="Z25" s="609">
        <f t="shared" si="12"/>
        <v>29.548194223443755</v>
      </c>
      <c r="AA25" s="588"/>
      <c r="AB25" s="589">
        <f t="shared" si="3"/>
        <v>15</v>
      </c>
      <c r="AC25" s="589">
        <v>15</v>
      </c>
      <c r="AD25" s="589">
        <f t="shared" si="13"/>
        <v>15</v>
      </c>
      <c r="AE25" s="590" t="str">
        <f t="shared" si="4"/>
        <v>Navarra, Comunidad Foral de</v>
      </c>
      <c r="AF25" s="591">
        <f t="shared" si="5"/>
        <v>3.2241306878155505</v>
      </c>
      <c r="AG25" s="587"/>
      <c r="AH25" s="589">
        <f t="shared" si="14"/>
        <v>18</v>
      </c>
      <c r="AI25" s="589">
        <v>15</v>
      </c>
      <c r="AJ25" s="589">
        <f t="shared" si="15"/>
        <v>4</v>
      </c>
      <c r="AK25" s="590" t="str">
        <f t="shared" si="16"/>
        <v>Balears, Illes</v>
      </c>
      <c r="AL25" s="591">
        <f t="shared" si="17"/>
        <v>1.08596935717522</v>
      </c>
      <c r="AM25" s="587"/>
      <c r="AN25" s="589">
        <f t="shared" si="18"/>
        <v>17</v>
      </c>
      <c r="AO25" s="589">
        <v>15</v>
      </c>
      <c r="AP25" s="589">
        <f t="shared" si="19"/>
        <v>3</v>
      </c>
      <c r="AQ25" s="590" t="str">
        <f t="shared" si="20"/>
        <v>Asturias, Principado de</v>
      </c>
      <c r="AR25" s="591">
        <f t="shared" si="21"/>
        <v>4.6727776593476866</v>
      </c>
      <c r="AS25" s="587"/>
      <c r="AT25" s="589">
        <f t="shared" si="22"/>
        <v>14</v>
      </c>
      <c r="AU25" s="589">
        <v>15</v>
      </c>
      <c r="AV25" s="589">
        <f t="shared" si="23"/>
        <v>18</v>
      </c>
      <c r="AW25" s="590" t="str">
        <f t="shared" si="24"/>
        <v>Ceuta y Melilla</v>
      </c>
      <c r="AX25" s="591">
        <f t="shared" si="25"/>
        <v>29.080057625025727</v>
      </c>
    </row>
    <row r="26" spans="1:50" s="231" customFormat="1" ht="18" customHeight="1" x14ac:dyDescent="0.15">
      <c r="B26" s="677" t="s">
        <v>48</v>
      </c>
      <c r="C26" s="678"/>
      <c r="D26" s="686">
        <f t="shared" si="6"/>
        <v>2208174</v>
      </c>
      <c r="E26" s="680">
        <f t="shared" si="0"/>
        <v>4.6511942390399073</v>
      </c>
      <c r="F26" s="678"/>
      <c r="G26" s="687">
        <f>'20pobl'!J27</f>
        <v>1695657</v>
      </c>
      <c r="H26" s="682">
        <f t="shared" si="7"/>
        <v>4.4626768686831202</v>
      </c>
      <c r="I26" s="678"/>
      <c r="J26" s="687">
        <f>'20pobl'!Q27</f>
        <v>353210</v>
      </c>
      <c r="K26" s="682">
        <f t="shared" si="8"/>
        <v>5.3399131940953604</v>
      </c>
      <c r="L26" s="678"/>
      <c r="M26" s="687">
        <f>'20pobl'!X27</f>
        <v>159307</v>
      </c>
      <c r="N26" s="682">
        <f t="shared" si="1"/>
        <v>5.561457338025745</v>
      </c>
      <c r="O26" s="678"/>
      <c r="P26" s="688">
        <f t="shared" si="2"/>
        <v>110006</v>
      </c>
      <c r="Q26" s="684">
        <f t="shared" si="9"/>
        <v>4.9817632125004643</v>
      </c>
      <c r="R26" s="678"/>
      <c r="S26" s="687">
        <f>'34adictcasaad'!G27</f>
        <v>29127</v>
      </c>
      <c r="T26" s="685">
        <f t="shared" si="10"/>
        <v>1.7177412648902461</v>
      </c>
      <c r="U26" s="678"/>
      <c r="V26" s="687">
        <f>'34adictcasaad'!J27</f>
        <v>22007</v>
      </c>
      <c r="W26" s="685">
        <f t="shared" si="11"/>
        <v>6.2305710483848138</v>
      </c>
      <c r="X26" s="678"/>
      <c r="Y26" s="611">
        <f>'34adictcasaad'!M27</f>
        <v>58872</v>
      </c>
      <c r="Z26" s="609">
        <f t="shared" si="12"/>
        <v>36.955061610600914</v>
      </c>
      <c r="AA26" s="588"/>
      <c r="AB26" s="589">
        <f t="shared" si="3"/>
        <v>3</v>
      </c>
      <c r="AC26" s="589">
        <v>16</v>
      </c>
      <c r="AD26" s="589">
        <f t="shared" si="13"/>
        <v>4</v>
      </c>
      <c r="AE26" s="590" t="str">
        <f t="shared" si="4"/>
        <v>Balears, Illes</v>
      </c>
      <c r="AF26" s="592">
        <f t="shared" si="5"/>
        <v>3.2085761465301332</v>
      </c>
      <c r="AG26" s="587"/>
      <c r="AH26" s="589">
        <f t="shared" si="14"/>
        <v>1</v>
      </c>
      <c r="AI26" s="589">
        <v>16</v>
      </c>
      <c r="AJ26" s="589">
        <f t="shared" si="15"/>
        <v>5</v>
      </c>
      <c r="AK26" s="590" t="str">
        <f t="shared" si="16"/>
        <v>Canarias</v>
      </c>
      <c r="AL26" s="591">
        <f t="shared" si="17"/>
        <v>1.0314522000361253</v>
      </c>
      <c r="AM26" s="587"/>
      <c r="AN26" s="589">
        <f t="shared" si="18"/>
        <v>7</v>
      </c>
      <c r="AO26" s="589">
        <v>16</v>
      </c>
      <c r="AP26" s="589">
        <f t="shared" si="19"/>
        <v>2</v>
      </c>
      <c r="AQ26" s="590" t="str">
        <f t="shared" si="20"/>
        <v>Aragón</v>
      </c>
      <c r="AR26" s="591">
        <f t="shared" si="21"/>
        <v>4.6254101581437119</v>
      </c>
      <c r="AS26" s="587"/>
      <c r="AT26" s="589">
        <f t="shared" si="22"/>
        <v>7</v>
      </c>
      <c r="AU26" s="589">
        <v>16</v>
      </c>
      <c r="AV26" s="589">
        <f t="shared" si="23"/>
        <v>6</v>
      </c>
      <c r="AW26" s="590" t="str">
        <f t="shared" si="24"/>
        <v>Cantabria</v>
      </c>
      <c r="AX26" s="591">
        <f t="shared" si="25"/>
        <v>28.702349614897145</v>
      </c>
    </row>
    <row r="27" spans="1:50" s="231" customFormat="1" ht="18" customHeight="1" x14ac:dyDescent="0.15">
      <c r="B27" s="677" t="s">
        <v>49</v>
      </c>
      <c r="C27" s="678"/>
      <c r="D27" s="686">
        <f t="shared" si="6"/>
        <v>319892</v>
      </c>
      <c r="E27" s="689">
        <f t="shared" si="0"/>
        <v>0.67380551872948147</v>
      </c>
      <c r="F27" s="678"/>
      <c r="G27" s="687">
        <f>'20pobl'!J28</f>
        <v>251041</v>
      </c>
      <c r="H27" s="690">
        <f t="shared" si="7"/>
        <v>0.66069662897100012</v>
      </c>
      <c r="I27" s="678"/>
      <c r="J27" s="687">
        <f>'20pobl'!Q28</f>
        <v>46710</v>
      </c>
      <c r="K27" s="690">
        <f t="shared" si="8"/>
        <v>0.70617294328075164</v>
      </c>
      <c r="L27" s="678"/>
      <c r="M27" s="687">
        <f>'20pobl'!X28</f>
        <v>22141</v>
      </c>
      <c r="N27" s="690">
        <f t="shared" si="1"/>
        <v>0.77294925471716891</v>
      </c>
      <c r="O27" s="678"/>
      <c r="P27" s="688">
        <f t="shared" si="2"/>
        <v>14314</v>
      </c>
      <c r="Q27" s="691">
        <f t="shared" si="9"/>
        <v>4.4746351893764142</v>
      </c>
      <c r="R27" s="678"/>
      <c r="S27" s="687">
        <f>'34adictcasaad'!G28</f>
        <v>3371</v>
      </c>
      <c r="T27" s="414">
        <f t="shared" si="10"/>
        <v>1.3428085452177134</v>
      </c>
      <c r="U27" s="678"/>
      <c r="V27" s="687">
        <f>'34adictcasaad'!J28</f>
        <v>2635</v>
      </c>
      <c r="W27" s="414">
        <f t="shared" si="11"/>
        <v>5.6411903232712479</v>
      </c>
      <c r="X27" s="678"/>
      <c r="Y27" s="611">
        <f>'34adictcasaad'!M28</f>
        <v>8308</v>
      </c>
      <c r="Z27" s="612">
        <f t="shared" si="12"/>
        <v>37.523147102660225</v>
      </c>
      <c r="AA27" s="588"/>
      <c r="AB27" s="589">
        <f t="shared" si="3"/>
        <v>4</v>
      </c>
      <c r="AC27" s="589">
        <v>17</v>
      </c>
      <c r="AD27" s="589">
        <f t="shared" si="13"/>
        <v>12</v>
      </c>
      <c r="AE27" s="590" t="str">
        <f t="shared" si="4"/>
        <v>Galicia</v>
      </c>
      <c r="AF27" s="591">
        <f t="shared" si="5"/>
        <v>2.9714948796936143</v>
      </c>
      <c r="AG27" s="587"/>
      <c r="AH27" s="589">
        <f t="shared" si="14"/>
        <v>9</v>
      </c>
      <c r="AI27" s="589">
        <v>17</v>
      </c>
      <c r="AJ27" s="589">
        <f t="shared" si="15"/>
        <v>13</v>
      </c>
      <c r="AK27" s="590" t="str">
        <f t="shared" si="16"/>
        <v>Madrid, Comunidad de</v>
      </c>
      <c r="AL27" s="591">
        <f t="shared" si="17"/>
        <v>0.98918630612436242</v>
      </c>
      <c r="AM27" s="587"/>
      <c r="AN27" s="589">
        <f t="shared" si="18"/>
        <v>11</v>
      </c>
      <c r="AO27" s="589">
        <v>17</v>
      </c>
      <c r="AP27" s="589">
        <f t="shared" si="19"/>
        <v>15</v>
      </c>
      <c r="AQ27" s="590" t="str">
        <f t="shared" si="20"/>
        <v>Navarra, Comunidad Foral de</v>
      </c>
      <c r="AR27" s="591">
        <f t="shared" si="21"/>
        <v>4.3344284824668771</v>
      </c>
      <c r="AS27" s="587"/>
      <c r="AT27" s="589">
        <f t="shared" si="22"/>
        <v>6</v>
      </c>
      <c r="AU27" s="589">
        <v>17</v>
      </c>
      <c r="AV27" s="589">
        <f t="shared" si="23"/>
        <v>3</v>
      </c>
      <c r="AW27" s="590" t="str">
        <f t="shared" si="24"/>
        <v>Asturias, Principado de</v>
      </c>
      <c r="AX27" s="591">
        <f t="shared" si="25"/>
        <v>26.166447615471274</v>
      </c>
    </row>
    <row r="28" spans="1:50" s="231" customFormat="1" ht="18" customHeight="1" x14ac:dyDescent="0.15">
      <c r="B28" s="677" t="s">
        <v>4</v>
      </c>
      <c r="C28" s="678"/>
      <c r="D28" s="686">
        <f t="shared" si="6"/>
        <v>168287</v>
      </c>
      <c r="E28" s="689">
        <f t="shared" si="0"/>
        <v>0.35447185090726951</v>
      </c>
      <c r="F28" s="678"/>
      <c r="G28" s="687">
        <f>'20pobl'!J29</f>
        <v>148381</v>
      </c>
      <c r="H28" s="690">
        <f t="shared" si="7"/>
        <v>0.39051320901106185</v>
      </c>
      <c r="I28" s="678"/>
      <c r="J28" s="687">
        <f>'20pobl'!Q29</f>
        <v>15047</v>
      </c>
      <c r="K28" s="690">
        <f t="shared" si="8"/>
        <v>0.2274841421011661</v>
      </c>
      <c r="L28" s="678"/>
      <c r="M28" s="687">
        <f>'20pobl'!X29</f>
        <v>4859</v>
      </c>
      <c r="N28" s="690">
        <f t="shared" si="1"/>
        <v>0.16962921406759962</v>
      </c>
      <c r="O28" s="678"/>
      <c r="P28" s="688">
        <f t="shared" si="2"/>
        <v>4823</v>
      </c>
      <c r="Q28" s="691">
        <f t="shared" si="9"/>
        <v>2.865937357015099</v>
      </c>
      <c r="R28" s="678"/>
      <c r="S28" s="687">
        <f>'34adictcasaad'!G29</f>
        <v>2516</v>
      </c>
      <c r="T28" s="414">
        <f t="shared" si="10"/>
        <v>1.6956348858681367</v>
      </c>
      <c r="U28" s="678"/>
      <c r="V28" s="687">
        <f>'34adictcasaad'!J29</f>
        <v>894</v>
      </c>
      <c r="W28" s="414">
        <f t="shared" si="11"/>
        <v>5.9413836645178444</v>
      </c>
      <c r="X28" s="678"/>
      <c r="Y28" s="611">
        <f>'34adictcasaad'!M29</f>
        <v>1413</v>
      </c>
      <c r="Z28" s="612">
        <f t="shared" si="12"/>
        <v>29.080057625025727</v>
      </c>
      <c r="AA28" s="588"/>
      <c r="AB28" s="589">
        <f t="shared" si="3"/>
        <v>18</v>
      </c>
      <c r="AC28" s="589">
        <v>18</v>
      </c>
      <c r="AD28" s="589">
        <f t="shared" si="13"/>
        <v>18</v>
      </c>
      <c r="AE28" s="590" t="str">
        <f t="shared" si="4"/>
        <v>Ceuta y Melilla</v>
      </c>
      <c r="AF28" s="591">
        <f t="shared" si="5"/>
        <v>2.865937357015099</v>
      </c>
      <c r="AG28" s="587"/>
      <c r="AH28" s="589">
        <f t="shared" si="14"/>
        <v>3</v>
      </c>
      <c r="AI28" s="589">
        <v>18</v>
      </c>
      <c r="AJ28" s="589">
        <f t="shared" si="15"/>
        <v>15</v>
      </c>
      <c r="AK28" s="590" t="str">
        <f t="shared" si="16"/>
        <v>Navarra, Comunidad Foral de</v>
      </c>
      <c r="AL28" s="591">
        <f t="shared" si="17"/>
        <v>0.96675926957645031</v>
      </c>
      <c r="AM28" s="587"/>
      <c r="AN28" s="589">
        <f t="shared" si="18"/>
        <v>10</v>
      </c>
      <c r="AO28" s="589">
        <v>18</v>
      </c>
      <c r="AP28" s="589">
        <f t="shared" si="19"/>
        <v>5</v>
      </c>
      <c r="AQ28" s="590" t="str">
        <f t="shared" si="20"/>
        <v>Canarias</v>
      </c>
      <c r="AR28" s="591">
        <f t="shared" si="21"/>
        <v>3.7492159845431803</v>
      </c>
      <c r="AS28" s="587"/>
      <c r="AT28" s="589">
        <f t="shared" si="22"/>
        <v>15</v>
      </c>
      <c r="AU28" s="589">
        <v>18</v>
      </c>
      <c r="AV28" s="589">
        <f t="shared" si="23"/>
        <v>5</v>
      </c>
      <c r="AW28" s="590" t="str">
        <f t="shared" si="24"/>
        <v>Canarias</v>
      </c>
      <c r="AX28" s="591">
        <f t="shared" si="25"/>
        <v>21.120179362801078</v>
      </c>
    </row>
    <row r="29" spans="1:50" s="231" customFormat="1" ht="3.75" customHeight="1" x14ac:dyDescent="0.15">
      <c r="A29" s="676"/>
      <c r="B29" s="430"/>
      <c r="C29" s="513"/>
      <c r="D29" s="430"/>
      <c r="E29" s="692"/>
      <c r="F29" s="513"/>
      <c r="G29" s="430"/>
      <c r="H29" s="693"/>
      <c r="I29" s="513"/>
      <c r="J29" s="430"/>
      <c r="K29" s="693"/>
      <c r="L29" s="513"/>
      <c r="M29" s="430"/>
      <c r="N29" s="693"/>
      <c r="O29" s="513"/>
      <c r="P29" s="430"/>
      <c r="Q29" s="694"/>
      <c r="R29" s="513"/>
      <c r="S29" s="430"/>
      <c r="T29" s="695"/>
      <c r="U29" s="513"/>
      <c r="V29" s="430"/>
      <c r="W29" s="693"/>
      <c r="X29" s="513"/>
      <c r="Y29" s="672"/>
      <c r="Z29" s="593"/>
      <c r="AA29" s="588"/>
      <c r="AB29" s="585"/>
      <c r="AC29" s="585"/>
      <c r="AD29" s="589">
        <f>MATCH(AC30,AB$11:AB$30,0)</f>
        <v>5</v>
      </c>
      <c r="AE29" s="590" t="str">
        <f t="shared" si="4"/>
        <v>Canarias</v>
      </c>
      <c r="AF29" s="591">
        <f t="shared" si="5"/>
        <v>2.2581612443581558</v>
      </c>
      <c r="AG29" s="587"/>
      <c r="AH29" s="585"/>
      <c r="AI29" s="585"/>
      <c r="AJ29" s="589">
        <f>MATCH(AI30,AH$11:AH$30,0)</f>
        <v>2</v>
      </c>
      <c r="AK29" s="590" t="str">
        <f t="shared" si="16"/>
        <v>Aragón</v>
      </c>
      <c r="AL29" s="591">
        <f t="shared" si="17"/>
        <v>0.93885991710704952</v>
      </c>
      <c r="AM29" s="587"/>
      <c r="AN29" s="585"/>
      <c r="AO29" s="585"/>
      <c r="AP29" s="589">
        <f>MATCH(AO30,AN$11:AN$30,0)</f>
        <v>12</v>
      </c>
      <c r="AQ29" s="590" t="str">
        <f t="shared" si="20"/>
        <v>Galicia</v>
      </c>
      <c r="AR29" s="591">
        <f>INDEX(W$11:W$30,AP29,1)</f>
        <v>3.1398643372078765</v>
      </c>
      <c r="AS29" s="587"/>
      <c r="AT29" s="585"/>
      <c r="AU29" s="585"/>
      <c r="AV29" s="589">
        <f>MATCH(AU30,AT$11:AT$30,0)</f>
        <v>12</v>
      </c>
      <c r="AW29" s="590" t="str">
        <f t="shared" si="24"/>
        <v>Galicia</v>
      </c>
      <c r="AX29" s="591">
        <f t="shared" si="25"/>
        <v>17.908251016606322</v>
      </c>
    </row>
    <row r="30" spans="1:50" s="439" customFormat="1" ht="18" customHeight="1" x14ac:dyDescent="0.15">
      <c r="B30" s="696" t="s">
        <v>3</v>
      </c>
      <c r="C30" s="674"/>
      <c r="D30" s="697">
        <f>SUM(D11:D28)</f>
        <v>47475420</v>
      </c>
      <c r="E30" s="695">
        <f>SUM(E11:E28)</f>
        <v>100</v>
      </c>
      <c r="F30" s="674"/>
      <c r="G30" s="697">
        <f>SUM(G11:G28)</f>
        <v>37996410</v>
      </c>
      <c r="H30" s="698">
        <f>SUM(H11:H28)</f>
        <v>99.999999999999972</v>
      </c>
      <c r="I30" s="674"/>
      <c r="J30" s="697">
        <f>SUM(J11:J28)</f>
        <v>6614527</v>
      </c>
      <c r="K30" s="698">
        <f>SUM(K11:K28)</f>
        <v>99.999999999999986</v>
      </c>
      <c r="L30" s="674"/>
      <c r="M30" s="697">
        <f>SUM(M11:M28)</f>
        <v>2864483</v>
      </c>
      <c r="N30" s="698">
        <f>SUM(N11:N28)</f>
        <v>100.00000000000001</v>
      </c>
      <c r="O30" s="674"/>
      <c r="P30" s="697">
        <f>SUM(P11:P28)</f>
        <v>1882818</v>
      </c>
      <c r="Q30" s="694">
        <f>P30*100/D30</f>
        <v>3.9658796067522943</v>
      </c>
      <c r="R30" s="674"/>
      <c r="S30" s="697">
        <f>SUM(S11:S28)</f>
        <v>497145</v>
      </c>
      <c r="T30" s="695">
        <f>S30*100/G30</f>
        <v>1.3083999251508234</v>
      </c>
      <c r="U30" s="674"/>
      <c r="V30" s="697">
        <f>SUM(V11:V28)</f>
        <v>398667</v>
      </c>
      <c r="W30" s="695">
        <f>V30*100/J30</f>
        <v>6.0271429839200898</v>
      </c>
      <c r="X30" s="674"/>
      <c r="Y30" s="791">
        <f>SUM(Y11:Y28)</f>
        <v>987006</v>
      </c>
      <c r="Z30" s="594">
        <f>Y30*100/M30</f>
        <v>34.456689043014045</v>
      </c>
      <c r="AA30" s="588"/>
      <c r="AB30" s="589">
        <f>_xlfn.RANK.EQ(Q30,Q$11:Q$30,0)</f>
        <v>9</v>
      </c>
      <c r="AC30" s="589">
        <v>19</v>
      </c>
      <c r="AD30" s="585"/>
      <c r="AE30" s="585"/>
      <c r="AF30" s="595"/>
      <c r="AG30" s="297"/>
      <c r="AH30" s="589">
        <f t="shared" si="14"/>
        <v>10</v>
      </c>
      <c r="AI30" s="589">
        <v>19</v>
      </c>
      <c r="AJ30" s="585"/>
      <c r="AK30" s="585"/>
      <c r="AL30" s="595"/>
      <c r="AM30" s="297"/>
      <c r="AN30" s="589">
        <f t="shared" si="18"/>
        <v>9</v>
      </c>
      <c r="AO30" s="589">
        <v>19</v>
      </c>
      <c r="AP30" s="585"/>
      <c r="AQ30" s="585"/>
      <c r="AR30" s="595"/>
      <c r="AS30" s="297"/>
      <c r="AT30" s="589">
        <f t="shared" si="22"/>
        <v>10</v>
      </c>
      <c r="AU30" s="589">
        <v>19</v>
      </c>
      <c r="AV30" s="585"/>
      <c r="AW30" s="585"/>
      <c r="AX30" s="595"/>
    </row>
    <row r="31" spans="1:50" s="297" customFormat="1" ht="5.25" customHeight="1" x14ac:dyDescent="0.2">
      <c r="B31" s="257" t="s">
        <v>42</v>
      </c>
      <c r="C31" s="613"/>
      <c r="D31" s="613"/>
      <c r="E31" s="613"/>
      <c r="F31" s="613"/>
      <c r="G31" s="613"/>
      <c r="H31" s="613"/>
      <c r="I31" s="613"/>
      <c r="R31" s="613"/>
    </row>
    <row r="32" spans="1:50" s="251" customFormat="1" ht="5.25" customHeight="1" x14ac:dyDescent="0.2">
      <c r="B32" s="257" t="s">
        <v>50</v>
      </c>
      <c r="C32" s="260"/>
      <c r="D32" s="260"/>
      <c r="E32" s="260"/>
      <c r="F32" s="260"/>
      <c r="G32" s="260"/>
      <c r="H32" s="260"/>
      <c r="I32" s="260"/>
      <c r="O32" s="259"/>
      <c r="R32" s="260"/>
      <c r="Y32" s="29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row>
    <row r="33" spans="2:50" s="251" customFormat="1" ht="13.5" customHeight="1" x14ac:dyDescent="0.2">
      <c r="B33" s="1043" t="s">
        <v>179</v>
      </c>
      <c r="C33" s="1043"/>
      <c r="D33" s="1043"/>
      <c r="E33" s="1043"/>
      <c r="F33" s="1043"/>
      <c r="G33" s="1043"/>
      <c r="H33" s="1043"/>
      <c r="I33" s="1043"/>
      <c r="J33" s="1043"/>
      <c r="K33" s="1043"/>
      <c r="L33" s="1043"/>
      <c r="M33" s="1043"/>
      <c r="O33" s="259"/>
      <c r="Y33" s="297"/>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row>
    <row r="34" spans="2:50" ht="29.25" customHeight="1" x14ac:dyDescent="0.2">
      <c r="B34" s="1065"/>
      <c r="C34" s="1065"/>
      <c r="D34" s="1065"/>
      <c r="E34" s="1065"/>
      <c r="F34" s="1065"/>
      <c r="G34" s="1065"/>
      <c r="H34" s="1065"/>
      <c r="I34" s="1065"/>
      <c r="J34" s="1065"/>
      <c r="K34" s="1065"/>
      <c r="L34" s="1065"/>
      <c r="M34" s="1065"/>
      <c r="N34" s="1065"/>
      <c r="O34" s="1065"/>
      <c r="P34" s="1065"/>
      <c r="Q34" s="262"/>
      <c r="R34" s="262"/>
      <c r="S34" s="262"/>
    </row>
    <row r="35" spans="2:50" ht="4.5" customHeight="1" x14ac:dyDescent="0.2">
      <c r="B35" s="1066"/>
      <c r="C35" s="1066"/>
      <c r="D35" s="1066"/>
      <c r="E35" s="1066"/>
      <c r="F35" s="1066"/>
      <c r="G35" s="1066"/>
      <c r="H35" s="1066"/>
      <c r="I35" s="1066"/>
      <c r="J35" s="1066"/>
      <c r="K35" s="1066"/>
      <c r="L35" s="1066"/>
      <c r="M35" s="1066"/>
      <c r="N35" s="1066"/>
      <c r="O35" s="1066"/>
      <c r="P35" s="1066"/>
      <c r="Q35" s="262"/>
      <c r="R35" s="262"/>
      <c r="S35" s="262"/>
    </row>
    <row r="38" spans="2:50" x14ac:dyDescent="0.2">
      <c r="L38" s="263"/>
      <c r="M38" s="263"/>
      <c r="N38" s="263"/>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71"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115">
    <tabColor theme="0"/>
    <pageSetUpPr fitToPage="1"/>
  </sheetPr>
  <dimension ref="A1:AH36"/>
  <sheetViews>
    <sheetView zoomScale="80" zoomScaleNormal="80" workbookViewId="0"/>
  </sheetViews>
  <sheetFormatPr baseColWidth="10" defaultColWidth="11.42578125" defaultRowHeight="15" x14ac:dyDescent="0.2"/>
  <cols>
    <col min="1" max="1" width="3.42578125" style="261" customWidth="1"/>
    <col min="2" max="2" width="32.28515625" style="261" customWidth="1"/>
    <col min="3" max="3" width="0.5703125" style="261" customWidth="1"/>
    <col min="4" max="4" width="17" style="261" customWidth="1"/>
    <col min="5" max="5" width="0.42578125" style="261" customWidth="1"/>
    <col min="6" max="6" width="11.85546875" style="261" customWidth="1"/>
    <col min="7" max="7" width="11.28515625" style="261" customWidth="1"/>
    <col min="8" max="8" width="0.42578125" style="261" customWidth="1"/>
    <col min="9" max="9" width="11.85546875" style="261" customWidth="1"/>
    <col min="10" max="10" width="9.85546875" style="261" customWidth="1"/>
    <col min="11" max="11" width="7.28515625" style="261" customWidth="1"/>
    <col min="12" max="12" width="8.5703125" style="261" customWidth="1"/>
    <col min="13" max="13" width="5.7109375" style="261" customWidth="1"/>
    <col min="14" max="14" width="8.5703125" style="261" customWidth="1"/>
    <col min="15" max="15" width="7.28515625" style="261" customWidth="1"/>
    <col min="16" max="16" width="8.5703125" style="261" customWidth="1"/>
    <col min="17" max="17" width="7.28515625" style="261" customWidth="1"/>
    <col min="18" max="18" width="8.5703125" style="261" customWidth="1"/>
    <col min="19" max="19" width="6.140625" style="261" customWidth="1"/>
    <col min="20" max="20" width="8.5703125" style="261" customWidth="1"/>
    <col min="21" max="21" width="7.28515625" style="261" customWidth="1"/>
    <col min="22" max="22" width="8.5703125" style="261" customWidth="1"/>
    <col min="23" max="23" width="3.5703125" style="261" customWidth="1"/>
    <col min="24" max="25" width="2.42578125" style="261" bestFit="1" customWidth="1"/>
    <col min="26" max="26" width="5.5703125" style="439" customWidth="1"/>
    <col min="27" max="27" width="8.42578125" style="297" bestFit="1" customWidth="1"/>
    <col min="28" max="28" width="7" style="957" bestFit="1" customWidth="1"/>
    <col min="29" max="29" width="8.42578125" style="297" bestFit="1" customWidth="1"/>
    <col min="30" max="30" width="4.28515625" style="297" bestFit="1" customWidth="1"/>
    <col min="31" max="31" width="2.42578125" style="261" bestFit="1" customWidth="1"/>
    <col min="32" max="32" width="4.28515625" style="261" bestFit="1" customWidth="1"/>
    <col min="33" max="33" width="8.42578125" style="261" bestFit="1" customWidth="1"/>
    <col min="34" max="34" width="4.28515625" style="261" bestFit="1" customWidth="1"/>
    <col min="35" max="16384" width="11.42578125" style="261"/>
  </cols>
  <sheetData>
    <row r="1" spans="1:34" s="201" customFormat="1" ht="14.25" x14ac:dyDescent="0.2">
      <c r="B1" s="202"/>
      <c r="C1" s="203"/>
      <c r="E1" s="203"/>
      <c r="F1" s="713" t="s">
        <v>143</v>
      </c>
      <c r="G1" s="713"/>
      <c r="H1" s="713"/>
      <c r="I1" s="713" t="s">
        <v>19</v>
      </c>
      <c r="Z1" s="1013"/>
      <c r="AA1" s="713"/>
      <c r="AB1" s="954"/>
      <c r="AC1" s="713"/>
      <c r="AD1" s="713"/>
    </row>
    <row r="2" spans="1:34" s="205" customFormat="1" x14ac:dyDescent="0.2">
      <c r="B2" s="1044"/>
      <c r="C2" s="1044"/>
      <c r="Z2" s="507"/>
      <c r="AA2" s="617"/>
      <c r="AB2" s="955"/>
      <c r="AC2" s="617"/>
      <c r="AD2" s="617"/>
    </row>
    <row r="3" spans="1:34" s="208" customFormat="1" ht="37.5" customHeight="1" x14ac:dyDescent="0.2">
      <c r="B3" s="1045"/>
      <c r="C3" s="1045"/>
      <c r="Z3" s="507"/>
      <c r="AA3" s="617"/>
      <c r="AB3" s="955"/>
      <c r="AC3" s="617"/>
      <c r="AD3" s="617"/>
    </row>
    <row r="4" spans="1:34" s="208" customFormat="1" ht="19.5" x14ac:dyDescent="0.2">
      <c r="A4" s="1081" t="s">
        <v>486</v>
      </c>
      <c r="B4" s="1081"/>
      <c r="C4" s="1081"/>
      <c r="D4" s="1081"/>
      <c r="E4" s="1081"/>
      <c r="F4" s="1081"/>
      <c r="G4" s="1081"/>
      <c r="H4" s="1081"/>
      <c r="I4" s="1081"/>
      <c r="J4" s="1081"/>
      <c r="K4" s="1081"/>
      <c r="L4" s="1081"/>
      <c r="M4" s="1081"/>
      <c r="N4" s="1081"/>
      <c r="O4" s="1081"/>
      <c r="P4" s="1081"/>
      <c r="Q4" s="1081"/>
      <c r="R4" s="1081"/>
      <c r="S4" s="1081"/>
      <c r="T4" s="1081"/>
      <c r="U4" s="1081"/>
      <c r="Z4" s="507"/>
      <c r="AA4" s="617"/>
      <c r="AB4" s="955"/>
      <c r="AC4" s="617"/>
      <c r="AD4" s="617"/>
    </row>
    <row r="5" spans="1:34" s="208" customFormat="1" ht="18.75" customHeight="1" x14ac:dyDescent="0.2">
      <c r="B5" s="1046" t="str">
        <f>porsaad!B6</f>
        <v>Situación a 30 de abril de 2023</v>
      </c>
      <c r="C5" s="1046"/>
      <c r="D5" s="1046"/>
      <c r="E5" s="1046"/>
      <c r="F5" s="1046"/>
      <c r="G5" s="1046"/>
      <c r="H5" s="1046"/>
      <c r="I5" s="1046"/>
      <c r="J5" s="1046"/>
      <c r="K5" s="1046"/>
      <c r="L5" s="1046"/>
      <c r="M5" s="1046"/>
      <c r="N5" s="1046"/>
      <c r="O5" s="1046"/>
      <c r="P5" s="1046"/>
      <c r="Q5" s="1046"/>
      <c r="R5" s="1046"/>
      <c r="S5" s="1046"/>
      <c r="T5" s="1046"/>
      <c r="U5" s="1046"/>
      <c r="V5" s="1046"/>
      <c r="Z5" s="507"/>
      <c r="AA5" s="617"/>
      <c r="AB5" s="955"/>
      <c r="AC5" s="617"/>
      <c r="AD5" s="617"/>
    </row>
    <row r="6" spans="1:34" s="208" customFormat="1" ht="6.75" customHeight="1" x14ac:dyDescent="0.2">
      <c r="Z6" s="507"/>
      <c r="AA6" s="617"/>
      <c r="AB6" s="955"/>
      <c r="AC6" s="617"/>
      <c r="AD6" s="617"/>
    </row>
    <row r="7" spans="1:34" s="213" customFormat="1" ht="8.25" customHeight="1" x14ac:dyDescent="0.2">
      <c r="A7" s="209"/>
      <c r="B7" s="1047" t="s">
        <v>15</v>
      </c>
      <c r="C7" s="211"/>
      <c r="D7" s="1082" t="s">
        <v>254</v>
      </c>
      <c r="E7" s="568"/>
      <c r="F7" s="1054"/>
      <c r="G7" s="1054"/>
      <c r="H7" s="568"/>
      <c r="I7" s="867"/>
      <c r="J7" s="867"/>
      <c r="K7" s="945"/>
      <c r="L7" s="945"/>
      <c r="M7" s="946"/>
      <c r="N7" s="946"/>
      <c r="O7" s="946"/>
      <c r="P7" s="946"/>
      <c r="Q7" s="946"/>
      <c r="R7" s="946"/>
      <c r="S7" s="947"/>
      <c r="T7" s="948"/>
      <c r="U7" s="948"/>
      <c r="V7" s="949"/>
      <c r="Z7" s="431"/>
      <c r="AA7" s="596"/>
      <c r="AB7" s="956"/>
      <c r="AC7" s="596"/>
      <c r="AD7" s="596"/>
    </row>
    <row r="8" spans="1:34" s="213" customFormat="1" ht="15.75" customHeight="1" x14ac:dyDescent="0.2">
      <c r="A8" s="209"/>
      <c r="B8" s="1048"/>
      <c r="C8" s="211"/>
      <c r="D8" s="1083"/>
      <c r="E8" s="798"/>
      <c r="F8" s="1056" t="s">
        <v>394</v>
      </c>
      <c r="G8" s="1055"/>
      <c r="H8" s="211"/>
      <c r="I8" s="1056" t="s">
        <v>395</v>
      </c>
      <c r="J8" s="1055"/>
      <c r="K8" s="1084" t="s">
        <v>383</v>
      </c>
      <c r="L8" s="1085"/>
      <c r="M8" s="1085"/>
      <c r="N8" s="1085"/>
      <c r="O8" s="1085"/>
      <c r="P8" s="1085"/>
      <c r="Q8" s="1085"/>
      <c r="R8" s="1085"/>
      <c r="S8" s="1085"/>
      <c r="T8" s="1085"/>
      <c r="U8" s="1085"/>
      <c r="V8" s="1086"/>
      <c r="Z8" s="431"/>
      <c r="AA8" s="596"/>
      <c r="AB8" s="956"/>
      <c r="AC8" s="596"/>
      <c r="AD8" s="596"/>
    </row>
    <row r="9" spans="1:34" s="213" customFormat="1" ht="28.5" customHeight="1" x14ac:dyDescent="0.2">
      <c r="A9" s="209"/>
      <c r="B9" s="1048"/>
      <c r="C9" s="211"/>
      <c r="D9" s="1083"/>
      <c r="E9" s="211"/>
      <c r="F9" s="1075"/>
      <c r="G9" s="1076"/>
      <c r="H9" s="211"/>
      <c r="I9" s="1075"/>
      <c r="J9" s="1076"/>
      <c r="K9" s="1056" t="s">
        <v>384</v>
      </c>
      <c r="L9" s="1055"/>
      <c r="M9" s="1056" t="s">
        <v>385</v>
      </c>
      <c r="N9" s="1055"/>
      <c r="O9" s="1056" t="s">
        <v>386</v>
      </c>
      <c r="P9" s="1055"/>
      <c r="Q9" s="1056" t="s">
        <v>387</v>
      </c>
      <c r="R9" s="1055"/>
      <c r="S9" s="1056" t="s">
        <v>388</v>
      </c>
      <c r="T9" s="1055"/>
      <c r="U9" s="1056" t="s">
        <v>389</v>
      </c>
      <c r="V9" s="1055"/>
      <c r="Z9" s="431"/>
      <c r="AA9" s="596"/>
      <c r="AB9" s="956"/>
      <c r="AC9" s="596"/>
      <c r="AD9" s="596"/>
    </row>
    <row r="10" spans="1:34" s="219" customFormat="1" ht="22.5" x14ac:dyDescent="0.2">
      <c r="A10" s="214"/>
      <c r="B10" s="1049"/>
      <c r="C10" s="216"/>
      <c r="D10" s="799" t="s">
        <v>12</v>
      </c>
      <c r="E10" s="216"/>
      <c r="F10" s="217" t="s">
        <v>12</v>
      </c>
      <c r="G10" s="218" t="s">
        <v>284</v>
      </c>
      <c r="H10" s="216"/>
      <c r="I10" s="217" t="s">
        <v>12</v>
      </c>
      <c r="J10" s="218" t="s">
        <v>284</v>
      </c>
      <c r="K10" s="217" t="s">
        <v>12</v>
      </c>
      <c r="L10" s="218" t="s">
        <v>390</v>
      </c>
      <c r="M10" s="217" t="s">
        <v>12</v>
      </c>
      <c r="N10" s="218" t="s">
        <v>390</v>
      </c>
      <c r="O10" s="217" t="s">
        <v>12</v>
      </c>
      <c r="P10" s="218" t="s">
        <v>390</v>
      </c>
      <c r="Q10" s="217" t="s">
        <v>12</v>
      </c>
      <c r="R10" s="218" t="s">
        <v>390</v>
      </c>
      <c r="S10" s="217" t="s">
        <v>12</v>
      </c>
      <c r="T10" s="218" t="s">
        <v>390</v>
      </c>
      <c r="U10" s="217" t="s">
        <v>12</v>
      </c>
      <c r="V10" s="218" t="s">
        <v>390</v>
      </c>
      <c r="Z10" s="435"/>
      <c r="AA10" s="590" t="s">
        <v>217</v>
      </c>
      <c r="AB10" s="950" t="s">
        <v>396</v>
      </c>
      <c r="AC10" s="951" t="s">
        <v>397</v>
      </c>
      <c r="AD10" s="600"/>
    </row>
    <row r="11" spans="1:34" s="223" customFormat="1" ht="8.25" customHeight="1" x14ac:dyDescent="0.2">
      <c r="A11" s="220"/>
      <c r="B11" s="221"/>
      <c r="C11" s="222"/>
      <c r="D11" s="221"/>
      <c r="E11" s="222"/>
      <c r="F11" s="221"/>
      <c r="G11" s="221"/>
      <c r="H11" s="222"/>
      <c r="I11" s="221"/>
      <c r="J11" s="221"/>
      <c r="K11" s="430"/>
      <c r="L11" s="434"/>
      <c r="M11" s="309"/>
      <c r="N11" s="309"/>
      <c r="O11" s="309"/>
      <c r="P11" s="309"/>
      <c r="Q11" s="231"/>
      <c r="R11" s="231"/>
      <c r="S11" s="231"/>
      <c r="T11" s="231"/>
      <c r="U11" s="231"/>
      <c r="V11" s="231"/>
      <c r="Z11" s="231"/>
      <c r="AA11" s="952">
        <v>44286</v>
      </c>
      <c r="AB11" s="950">
        <v>25720</v>
      </c>
      <c r="AC11" s="950">
        <v>23592</v>
      </c>
      <c r="AD11" s="587"/>
    </row>
    <row r="12" spans="1:34" s="232" customFormat="1" ht="14.25" x14ac:dyDescent="0.15">
      <c r="A12" s="224"/>
      <c r="B12" s="225" t="s">
        <v>11</v>
      </c>
      <c r="C12" s="226"/>
      <c r="D12" s="800">
        <v>378149</v>
      </c>
      <c r="E12" s="226"/>
      <c r="F12" s="227">
        <v>5260</v>
      </c>
      <c r="G12" s="228">
        <v>1.3909860927835325</v>
      </c>
      <c r="H12" s="226"/>
      <c r="I12" s="227">
        <v>3972</v>
      </c>
      <c r="J12" s="228">
        <v>1.0503796122692377</v>
      </c>
      <c r="K12" s="227">
        <v>3460</v>
      </c>
      <c r="L12" s="228">
        <v>87.109768378650557</v>
      </c>
      <c r="M12" s="227">
        <v>28</v>
      </c>
      <c r="N12" s="228">
        <v>0.70493454179254789</v>
      </c>
      <c r="O12" s="227">
        <v>5</v>
      </c>
      <c r="P12" s="228">
        <v>0.12588116817724068</v>
      </c>
      <c r="Q12" s="227">
        <v>340</v>
      </c>
      <c r="R12" s="228">
        <v>8.5599194360523665</v>
      </c>
      <c r="S12" s="227">
        <v>42</v>
      </c>
      <c r="T12" s="228">
        <v>1.0574018126888218</v>
      </c>
      <c r="U12" s="227">
        <v>97</v>
      </c>
      <c r="V12" s="228">
        <v>2.4420946626384694</v>
      </c>
      <c r="X12" s="305"/>
      <c r="Y12" s="305"/>
      <c r="Z12" s="305"/>
      <c r="AA12" s="952">
        <v>44316</v>
      </c>
      <c r="AB12" s="950">
        <v>26707</v>
      </c>
      <c r="AC12" s="950">
        <v>18034</v>
      </c>
      <c r="AD12" s="589"/>
      <c r="AE12" s="305"/>
      <c r="AF12" s="305"/>
      <c r="AG12" s="306"/>
      <c r="AH12" s="953"/>
    </row>
    <row r="13" spans="1:34" s="232" customFormat="1" ht="14.25" x14ac:dyDescent="0.15">
      <c r="A13" s="224"/>
      <c r="B13" s="233" t="s">
        <v>10</v>
      </c>
      <c r="C13" s="226"/>
      <c r="D13" s="801">
        <v>47594</v>
      </c>
      <c r="E13" s="226"/>
      <c r="F13" s="234">
        <v>755</v>
      </c>
      <c r="G13" s="235">
        <v>1.5863344119006597</v>
      </c>
      <c r="H13" s="226"/>
      <c r="I13" s="234">
        <v>533</v>
      </c>
      <c r="J13" s="235">
        <v>1.1198890616464259</v>
      </c>
      <c r="K13" s="234">
        <v>513</v>
      </c>
      <c r="L13" s="235">
        <v>96.247654784240154</v>
      </c>
      <c r="M13" s="234">
        <v>9</v>
      </c>
      <c r="N13" s="235">
        <v>1.6885553470919326</v>
      </c>
      <c r="O13" s="234">
        <v>0</v>
      </c>
      <c r="P13" s="235">
        <v>0</v>
      </c>
      <c r="Q13" s="234">
        <v>2</v>
      </c>
      <c r="R13" s="235">
        <v>0.37523452157598497</v>
      </c>
      <c r="S13" s="234">
        <v>1</v>
      </c>
      <c r="T13" s="235">
        <v>0.18761726078799248</v>
      </c>
      <c r="U13" s="234">
        <v>8</v>
      </c>
      <c r="V13" s="235">
        <v>1.5009380863039399</v>
      </c>
      <c r="X13" s="305"/>
      <c r="Y13" s="305"/>
      <c r="Z13" s="305"/>
      <c r="AA13" s="952">
        <v>44347</v>
      </c>
      <c r="AB13" s="950">
        <v>28175</v>
      </c>
      <c r="AC13" s="950">
        <v>15503</v>
      </c>
      <c r="AD13" s="589"/>
      <c r="AE13" s="305"/>
      <c r="AF13" s="305"/>
      <c r="AG13" s="306"/>
      <c r="AH13" s="953"/>
    </row>
    <row r="14" spans="1:34" s="232" customFormat="1" ht="14.25" x14ac:dyDescent="0.15">
      <c r="A14" s="224"/>
      <c r="B14" s="233" t="s">
        <v>40</v>
      </c>
      <c r="C14" s="226"/>
      <c r="D14" s="801">
        <v>40550</v>
      </c>
      <c r="E14" s="226"/>
      <c r="F14" s="234">
        <v>817</v>
      </c>
      <c r="G14" s="235">
        <v>2.0147965474722564</v>
      </c>
      <c r="H14" s="226"/>
      <c r="I14" s="234">
        <v>565</v>
      </c>
      <c r="J14" s="235">
        <v>1.3933415536374847</v>
      </c>
      <c r="K14" s="234">
        <v>514</v>
      </c>
      <c r="L14" s="235">
        <v>90.973451327433636</v>
      </c>
      <c r="M14" s="234">
        <v>10</v>
      </c>
      <c r="N14" s="235">
        <v>1.7699115044247788</v>
      </c>
      <c r="O14" s="234">
        <v>8</v>
      </c>
      <c r="P14" s="235">
        <v>1.415929203539823</v>
      </c>
      <c r="Q14" s="234">
        <v>1</v>
      </c>
      <c r="R14" s="235">
        <v>0.17699115044247787</v>
      </c>
      <c r="S14" s="234">
        <v>2</v>
      </c>
      <c r="T14" s="235">
        <v>0.35398230088495575</v>
      </c>
      <c r="U14" s="234">
        <v>30</v>
      </c>
      <c r="V14" s="235">
        <v>5.3097345132743365</v>
      </c>
      <c r="X14" s="305"/>
      <c r="Y14" s="305"/>
      <c r="Z14" s="305"/>
      <c r="AA14" s="952">
        <v>44377</v>
      </c>
      <c r="AB14" s="950">
        <v>28047</v>
      </c>
      <c r="AC14" s="950">
        <v>18622</v>
      </c>
      <c r="AD14" s="589"/>
      <c r="AE14" s="305"/>
      <c r="AF14" s="305"/>
      <c r="AG14" s="306"/>
      <c r="AH14" s="953"/>
    </row>
    <row r="15" spans="1:34" s="232" customFormat="1" ht="14.25" x14ac:dyDescent="0.15">
      <c r="A15" s="224"/>
      <c r="B15" s="233" t="s">
        <v>41</v>
      </c>
      <c r="C15" s="226"/>
      <c r="D15" s="801">
        <v>37754</v>
      </c>
      <c r="E15" s="226"/>
      <c r="F15" s="234">
        <v>1012</v>
      </c>
      <c r="G15" s="235">
        <v>2.6805106743656304</v>
      </c>
      <c r="H15" s="226"/>
      <c r="I15" s="234">
        <v>353</v>
      </c>
      <c r="J15" s="235">
        <v>0.93500026487259635</v>
      </c>
      <c r="K15" s="234">
        <v>346</v>
      </c>
      <c r="L15" s="235">
        <v>98.016997167138811</v>
      </c>
      <c r="M15" s="234">
        <v>5</v>
      </c>
      <c r="N15" s="235">
        <v>1.41643059490085</v>
      </c>
      <c r="O15" s="234">
        <v>0</v>
      </c>
      <c r="P15" s="235">
        <v>0</v>
      </c>
      <c r="Q15" s="234">
        <v>0</v>
      </c>
      <c r="R15" s="235">
        <v>0</v>
      </c>
      <c r="S15" s="234">
        <v>0</v>
      </c>
      <c r="T15" s="235">
        <v>0</v>
      </c>
      <c r="U15" s="234">
        <v>2</v>
      </c>
      <c r="V15" s="235">
        <v>0.56657223796033995</v>
      </c>
      <c r="X15" s="305"/>
      <c r="Y15" s="305"/>
      <c r="Z15" s="305"/>
      <c r="AA15" s="952">
        <v>44408</v>
      </c>
      <c r="AB15" s="950">
        <v>26363</v>
      </c>
      <c r="AC15" s="950">
        <v>16904</v>
      </c>
      <c r="AD15" s="589"/>
      <c r="AE15" s="305"/>
      <c r="AF15" s="305"/>
      <c r="AG15" s="306"/>
      <c r="AH15" s="953"/>
    </row>
    <row r="16" spans="1:34" s="232" customFormat="1" ht="14.25" x14ac:dyDescent="0.15">
      <c r="A16" s="224"/>
      <c r="B16" s="233" t="s">
        <v>9</v>
      </c>
      <c r="C16" s="226"/>
      <c r="D16" s="801">
        <v>49176</v>
      </c>
      <c r="E16" s="226"/>
      <c r="F16" s="234">
        <v>1036</v>
      </c>
      <c r="G16" s="235">
        <v>2.1067187245810963</v>
      </c>
      <c r="H16" s="226"/>
      <c r="I16" s="234">
        <v>507</v>
      </c>
      <c r="J16" s="235">
        <v>1.0309907271839922</v>
      </c>
      <c r="K16" s="234">
        <v>497</v>
      </c>
      <c r="L16" s="235">
        <v>98.027613412228803</v>
      </c>
      <c r="M16" s="234">
        <v>1</v>
      </c>
      <c r="N16" s="235">
        <v>0.19723865877712032</v>
      </c>
      <c r="O16" s="234">
        <v>0</v>
      </c>
      <c r="P16" s="235">
        <v>0</v>
      </c>
      <c r="Q16" s="234">
        <v>0</v>
      </c>
      <c r="R16" s="235">
        <v>0</v>
      </c>
      <c r="S16" s="234">
        <v>5</v>
      </c>
      <c r="T16" s="235">
        <v>0.98619329388560162</v>
      </c>
      <c r="U16" s="234">
        <v>4</v>
      </c>
      <c r="V16" s="235">
        <v>0.78895463510848129</v>
      </c>
      <c r="X16" s="305"/>
      <c r="Y16" s="305"/>
      <c r="Z16" s="305"/>
      <c r="AA16" s="952">
        <v>44439</v>
      </c>
      <c r="AB16" s="950">
        <v>16420</v>
      </c>
      <c r="AC16" s="950">
        <v>20385</v>
      </c>
      <c r="AD16" s="589"/>
      <c r="AE16" s="305"/>
      <c r="AF16" s="305"/>
      <c r="AG16" s="306"/>
      <c r="AH16" s="953"/>
    </row>
    <row r="17" spans="1:34" s="232" customFormat="1" ht="14.25" x14ac:dyDescent="0.15">
      <c r="A17" s="224"/>
      <c r="B17" s="233" t="s">
        <v>8</v>
      </c>
      <c r="C17" s="226"/>
      <c r="D17" s="802">
        <v>22791</v>
      </c>
      <c r="E17" s="226"/>
      <c r="F17" s="234">
        <v>386</v>
      </c>
      <c r="G17" s="235">
        <v>1.6936510025887412</v>
      </c>
      <c r="H17" s="226"/>
      <c r="I17" s="234">
        <v>254</v>
      </c>
      <c r="J17" s="235">
        <v>1.1144750120661664</v>
      </c>
      <c r="K17" s="238">
        <v>249</v>
      </c>
      <c r="L17" s="235">
        <v>98.031496062992133</v>
      </c>
      <c r="M17" s="238">
        <v>5</v>
      </c>
      <c r="N17" s="235">
        <v>1.9685039370078741</v>
      </c>
      <c r="O17" s="238">
        <v>0</v>
      </c>
      <c r="P17" s="235">
        <v>0</v>
      </c>
      <c r="Q17" s="238">
        <v>0</v>
      </c>
      <c r="R17" s="235">
        <v>0</v>
      </c>
      <c r="S17" s="238">
        <v>0</v>
      </c>
      <c r="T17" s="235">
        <v>0</v>
      </c>
      <c r="U17" s="238">
        <v>0</v>
      </c>
      <c r="V17" s="235">
        <v>0</v>
      </c>
      <c r="X17" s="305"/>
      <c r="Y17" s="305"/>
      <c r="Z17" s="305"/>
      <c r="AA17" s="952">
        <v>44469</v>
      </c>
      <c r="AB17" s="950">
        <v>22330</v>
      </c>
      <c r="AC17" s="950">
        <v>19468</v>
      </c>
      <c r="AD17" s="589"/>
      <c r="AE17" s="305"/>
      <c r="AF17" s="305"/>
      <c r="AG17" s="306"/>
      <c r="AH17" s="953"/>
    </row>
    <row r="18" spans="1:34" s="232" customFormat="1" ht="14.25" x14ac:dyDescent="0.15">
      <c r="A18" s="224"/>
      <c r="B18" s="233" t="s">
        <v>7</v>
      </c>
      <c r="C18" s="226"/>
      <c r="D18" s="801">
        <v>141778</v>
      </c>
      <c r="E18" s="226"/>
      <c r="F18" s="234">
        <v>2189</v>
      </c>
      <c r="G18" s="235">
        <v>1.5439630972365246</v>
      </c>
      <c r="H18" s="226"/>
      <c r="I18" s="234">
        <v>1451</v>
      </c>
      <c r="J18" s="235">
        <v>1.0234309977570568</v>
      </c>
      <c r="K18" s="234">
        <v>1390</v>
      </c>
      <c r="L18" s="235">
        <v>95.796002756719503</v>
      </c>
      <c r="M18" s="234">
        <v>51</v>
      </c>
      <c r="N18" s="235">
        <v>3.5148173673328738</v>
      </c>
      <c r="O18" s="234">
        <v>0</v>
      </c>
      <c r="P18" s="235">
        <v>0</v>
      </c>
      <c r="Q18" s="234">
        <v>2</v>
      </c>
      <c r="R18" s="235">
        <v>0.13783597518952445</v>
      </c>
      <c r="S18" s="234">
        <v>1</v>
      </c>
      <c r="T18" s="235">
        <v>6.8917987594762226E-2</v>
      </c>
      <c r="U18" s="234">
        <v>7</v>
      </c>
      <c r="V18" s="235">
        <v>0.48242591316333561</v>
      </c>
      <c r="X18" s="305"/>
      <c r="Y18" s="305"/>
      <c r="Z18" s="305"/>
      <c r="AA18" s="952">
        <v>44500</v>
      </c>
      <c r="AB18" s="950">
        <v>29317</v>
      </c>
      <c r="AC18" s="950">
        <v>17136</v>
      </c>
      <c r="AD18" s="589"/>
      <c r="AE18" s="305"/>
      <c r="AF18" s="305"/>
      <c r="AG18" s="306"/>
      <c r="AH18" s="953"/>
    </row>
    <row r="19" spans="1:34" s="232" customFormat="1" ht="14.25" x14ac:dyDescent="0.15">
      <c r="A19" s="224"/>
      <c r="B19" s="233" t="s">
        <v>43</v>
      </c>
      <c r="C19" s="226"/>
      <c r="D19" s="801">
        <v>88695</v>
      </c>
      <c r="E19" s="226"/>
      <c r="F19" s="234">
        <v>1480</v>
      </c>
      <c r="G19" s="235">
        <v>1.6686397203901009</v>
      </c>
      <c r="H19" s="226"/>
      <c r="I19" s="234">
        <v>1033</v>
      </c>
      <c r="J19" s="235">
        <v>1.1646654264614691</v>
      </c>
      <c r="K19" s="234">
        <v>884</v>
      </c>
      <c r="L19" s="235">
        <v>85.575992255566319</v>
      </c>
      <c r="M19" s="234">
        <v>21</v>
      </c>
      <c r="N19" s="235">
        <v>2.0329138431752178</v>
      </c>
      <c r="O19" s="234">
        <v>4</v>
      </c>
      <c r="P19" s="235">
        <v>0.38722168441432719</v>
      </c>
      <c r="Q19" s="234">
        <v>46</v>
      </c>
      <c r="R19" s="235">
        <v>4.4530493707647629</v>
      </c>
      <c r="S19" s="234">
        <v>0</v>
      </c>
      <c r="T19" s="235">
        <v>0</v>
      </c>
      <c r="U19" s="234">
        <v>78</v>
      </c>
      <c r="V19" s="235">
        <v>7.55082284607938</v>
      </c>
      <c r="X19" s="305"/>
      <c r="Y19" s="305"/>
      <c r="Z19" s="305"/>
      <c r="AA19" s="952">
        <v>44530</v>
      </c>
      <c r="AB19" s="950">
        <v>28155</v>
      </c>
      <c r="AC19" s="950">
        <v>19590</v>
      </c>
      <c r="AD19" s="589"/>
      <c r="AE19" s="305"/>
      <c r="AF19" s="305"/>
      <c r="AG19" s="306"/>
      <c r="AH19" s="953"/>
    </row>
    <row r="20" spans="1:34" s="232" customFormat="1" ht="14.25" x14ac:dyDescent="0.15">
      <c r="A20" s="224"/>
      <c r="B20" s="233" t="s">
        <v>44</v>
      </c>
      <c r="C20" s="226"/>
      <c r="D20" s="801">
        <v>335272</v>
      </c>
      <c r="E20" s="226"/>
      <c r="F20" s="234">
        <v>4405</v>
      </c>
      <c r="G20" s="235">
        <v>1.3138585983917535</v>
      </c>
      <c r="H20" s="226"/>
      <c r="I20" s="234">
        <v>3924</v>
      </c>
      <c r="J20" s="235">
        <v>1.1703929943448901</v>
      </c>
      <c r="K20" s="234">
        <v>3858</v>
      </c>
      <c r="L20" s="235">
        <v>98.318042813455648</v>
      </c>
      <c r="M20" s="234">
        <v>36</v>
      </c>
      <c r="N20" s="235">
        <v>0.91743119266055051</v>
      </c>
      <c r="O20" s="234">
        <v>0</v>
      </c>
      <c r="P20" s="235">
        <v>0</v>
      </c>
      <c r="Q20" s="234">
        <v>0</v>
      </c>
      <c r="R20" s="235">
        <v>0</v>
      </c>
      <c r="S20" s="234">
        <v>10</v>
      </c>
      <c r="T20" s="235">
        <v>0.254841997961264</v>
      </c>
      <c r="U20" s="234">
        <v>20</v>
      </c>
      <c r="V20" s="235">
        <v>0.509683995922528</v>
      </c>
      <c r="X20" s="305"/>
      <c r="Y20" s="305"/>
      <c r="Z20" s="305"/>
      <c r="AA20" s="952">
        <v>44561</v>
      </c>
      <c r="AB20" s="950">
        <v>24865</v>
      </c>
      <c r="AC20" s="950">
        <v>26807</v>
      </c>
      <c r="AD20" s="589"/>
      <c r="AE20" s="305"/>
      <c r="AF20" s="305"/>
      <c r="AG20" s="306"/>
      <c r="AH20" s="953"/>
    </row>
    <row r="21" spans="1:34" s="232" customFormat="1" ht="14.25" x14ac:dyDescent="0.15">
      <c r="A21" s="224"/>
      <c r="B21" s="233" t="s">
        <v>6</v>
      </c>
      <c r="C21" s="226"/>
      <c r="D21" s="801">
        <v>175133</v>
      </c>
      <c r="E21" s="226"/>
      <c r="F21" s="234">
        <v>3965</v>
      </c>
      <c r="G21" s="235">
        <v>2.2639936505398754</v>
      </c>
      <c r="H21" s="226"/>
      <c r="I21" s="234">
        <v>2456</v>
      </c>
      <c r="J21" s="235">
        <v>1.4023627757190249</v>
      </c>
      <c r="K21" s="234">
        <v>2313</v>
      </c>
      <c r="L21" s="235">
        <v>94.177524429967434</v>
      </c>
      <c r="M21" s="234">
        <v>31</v>
      </c>
      <c r="N21" s="235">
        <v>1.2622149837133552</v>
      </c>
      <c r="O21" s="234">
        <v>0</v>
      </c>
      <c r="P21" s="235">
        <v>0</v>
      </c>
      <c r="Q21" s="234">
        <v>16</v>
      </c>
      <c r="R21" s="235">
        <v>0.65146579804560267</v>
      </c>
      <c r="S21" s="234">
        <v>78</v>
      </c>
      <c r="T21" s="235">
        <v>3.1758957654723128</v>
      </c>
      <c r="U21" s="234">
        <v>18</v>
      </c>
      <c r="V21" s="235">
        <v>0.73289902280130292</v>
      </c>
      <c r="X21" s="305"/>
      <c r="Y21" s="305"/>
      <c r="Z21" s="305"/>
      <c r="AA21" s="952">
        <v>44592</v>
      </c>
      <c r="AB21" s="950">
        <v>20377</v>
      </c>
      <c r="AC21" s="950">
        <v>22366</v>
      </c>
      <c r="AD21" s="589"/>
      <c r="AE21" s="305"/>
      <c r="AF21" s="305"/>
      <c r="AG21" s="306"/>
      <c r="AH21" s="953"/>
    </row>
    <row r="22" spans="1:34" s="232" customFormat="1" ht="14.25" x14ac:dyDescent="0.15">
      <c r="A22" s="224"/>
      <c r="B22" s="233" t="s">
        <v>5</v>
      </c>
      <c r="C22" s="226"/>
      <c r="D22" s="801">
        <v>54294</v>
      </c>
      <c r="E22" s="226"/>
      <c r="F22" s="234">
        <v>931</v>
      </c>
      <c r="G22" s="235">
        <v>1.714738276789332</v>
      </c>
      <c r="H22" s="226"/>
      <c r="I22" s="234">
        <v>565</v>
      </c>
      <c r="J22" s="235">
        <v>1.040630640586437</v>
      </c>
      <c r="K22" s="234">
        <v>465</v>
      </c>
      <c r="L22" s="235">
        <v>82.30088495575221</v>
      </c>
      <c r="M22" s="234">
        <v>18</v>
      </c>
      <c r="N22" s="235">
        <v>3.1858407079646018</v>
      </c>
      <c r="O22" s="234">
        <v>0</v>
      </c>
      <c r="P22" s="235">
        <v>0</v>
      </c>
      <c r="Q22" s="234">
        <v>3</v>
      </c>
      <c r="R22" s="235">
        <v>0.53097345132743357</v>
      </c>
      <c r="S22" s="234">
        <v>0</v>
      </c>
      <c r="T22" s="235">
        <v>0</v>
      </c>
      <c r="U22" s="234">
        <v>79</v>
      </c>
      <c r="V22" s="235">
        <v>13.982300884955754</v>
      </c>
      <c r="X22" s="305"/>
      <c r="Y22" s="305"/>
      <c r="Z22" s="305"/>
      <c r="AA22" s="952">
        <v>44620</v>
      </c>
      <c r="AB22" s="950">
        <v>25448</v>
      </c>
      <c r="AC22" s="950">
        <v>23602</v>
      </c>
      <c r="AD22" s="589"/>
      <c r="AE22" s="305"/>
      <c r="AF22" s="305"/>
      <c r="AG22" s="306"/>
      <c r="AH22" s="953"/>
    </row>
    <row r="23" spans="1:34" s="232" customFormat="1" ht="14.25" x14ac:dyDescent="0.15">
      <c r="A23" s="224"/>
      <c r="B23" s="233" t="s">
        <v>38</v>
      </c>
      <c r="C23" s="226"/>
      <c r="D23" s="801">
        <v>79947</v>
      </c>
      <c r="E23" s="226"/>
      <c r="F23" s="234">
        <v>1127</v>
      </c>
      <c r="G23" s="235">
        <v>1.409683915594081</v>
      </c>
      <c r="H23" s="226"/>
      <c r="I23" s="234">
        <v>1041</v>
      </c>
      <c r="J23" s="235">
        <v>1.3021126496303801</v>
      </c>
      <c r="K23" s="234">
        <v>995</v>
      </c>
      <c r="L23" s="235">
        <v>95.581171950048031</v>
      </c>
      <c r="M23" s="234">
        <v>12</v>
      </c>
      <c r="N23" s="235">
        <v>1.1527377521613833</v>
      </c>
      <c r="O23" s="234">
        <v>0</v>
      </c>
      <c r="P23" s="235">
        <v>0</v>
      </c>
      <c r="Q23" s="234">
        <v>26</v>
      </c>
      <c r="R23" s="235">
        <v>2.4975984630163302</v>
      </c>
      <c r="S23" s="234">
        <v>8</v>
      </c>
      <c r="T23" s="235">
        <v>0.76849183477425553</v>
      </c>
      <c r="U23" s="234">
        <v>0</v>
      </c>
      <c r="V23" s="235">
        <v>0</v>
      </c>
      <c r="X23" s="305"/>
      <c r="Y23" s="305"/>
      <c r="Z23" s="305"/>
      <c r="AA23" s="952">
        <v>44651</v>
      </c>
      <c r="AB23" s="950">
        <v>31825</v>
      </c>
      <c r="AC23" s="950">
        <v>22165</v>
      </c>
      <c r="AD23" s="589"/>
      <c r="AE23" s="305"/>
      <c r="AF23" s="305"/>
      <c r="AG23" s="306"/>
      <c r="AH23" s="953"/>
    </row>
    <row r="24" spans="1:34" s="232" customFormat="1" ht="14.25" x14ac:dyDescent="0.15">
      <c r="A24" s="224"/>
      <c r="B24" s="233" t="s">
        <v>45</v>
      </c>
      <c r="C24" s="226"/>
      <c r="D24" s="801">
        <v>229760</v>
      </c>
      <c r="E24" s="226"/>
      <c r="F24" s="234">
        <v>3610</v>
      </c>
      <c r="G24" s="235">
        <v>1.5712047353760443</v>
      </c>
      <c r="H24" s="226"/>
      <c r="I24" s="234">
        <v>2831</v>
      </c>
      <c r="J24" s="235">
        <v>1.2321552924791086</v>
      </c>
      <c r="K24" s="234">
        <v>1929</v>
      </c>
      <c r="L24" s="235">
        <v>68.138466972801126</v>
      </c>
      <c r="M24" s="234">
        <v>104</v>
      </c>
      <c r="N24" s="235">
        <v>3.673613564111621</v>
      </c>
      <c r="O24" s="234">
        <v>0</v>
      </c>
      <c r="P24" s="235">
        <v>0</v>
      </c>
      <c r="Q24" s="234">
        <v>15</v>
      </c>
      <c r="R24" s="235">
        <v>0.52984811020840694</v>
      </c>
      <c r="S24" s="234">
        <v>0</v>
      </c>
      <c r="T24" s="235">
        <v>0</v>
      </c>
      <c r="U24" s="234">
        <v>783</v>
      </c>
      <c r="V24" s="235">
        <v>27.658071352878842</v>
      </c>
      <c r="X24" s="305"/>
      <c r="Y24" s="305"/>
      <c r="Z24" s="305"/>
      <c r="AA24" s="952">
        <v>44681</v>
      </c>
      <c r="AB24" s="950">
        <v>29337</v>
      </c>
      <c r="AC24" s="950">
        <v>20494</v>
      </c>
      <c r="AD24" s="589"/>
      <c r="AE24" s="305"/>
      <c r="AF24" s="305"/>
      <c r="AG24" s="306"/>
      <c r="AH24" s="953"/>
    </row>
    <row r="25" spans="1:34" s="240" customFormat="1" ht="14.25" x14ac:dyDescent="0.15">
      <c r="A25" s="239"/>
      <c r="B25" s="233" t="s">
        <v>46</v>
      </c>
      <c r="C25" s="226"/>
      <c r="D25" s="801">
        <v>51370</v>
      </c>
      <c r="E25" s="226"/>
      <c r="F25" s="234">
        <v>802</v>
      </c>
      <c r="G25" s="235">
        <v>1.5612225034066576</v>
      </c>
      <c r="H25" s="226"/>
      <c r="I25" s="234">
        <v>614</v>
      </c>
      <c r="J25" s="235">
        <v>1.1952501459996105</v>
      </c>
      <c r="K25" s="234">
        <v>349</v>
      </c>
      <c r="L25" s="235">
        <v>56.840390879478832</v>
      </c>
      <c r="M25" s="234">
        <v>4</v>
      </c>
      <c r="N25" s="235">
        <v>0.65146579804560267</v>
      </c>
      <c r="O25" s="234">
        <v>2</v>
      </c>
      <c r="P25" s="235">
        <v>0.32573289902280134</v>
      </c>
      <c r="Q25" s="234">
        <v>216</v>
      </c>
      <c r="R25" s="235">
        <v>35.179153094462542</v>
      </c>
      <c r="S25" s="234">
        <v>28</v>
      </c>
      <c r="T25" s="235">
        <v>4.5602605863192185</v>
      </c>
      <c r="U25" s="234">
        <v>15</v>
      </c>
      <c r="V25" s="235">
        <v>2.44299674267101</v>
      </c>
      <c r="X25" s="305"/>
      <c r="Y25" s="305"/>
      <c r="Z25" s="305"/>
      <c r="AA25" s="952">
        <v>44712</v>
      </c>
      <c r="AB25" s="950">
        <v>27733</v>
      </c>
      <c r="AC25" s="950">
        <v>19944</v>
      </c>
      <c r="AD25" s="589"/>
      <c r="AE25" s="305"/>
      <c r="AF25" s="305"/>
      <c r="AG25" s="306"/>
      <c r="AH25" s="953"/>
    </row>
    <row r="26" spans="1:34" s="232" customFormat="1" ht="14.25" x14ac:dyDescent="0.15">
      <c r="B26" s="233" t="s">
        <v>47</v>
      </c>
      <c r="C26" s="226"/>
      <c r="D26" s="803">
        <v>21412</v>
      </c>
      <c r="E26" s="226"/>
      <c r="F26" s="238">
        <v>384</v>
      </c>
      <c r="G26" s="235">
        <v>1.793386885858397</v>
      </c>
      <c r="H26" s="226"/>
      <c r="I26" s="238">
        <v>277</v>
      </c>
      <c r="J26" s="235">
        <v>1.2936671025593125</v>
      </c>
      <c r="K26" s="238">
        <v>276</v>
      </c>
      <c r="L26" s="235">
        <v>99.638989169675085</v>
      </c>
      <c r="M26" s="238">
        <v>1</v>
      </c>
      <c r="N26" s="235">
        <v>0.36101083032490977</v>
      </c>
      <c r="O26" s="238">
        <v>0</v>
      </c>
      <c r="P26" s="235">
        <v>0</v>
      </c>
      <c r="Q26" s="238">
        <v>0</v>
      </c>
      <c r="R26" s="235">
        <v>0</v>
      </c>
      <c r="S26" s="238">
        <v>0</v>
      </c>
      <c r="T26" s="235">
        <v>0</v>
      </c>
      <c r="U26" s="238">
        <v>0</v>
      </c>
      <c r="V26" s="235">
        <v>0</v>
      </c>
      <c r="X26" s="305"/>
      <c r="Y26" s="305"/>
      <c r="Z26" s="305"/>
      <c r="AA26" s="952">
        <v>44742</v>
      </c>
      <c r="AB26" s="950">
        <v>30967</v>
      </c>
      <c r="AC26" s="950">
        <v>20368</v>
      </c>
      <c r="AD26" s="589"/>
      <c r="AE26" s="305"/>
      <c r="AF26" s="305"/>
      <c r="AG26" s="306"/>
      <c r="AH26" s="953"/>
    </row>
    <row r="27" spans="1:34" s="232" customFormat="1" ht="14.25" x14ac:dyDescent="0.15">
      <c r="B27" s="233" t="s">
        <v>48</v>
      </c>
      <c r="C27" s="226"/>
      <c r="D27" s="803">
        <v>110006</v>
      </c>
      <c r="E27" s="226"/>
      <c r="F27" s="238">
        <v>2359</v>
      </c>
      <c r="G27" s="235">
        <v>2.1444284857189611</v>
      </c>
      <c r="H27" s="226"/>
      <c r="I27" s="238">
        <v>1307</v>
      </c>
      <c r="J27" s="235">
        <v>1.1881170117993565</v>
      </c>
      <c r="K27" s="238">
        <v>1243</v>
      </c>
      <c r="L27" s="235">
        <v>95.103289977046671</v>
      </c>
      <c r="M27" s="238">
        <v>36</v>
      </c>
      <c r="N27" s="235">
        <v>2.7543993879112469</v>
      </c>
      <c r="O27" s="238">
        <v>0</v>
      </c>
      <c r="P27" s="235">
        <v>0</v>
      </c>
      <c r="Q27" s="238">
        <v>12</v>
      </c>
      <c r="R27" s="235">
        <v>0.91813312930374913</v>
      </c>
      <c r="S27" s="238">
        <v>10</v>
      </c>
      <c r="T27" s="235">
        <v>0.76511094108645761</v>
      </c>
      <c r="U27" s="238">
        <v>6</v>
      </c>
      <c r="V27" s="235">
        <v>0.45906656465187456</v>
      </c>
      <c r="X27" s="305"/>
      <c r="Y27" s="305"/>
      <c r="Z27" s="305"/>
      <c r="AA27" s="952">
        <v>44773</v>
      </c>
      <c r="AB27" s="950">
        <v>28674</v>
      </c>
      <c r="AC27" s="950">
        <v>20566</v>
      </c>
      <c r="AD27" s="589"/>
      <c r="AE27" s="305"/>
      <c r="AF27" s="305"/>
      <c r="AG27" s="306"/>
      <c r="AH27" s="953"/>
    </row>
    <row r="28" spans="1:34" s="232" customFormat="1" ht="14.25" x14ac:dyDescent="0.15">
      <c r="B28" s="233" t="s">
        <v>49</v>
      </c>
      <c r="C28" s="226"/>
      <c r="D28" s="803">
        <v>14314</v>
      </c>
      <c r="E28" s="226"/>
      <c r="F28" s="238">
        <v>374</v>
      </c>
      <c r="G28" s="242">
        <v>2.6128266033254155</v>
      </c>
      <c r="H28" s="226"/>
      <c r="I28" s="238">
        <v>417</v>
      </c>
      <c r="J28" s="242">
        <v>2.9132318010339531</v>
      </c>
      <c r="K28" s="238">
        <v>58</v>
      </c>
      <c r="L28" s="242">
        <v>13.908872901678656</v>
      </c>
      <c r="M28" s="238">
        <v>10</v>
      </c>
      <c r="N28" s="242">
        <v>2.3980815347721824</v>
      </c>
      <c r="O28" s="238">
        <v>127</v>
      </c>
      <c r="P28" s="242">
        <v>30.455635491606714</v>
      </c>
      <c r="Q28" s="238">
        <v>0</v>
      </c>
      <c r="R28" s="242">
        <v>0</v>
      </c>
      <c r="S28" s="238">
        <v>0</v>
      </c>
      <c r="T28" s="242">
        <v>0</v>
      </c>
      <c r="U28" s="238">
        <v>222</v>
      </c>
      <c r="V28" s="242">
        <v>53.237410071942449</v>
      </c>
      <c r="X28" s="305"/>
      <c r="Y28" s="305"/>
      <c r="Z28" s="305"/>
      <c r="AA28" s="952">
        <v>44804</v>
      </c>
      <c r="AB28" s="950">
        <v>19988</v>
      </c>
      <c r="AC28" s="950">
        <v>21716</v>
      </c>
      <c r="AD28" s="589"/>
      <c r="AE28" s="305"/>
      <c r="AF28" s="305"/>
      <c r="AG28" s="306"/>
      <c r="AH28" s="953"/>
    </row>
    <row r="29" spans="1:34" s="232" customFormat="1" ht="14.25" x14ac:dyDescent="0.15">
      <c r="B29" s="244" t="s">
        <v>4</v>
      </c>
      <c r="C29" s="226"/>
      <c r="D29" s="804">
        <v>4823</v>
      </c>
      <c r="E29" s="226"/>
      <c r="F29" s="245">
        <v>80</v>
      </c>
      <c r="G29" s="246">
        <v>1.6587186398507154</v>
      </c>
      <c r="H29" s="226"/>
      <c r="I29" s="245">
        <v>54</v>
      </c>
      <c r="J29" s="246">
        <v>1.1196350818992329</v>
      </c>
      <c r="K29" s="245">
        <v>32</v>
      </c>
      <c r="L29" s="246">
        <v>59.259259259259252</v>
      </c>
      <c r="M29" s="245">
        <v>4</v>
      </c>
      <c r="N29" s="246">
        <v>7.4074074074074066</v>
      </c>
      <c r="O29" s="245">
        <v>0</v>
      </c>
      <c r="P29" s="246">
        <v>0</v>
      </c>
      <c r="Q29" s="245">
        <v>13</v>
      </c>
      <c r="R29" s="246">
        <v>24.074074074074073</v>
      </c>
      <c r="S29" s="245">
        <v>0</v>
      </c>
      <c r="T29" s="246">
        <v>0</v>
      </c>
      <c r="U29" s="245">
        <v>5</v>
      </c>
      <c r="V29" s="246">
        <v>9.2592592592592595</v>
      </c>
      <c r="X29" s="305"/>
      <c r="Y29" s="305"/>
      <c r="Z29" s="305"/>
      <c r="AA29" s="952">
        <v>44834</v>
      </c>
      <c r="AB29" s="950">
        <v>27552</v>
      </c>
      <c r="AC29" s="950">
        <v>21574</v>
      </c>
      <c r="AD29" s="589"/>
      <c r="AE29" s="305"/>
      <c r="AF29" s="305"/>
      <c r="AG29" s="306"/>
      <c r="AH29" s="953"/>
    </row>
    <row r="30" spans="1:34" s="223" customFormat="1" ht="7.5" customHeight="1" x14ac:dyDescent="0.15">
      <c r="A30" s="220"/>
      <c r="B30" s="221"/>
      <c r="C30" s="222"/>
      <c r="D30" s="221"/>
      <c r="E30" s="222"/>
      <c r="F30" s="221"/>
      <c r="G30" s="574"/>
      <c r="H30" s="222"/>
      <c r="I30" s="221"/>
      <c r="J30" s="574"/>
      <c r="K30" s="221"/>
      <c r="L30" s="574"/>
      <c r="M30" s="221"/>
      <c r="N30" s="574"/>
      <c r="O30" s="221"/>
      <c r="P30" s="574"/>
      <c r="Q30" s="221"/>
      <c r="R30" s="574"/>
      <c r="S30" s="221"/>
      <c r="T30" s="574"/>
      <c r="U30" s="221"/>
      <c r="V30" s="574"/>
      <c r="X30" s="309"/>
      <c r="Y30" s="309"/>
      <c r="Z30" s="305"/>
      <c r="AA30" s="952">
        <v>44865</v>
      </c>
      <c r="AB30" s="950">
        <v>29104</v>
      </c>
      <c r="AC30" s="950">
        <v>17287</v>
      </c>
      <c r="AD30" s="585"/>
      <c r="AE30" s="309"/>
      <c r="AF30" s="305"/>
      <c r="AG30" s="306"/>
      <c r="AH30" s="953"/>
    </row>
    <row r="31" spans="1:34" s="251" customFormat="1" x14ac:dyDescent="0.15">
      <c r="B31" s="252" t="s">
        <v>3</v>
      </c>
      <c r="C31" s="211"/>
      <c r="D31" s="805">
        <v>1882818</v>
      </c>
      <c r="E31" s="211"/>
      <c r="F31" s="253">
        <v>30972</v>
      </c>
      <c r="G31" s="254">
        <v>1.6449810868602275</v>
      </c>
      <c r="H31" s="211"/>
      <c r="I31" s="253">
        <v>22154</v>
      </c>
      <c r="J31" s="254">
        <v>1.1766405462450433</v>
      </c>
      <c r="K31" s="253">
        <v>19371</v>
      </c>
      <c r="L31" s="254">
        <v>87.437934458788476</v>
      </c>
      <c r="M31" s="253">
        <v>386</v>
      </c>
      <c r="N31" s="254">
        <v>1.7423490114651983</v>
      </c>
      <c r="O31" s="253">
        <v>146</v>
      </c>
      <c r="P31" s="254">
        <v>0.65902320122776925</v>
      </c>
      <c r="Q31" s="253">
        <v>692</v>
      </c>
      <c r="R31" s="254">
        <v>3.1235894195179199</v>
      </c>
      <c r="S31" s="253">
        <v>185</v>
      </c>
      <c r="T31" s="254">
        <v>0.83506364539135147</v>
      </c>
      <c r="U31" s="253">
        <v>1374</v>
      </c>
      <c r="V31" s="254">
        <v>6.2020402636092804</v>
      </c>
      <c r="X31" s="305"/>
      <c r="Y31" s="305"/>
      <c r="Z31" s="309"/>
      <c r="AA31" s="952">
        <v>44895</v>
      </c>
      <c r="AB31" s="950">
        <v>30634</v>
      </c>
      <c r="AC31" s="950">
        <v>17693</v>
      </c>
      <c r="AD31" s="589"/>
      <c r="AE31" s="305"/>
      <c r="AF31" s="309"/>
      <c r="AG31" s="309"/>
      <c r="AH31" s="438"/>
    </row>
    <row r="32" spans="1:34" s="256" customFormat="1" ht="6.75" customHeight="1" x14ac:dyDescent="0.2">
      <c r="B32" s="257" t="s">
        <v>42</v>
      </c>
      <c r="C32" s="258"/>
      <c r="E32" s="258"/>
      <c r="Z32" s="439"/>
      <c r="AA32" s="952">
        <v>44926</v>
      </c>
      <c r="AB32" s="950">
        <v>28835</v>
      </c>
      <c r="AC32" s="950">
        <v>20499</v>
      </c>
      <c r="AD32" s="297"/>
    </row>
    <row r="33" spans="2:30" s="251" customFormat="1" x14ac:dyDescent="0.2">
      <c r="B33" s="1087" t="s">
        <v>398</v>
      </c>
      <c r="C33" s="1087"/>
      <c r="D33" s="1087"/>
      <c r="E33" s="1087"/>
      <c r="F33" s="1087"/>
      <c r="G33" s="1087"/>
      <c r="H33" s="1087"/>
      <c r="I33" s="1087"/>
      <c r="J33" s="1087"/>
      <c r="K33" s="1087"/>
      <c r="L33" s="1087"/>
      <c r="M33" s="1087"/>
      <c r="N33" s="1087"/>
      <c r="O33" s="1087"/>
      <c r="P33" s="1087"/>
      <c r="Q33" s="1087"/>
      <c r="R33" s="1087"/>
      <c r="S33" s="1087"/>
      <c r="T33" s="1087"/>
      <c r="U33" s="1087"/>
      <c r="V33" s="1087"/>
      <c r="Z33" s="439"/>
      <c r="AA33" s="952">
        <v>44957</v>
      </c>
      <c r="AB33" s="950">
        <v>25222</v>
      </c>
      <c r="AC33" s="950">
        <v>21942</v>
      </c>
      <c r="AD33" s="297"/>
    </row>
    <row r="34" spans="2:30" s="251" customFormat="1" ht="9" customHeight="1" x14ac:dyDescent="0.2">
      <c r="B34" s="1087"/>
      <c r="C34" s="1087"/>
      <c r="D34" s="1087"/>
      <c r="E34" s="1087"/>
      <c r="F34" s="1087"/>
      <c r="G34" s="1087"/>
      <c r="H34" s="1087"/>
      <c r="I34" s="1087"/>
      <c r="J34" s="1087"/>
      <c r="K34" s="1087"/>
      <c r="L34" s="1087"/>
      <c r="M34" s="1087"/>
      <c r="N34" s="1087"/>
      <c r="O34" s="1087"/>
      <c r="P34" s="1087"/>
      <c r="Q34" s="1087"/>
      <c r="R34" s="1087"/>
      <c r="S34" s="1087"/>
      <c r="T34" s="1087"/>
      <c r="U34" s="1087"/>
      <c r="V34" s="1087"/>
      <c r="Z34" s="439"/>
      <c r="AA34" s="952">
        <v>44985</v>
      </c>
      <c r="AB34" s="950">
        <v>28262</v>
      </c>
      <c r="AC34" s="950">
        <v>21287</v>
      </c>
      <c r="AD34" s="297"/>
    </row>
    <row r="35" spans="2:30" x14ac:dyDescent="0.2">
      <c r="B35" s="1065"/>
      <c r="C35" s="1065"/>
      <c r="D35" s="1065"/>
      <c r="E35" s="262"/>
      <c r="F35" s="262"/>
      <c r="AA35" s="952">
        <v>45016</v>
      </c>
      <c r="AB35" s="950">
        <f>GETPIVOTDATA("Suma de AltasGrado",[1]td!$A$3,"Fecha",$AA35)</f>
        <v>37938</v>
      </c>
      <c r="AC35" s="950">
        <f>GETPIVOTDATA("Suma de BajasGrado",[1]td!$A$3,"Fecha",$AA35)</f>
        <v>24401</v>
      </c>
    </row>
    <row r="36" spans="2:30" x14ac:dyDescent="0.2">
      <c r="B36" s="1066"/>
      <c r="C36" s="1066"/>
      <c r="D36" s="1066"/>
      <c r="E36" s="262"/>
      <c r="F36" s="262"/>
      <c r="AA36" s="952">
        <v>45046</v>
      </c>
      <c r="AB36" s="950">
        <f>GETPIVOTDATA("Suma de AltasGrado",[1]td!$A$3,"Fecha",$AA36)</f>
        <v>30972</v>
      </c>
      <c r="AC36" s="950">
        <f>GETPIVOTDATA("Suma de BajasGrado",[1]td!$A$3,"Fecha",$AA36)</f>
        <v>22154</v>
      </c>
    </row>
  </sheetData>
  <mergeCells count="19">
    <mergeCell ref="B33:V34"/>
    <mergeCell ref="B35:D35"/>
    <mergeCell ref="B36:D36"/>
    <mergeCell ref="K9:L9"/>
    <mergeCell ref="M9:N9"/>
    <mergeCell ref="O9:P9"/>
    <mergeCell ref="Q9:R9"/>
    <mergeCell ref="S9:T9"/>
    <mergeCell ref="U9:V9"/>
    <mergeCell ref="B2:C2"/>
    <mergeCell ref="B3:C3"/>
    <mergeCell ref="A4:U4"/>
    <mergeCell ref="B5:V5"/>
    <mergeCell ref="B7:B10"/>
    <mergeCell ref="D7:D9"/>
    <mergeCell ref="F7:G7"/>
    <mergeCell ref="F8:G9"/>
    <mergeCell ref="I8:J9"/>
    <mergeCell ref="K8:V8"/>
  </mergeCells>
  <printOptions horizontalCentered="1"/>
  <pageMargins left="0" right="0" top="0.43307086614173229" bottom="0.43307086614173229" header="0" footer="0"/>
  <pageSetup paperSize="9" scale="75" orientation="landscape" r:id="rId1"/>
  <headerFooter alignWithMargins="0"/>
  <rowBreaks count="1" manualBreakCount="1">
    <brk id="32"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0">
    <tabColor theme="0"/>
    <pageSetUpPr fitToPage="1"/>
  </sheetPr>
  <dimension ref="B1:AF46"/>
  <sheetViews>
    <sheetView showGridLines="0" topLeftCell="A2" zoomScaleNormal="100" workbookViewId="0"/>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85546875" style="1" customWidth="1"/>
    <col min="22" max="22" width="0.7109375" style="1" customWidth="1"/>
    <col min="23" max="23" width="7.5703125" style="1" customWidth="1"/>
    <col min="24" max="24" width="6.140625" style="1" customWidth="1"/>
    <col min="25" max="25" width="0.5703125" style="1" customWidth="1"/>
    <col min="26" max="26" width="7.2851562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2" hidden="1" x14ac:dyDescent="0.2">
      <c r="E1" s="140" t="s">
        <v>39</v>
      </c>
      <c r="F1" s="140"/>
      <c r="H1" s="140" t="s">
        <v>24</v>
      </c>
      <c r="K1" s="140" t="s">
        <v>23</v>
      </c>
      <c r="N1" s="140" t="s">
        <v>22</v>
      </c>
      <c r="Q1" s="140" t="s">
        <v>21</v>
      </c>
      <c r="T1" s="140" t="s">
        <v>20</v>
      </c>
      <c r="W1" s="140" t="s">
        <v>19</v>
      </c>
      <c r="Z1" s="140" t="s">
        <v>18</v>
      </c>
    </row>
    <row r="2" spans="2:32" s="2" customFormat="1" ht="14.25" x14ac:dyDescent="0.2">
      <c r="B2" s="11"/>
      <c r="C2" s="46"/>
      <c r="D2" s="46"/>
      <c r="AB2" s="46"/>
      <c r="AD2" s="90"/>
    </row>
    <row r="3" spans="2:32" s="44" customFormat="1" ht="47.25" customHeight="1" x14ac:dyDescent="0.2">
      <c r="B3" s="1059"/>
      <c r="C3" s="1059"/>
      <c r="D3" s="1059"/>
      <c r="E3" s="1059"/>
      <c r="F3" s="1059"/>
      <c r="G3" s="1059"/>
      <c r="H3" s="1059"/>
      <c r="I3" s="1059"/>
      <c r="J3" s="1059"/>
      <c r="K3" s="1059"/>
      <c r="L3" s="45"/>
      <c r="M3" s="45"/>
      <c r="W3" s="89"/>
      <c r="AA3" s="89"/>
      <c r="AD3" s="88"/>
    </row>
    <row r="4" spans="2:32" s="7" customFormat="1" ht="2.25" customHeight="1" x14ac:dyDescent="0.2">
      <c r="B4" s="1028"/>
      <c r="C4" s="1028"/>
      <c r="D4" s="1028"/>
      <c r="E4" s="1028"/>
      <c r="F4" s="1028"/>
      <c r="G4" s="1028"/>
      <c r="H4" s="1028"/>
      <c r="I4" s="1028"/>
      <c r="J4" s="1028"/>
      <c r="K4" s="1028"/>
      <c r="L4" s="1028"/>
      <c r="M4" s="1028"/>
      <c r="N4" s="1028"/>
      <c r="O4" s="1028"/>
      <c r="P4" s="1028"/>
      <c r="Q4" s="1028"/>
      <c r="R4" s="1028"/>
      <c r="S4" s="1028"/>
      <c r="T4" s="1028"/>
      <c r="U4" s="1028"/>
      <c r="V4" s="1028"/>
      <c r="W4" s="1028"/>
      <c r="X4" s="1028"/>
      <c r="Y4" s="1028"/>
      <c r="Z4" s="1028"/>
      <c r="AA4" s="1028"/>
      <c r="AB4" s="1028"/>
      <c r="AC4" s="1028"/>
      <c r="AD4" s="1028"/>
    </row>
    <row r="5" spans="2:32" s="7" customFormat="1" ht="16.5" customHeight="1" x14ac:dyDescent="0.2">
      <c r="B5" s="1028" t="s">
        <v>421</v>
      </c>
      <c r="C5" s="1028"/>
      <c r="D5" s="1028"/>
      <c r="E5" s="1028"/>
      <c r="F5" s="1028"/>
      <c r="G5" s="1028"/>
      <c r="H5" s="1028"/>
      <c r="I5" s="1028"/>
      <c r="J5" s="1028"/>
      <c r="K5" s="1028"/>
      <c r="L5" s="1028"/>
      <c r="M5" s="1028"/>
      <c r="N5" s="1028"/>
      <c r="O5" s="1028"/>
      <c r="P5" s="1028"/>
      <c r="Q5" s="1028"/>
      <c r="R5" s="1028"/>
      <c r="S5" s="1028"/>
      <c r="T5" s="1028"/>
      <c r="U5" s="1028"/>
      <c r="V5" s="1028"/>
      <c r="W5" s="1028"/>
      <c r="X5" s="1028"/>
      <c r="Y5" s="1028"/>
      <c r="Z5" s="1028"/>
      <c r="AA5" s="1028"/>
      <c r="AB5" s="1028"/>
      <c r="AC5" s="1028"/>
      <c r="AD5" s="1028"/>
    </row>
    <row r="6" spans="2:32" s="7" customFormat="1" ht="14.25" customHeight="1" x14ac:dyDescent="0.2">
      <c r="B6" s="1046" t="str">
        <f>porsaad!B6</f>
        <v>Situación a 30 de abril de 2023</v>
      </c>
      <c r="C6" s="1046"/>
      <c r="D6" s="1046"/>
      <c r="E6" s="1046"/>
      <c r="F6" s="1046"/>
      <c r="G6" s="1046"/>
      <c r="H6" s="1046"/>
      <c r="I6" s="1046"/>
      <c r="J6" s="1046"/>
      <c r="K6" s="1046"/>
      <c r="L6" s="1046"/>
      <c r="M6" s="1046"/>
      <c r="N6" s="1046"/>
      <c r="O6" s="1046"/>
      <c r="P6" s="1046"/>
      <c r="Q6" s="1046"/>
      <c r="R6" s="1046"/>
      <c r="S6" s="1046"/>
      <c r="T6" s="1046"/>
      <c r="U6" s="1046"/>
      <c r="V6" s="1046"/>
      <c r="W6" s="1046"/>
      <c r="X6" s="1046"/>
      <c r="Y6" s="1046"/>
      <c r="Z6" s="1046"/>
      <c r="AA6" s="1046"/>
      <c r="AB6" s="1046"/>
      <c r="AC6" s="1046"/>
      <c r="AD6" s="8"/>
    </row>
    <row r="7" spans="2:32" s="7" customFormat="1" ht="5.25" customHeight="1" x14ac:dyDescent="0.2">
      <c r="AC7" s="87"/>
      <c r="AD7" s="86"/>
    </row>
    <row r="8" spans="2:32" s="83" customFormat="1" ht="21.75" customHeight="1" x14ac:dyDescent="0.2">
      <c r="B8" s="1091" t="s">
        <v>30</v>
      </c>
      <c r="C8" s="68"/>
      <c r="D8" s="1091" t="s">
        <v>120</v>
      </c>
      <c r="E8" s="1094" t="s">
        <v>29</v>
      </c>
      <c r="F8" s="1095"/>
      <c r="G8" s="1095"/>
      <c r="H8" s="1095"/>
      <c r="I8" s="1095"/>
      <c r="J8" s="1095"/>
      <c r="K8" s="1095"/>
      <c r="L8" s="1095"/>
      <c r="M8" s="1095"/>
      <c r="N8" s="1095"/>
      <c r="O8" s="1095"/>
      <c r="P8" s="1095"/>
      <c r="Q8" s="1095"/>
      <c r="R8" s="1095"/>
      <c r="S8" s="1095"/>
      <c r="T8" s="1095"/>
      <c r="U8" s="1095"/>
      <c r="V8" s="1095"/>
      <c r="W8" s="1095"/>
      <c r="X8" s="1095"/>
      <c r="Y8" s="1095"/>
      <c r="Z8" s="1095"/>
      <c r="AA8" s="1096"/>
      <c r="AB8" s="68"/>
      <c r="AC8" s="1097" t="s">
        <v>3</v>
      </c>
      <c r="AD8" s="1098"/>
    </row>
    <row r="9" spans="2:32" s="83" customFormat="1" ht="21.75" customHeight="1" x14ac:dyDescent="0.2">
      <c r="B9" s="1092"/>
      <c r="C9" s="68"/>
      <c r="D9" s="1092"/>
      <c r="E9" s="1088" t="s">
        <v>25</v>
      </c>
      <c r="F9" s="1089"/>
      <c r="G9" s="199"/>
      <c r="H9" s="1088" t="s">
        <v>24</v>
      </c>
      <c r="I9" s="1089"/>
      <c r="J9" s="199"/>
      <c r="K9" s="1088" t="s">
        <v>23</v>
      </c>
      <c r="L9" s="1089"/>
      <c r="M9" s="199"/>
      <c r="N9" s="1088" t="s">
        <v>22</v>
      </c>
      <c r="O9" s="1089"/>
      <c r="P9" s="199"/>
      <c r="Q9" s="1088" t="s">
        <v>21</v>
      </c>
      <c r="R9" s="1089"/>
      <c r="S9" s="199"/>
      <c r="T9" s="1088" t="s">
        <v>20</v>
      </c>
      <c r="U9" s="1089"/>
      <c r="V9" s="199"/>
      <c r="W9" s="1088" t="s">
        <v>19</v>
      </c>
      <c r="X9" s="1089"/>
      <c r="Y9" s="199"/>
      <c r="Z9" s="1088" t="s">
        <v>18</v>
      </c>
      <c r="AA9" s="1089"/>
      <c r="AB9" s="68"/>
      <c r="AC9" s="1099"/>
      <c r="AD9" s="1100"/>
    </row>
    <row r="10" spans="2:32" s="83" customFormat="1" ht="21.75" customHeight="1" x14ac:dyDescent="0.2">
      <c r="B10" s="1093"/>
      <c r="D10" s="1093"/>
      <c r="E10" s="38" t="s">
        <v>12</v>
      </c>
      <c r="F10" s="198" t="s">
        <v>28</v>
      </c>
      <c r="G10" s="200"/>
      <c r="H10" s="38" t="s">
        <v>12</v>
      </c>
      <c r="I10" s="198" t="s">
        <v>28</v>
      </c>
      <c r="J10" s="200"/>
      <c r="K10" s="38" t="s">
        <v>12</v>
      </c>
      <c r="L10" s="198" t="s">
        <v>28</v>
      </c>
      <c r="M10" s="200"/>
      <c r="N10" s="38" t="s">
        <v>12</v>
      </c>
      <c r="O10" s="198" t="s">
        <v>28</v>
      </c>
      <c r="P10" s="200"/>
      <c r="Q10" s="38" t="s">
        <v>12</v>
      </c>
      <c r="R10" s="198" t="s">
        <v>28</v>
      </c>
      <c r="S10" s="200"/>
      <c r="T10" s="38" t="s">
        <v>12</v>
      </c>
      <c r="U10" s="198" t="s">
        <v>28</v>
      </c>
      <c r="V10" s="200"/>
      <c r="W10" s="38" t="s">
        <v>12</v>
      </c>
      <c r="X10" s="198" t="s">
        <v>28</v>
      </c>
      <c r="Y10" s="200"/>
      <c r="Z10" s="38" t="s">
        <v>12</v>
      </c>
      <c r="AA10" s="198" t="s">
        <v>28</v>
      </c>
      <c r="AC10" s="85" t="s">
        <v>12</v>
      </c>
      <c r="AD10" s="84" t="s">
        <v>28</v>
      </c>
    </row>
    <row r="11" spans="2:32"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2" s="73" customFormat="1" ht="21" customHeight="1" x14ac:dyDescent="0.2">
      <c r="B12" s="1116" t="s">
        <v>27</v>
      </c>
      <c r="D12" s="417" t="s">
        <v>34</v>
      </c>
      <c r="E12" s="77">
        <v>572</v>
      </c>
      <c r="F12" s="76">
        <v>0.21253985122210414</v>
      </c>
      <c r="G12" s="74"/>
      <c r="H12" s="77">
        <v>9809</v>
      </c>
      <c r="I12" s="76">
        <v>3.6447611899259083</v>
      </c>
      <c r="J12" s="74"/>
      <c r="K12" s="77">
        <v>6089</v>
      </c>
      <c r="L12" s="76">
        <v>2.2625090106492869</v>
      </c>
      <c r="M12" s="74"/>
      <c r="N12" s="77">
        <v>9313</v>
      </c>
      <c r="O12" s="76">
        <v>3.460460899355692</v>
      </c>
      <c r="P12" s="74"/>
      <c r="Q12" s="77">
        <v>8539</v>
      </c>
      <c r="R12" s="76">
        <v>3.1728632685062017</v>
      </c>
      <c r="S12" s="74"/>
      <c r="T12" s="77">
        <v>11692</v>
      </c>
      <c r="U12" s="76">
        <v>4.3444334623930798</v>
      </c>
      <c r="V12" s="74"/>
      <c r="W12" s="77">
        <v>40327</v>
      </c>
      <c r="X12" s="76">
        <v>14.984431084324815</v>
      </c>
      <c r="Y12" s="74"/>
      <c r="Z12" s="77">
        <v>182785</v>
      </c>
      <c r="AA12" s="76">
        <f t="shared" ref="AA12:AA21" si="0">Z12*100/$AC12</f>
        <v>67.918001233622917</v>
      </c>
      <c r="AB12" s="66"/>
      <c r="AC12" s="153">
        <f t="shared" ref="AC12:AD15" si="1">E12+H12+K12+N12+Q12+T12+W12+Z12</f>
        <v>269126</v>
      </c>
      <c r="AD12" s="75">
        <f t="shared" si="1"/>
        <v>100</v>
      </c>
      <c r="AF12" s="425"/>
    </row>
    <row r="13" spans="2:32" s="73" customFormat="1" ht="21" customHeight="1" x14ac:dyDescent="0.2">
      <c r="B13" s="1117"/>
      <c r="D13" s="418" t="s">
        <v>52</v>
      </c>
      <c r="E13" s="415">
        <v>709</v>
      </c>
      <c r="F13" s="416">
        <v>0.19737098507329728</v>
      </c>
      <c r="G13" s="74"/>
      <c r="H13" s="415">
        <v>10888</v>
      </c>
      <c r="I13" s="416">
        <v>3.030994760899945</v>
      </c>
      <c r="J13" s="74"/>
      <c r="K13" s="415">
        <v>7702</v>
      </c>
      <c r="L13" s="416">
        <v>2.1440780353096414</v>
      </c>
      <c r="M13" s="74"/>
      <c r="N13" s="415">
        <v>11798</v>
      </c>
      <c r="O13" s="416">
        <v>3.284320002672442</v>
      </c>
      <c r="P13" s="74"/>
      <c r="Q13" s="415">
        <v>13043</v>
      </c>
      <c r="R13" s="416">
        <v>3.6309023389436059</v>
      </c>
      <c r="S13" s="74"/>
      <c r="T13" s="415">
        <v>20641</v>
      </c>
      <c r="U13" s="416">
        <v>5.7460289180506763</v>
      </c>
      <c r="V13" s="74"/>
      <c r="W13" s="415">
        <v>66932</v>
      </c>
      <c r="X13" s="416">
        <v>18.632489101447018</v>
      </c>
      <c r="Y13" s="74"/>
      <c r="Z13" s="415">
        <v>227509</v>
      </c>
      <c r="AA13" s="416">
        <f t="shared" si="0"/>
        <v>63.333815857603376</v>
      </c>
      <c r="AB13" s="66"/>
      <c r="AC13" s="157">
        <f t="shared" si="1"/>
        <v>359222</v>
      </c>
      <c r="AD13" s="181">
        <f t="shared" si="1"/>
        <v>100</v>
      </c>
      <c r="AF13" s="425"/>
    </row>
    <row r="14" spans="2:32" s="73" customFormat="1" ht="21" customHeight="1" x14ac:dyDescent="0.2">
      <c r="B14" s="1117"/>
      <c r="D14" s="418" t="s">
        <v>53</v>
      </c>
      <c r="E14" s="415">
        <v>261</v>
      </c>
      <c r="F14" s="416">
        <v>7.8058876131629401E-2</v>
      </c>
      <c r="G14" s="74"/>
      <c r="H14" s="415">
        <v>7625</v>
      </c>
      <c r="I14" s="416">
        <v>2.2804556724278702</v>
      </c>
      <c r="J14" s="74"/>
      <c r="K14" s="415">
        <v>6631</v>
      </c>
      <c r="L14" s="416">
        <v>1.9831739755894042</v>
      </c>
      <c r="M14" s="74"/>
      <c r="N14" s="415">
        <v>9802</v>
      </c>
      <c r="O14" s="416">
        <v>2.9315444591656372</v>
      </c>
      <c r="P14" s="74"/>
      <c r="Q14" s="415">
        <v>12616</v>
      </c>
      <c r="R14" s="416">
        <v>3.7731447558491817</v>
      </c>
      <c r="S14" s="74"/>
      <c r="T14" s="415">
        <v>21891</v>
      </c>
      <c r="U14" s="416">
        <v>6.5470760819827554</v>
      </c>
      <c r="V14" s="74"/>
      <c r="W14" s="415">
        <v>79405</v>
      </c>
      <c r="X14" s="416">
        <v>23.74814198939476</v>
      </c>
      <c r="Y14" s="74"/>
      <c r="Z14" s="415">
        <v>196132</v>
      </c>
      <c r="AA14" s="416">
        <f t="shared" si="0"/>
        <v>58.658404189458764</v>
      </c>
      <c r="AB14" s="66"/>
      <c r="AC14" s="157">
        <f t="shared" si="1"/>
        <v>334363</v>
      </c>
      <c r="AD14" s="181">
        <f t="shared" si="1"/>
        <v>100</v>
      </c>
      <c r="AF14" s="425"/>
    </row>
    <row r="15" spans="2:32" s="73" customFormat="1" ht="21" customHeight="1" x14ac:dyDescent="0.2">
      <c r="B15" s="1117"/>
      <c r="D15" s="418" t="s">
        <v>121</v>
      </c>
      <c r="E15" s="415">
        <v>541</v>
      </c>
      <c r="F15" s="416">
        <v>0.24124000035673199</v>
      </c>
      <c r="G15" s="74"/>
      <c r="H15" s="415">
        <v>9919</v>
      </c>
      <c r="I15" s="416">
        <v>4.4230306165220412</v>
      </c>
      <c r="J15" s="74"/>
      <c r="K15" s="415">
        <v>4089</v>
      </c>
      <c r="L15" s="416">
        <v>1.823346324322878</v>
      </c>
      <c r="M15" s="74"/>
      <c r="N15" s="415">
        <v>5283</v>
      </c>
      <c r="O15" s="416">
        <v>2.3557688020048335</v>
      </c>
      <c r="P15" s="74"/>
      <c r="Q15" s="415">
        <v>7818</v>
      </c>
      <c r="R15" s="416">
        <v>3.4861632583898903</v>
      </c>
      <c r="S15" s="74"/>
      <c r="T15" s="415">
        <v>15525</v>
      </c>
      <c r="U15" s="416">
        <v>6.9228299547842216</v>
      </c>
      <c r="V15" s="74"/>
      <c r="W15" s="415">
        <v>65006</v>
      </c>
      <c r="X15" s="416">
        <v>28.987148730480072</v>
      </c>
      <c r="Y15" s="74"/>
      <c r="Z15" s="415">
        <v>116077</v>
      </c>
      <c r="AA15" s="416">
        <f t="shared" si="0"/>
        <v>51.760472313139331</v>
      </c>
      <c r="AB15" s="66"/>
      <c r="AC15" s="157">
        <f t="shared" si="1"/>
        <v>224258</v>
      </c>
      <c r="AD15" s="181">
        <f t="shared" si="1"/>
        <v>100</v>
      </c>
      <c r="AF15" s="425"/>
    </row>
    <row r="16" spans="2:32" s="73" customFormat="1" ht="21" customHeight="1" x14ac:dyDescent="0.2">
      <c r="B16" s="1118"/>
      <c r="D16" s="421" t="s">
        <v>71</v>
      </c>
      <c r="E16" s="419">
        <f>SUM(E12:E15)</f>
        <v>2083</v>
      </c>
      <c r="F16" s="420">
        <f t="shared" ref="F13:F21" si="2">E16*100/$AC16</f>
        <v>0.17548899760650868</v>
      </c>
      <c r="G16" s="74"/>
      <c r="H16" s="419">
        <f>SUM(H12:H15)</f>
        <v>38241</v>
      </c>
      <c r="I16" s="420">
        <f t="shared" ref="I12:I21" si="3">H16*100/$AC16</f>
        <v>3.2217353612436384</v>
      </c>
      <c r="J16" s="74"/>
      <c r="K16" s="419">
        <f>SUM(K12:K15)</f>
        <v>24511</v>
      </c>
      <c r="L16" s="420">
        <f t="shared" ref="L12:L21" si="4">K16*100/$AC16</f>
        <v>2.0650075949751003</v>
      </c>
      <c r="M16" s="74"/>
      <c r="N16" s="419">
        <f>SUM(N12:N15)</f>
        <v>36196</v>
      </c>
      <c r="O16" s="420">
        <f t="shared" ref="O12:O21" si="5">N16*100/$AC16</f>
        <v>3.0494477951825196</v>
      </c>
      <c r="P16" s="74"/>
      <c r="Q16" s="419">
        <f>SUM(Q12:Q15)</f>
        <v>42016</v>
      </c>
      <c r="R16" s="420">
        <f t="shared" ref="R12:R21" si="6">Q16*100/$AC16</f>
        <v>3.5397723108185639</v>
      </c>
      <c r="S16" s="74"/>
      <c r="T16" s="419">
        <f>SUM(T12:T15)</f>
        <v>69749</v>
      </c>
      <c r="U16" s="420">
        <f t="shared" ref="U12:U21" si="7">T16*100/$AC16</f>
        <v>5.8762276015633095</v>
      </c>
      <c r="V16" s="74"/>
      <c r="W16" s="419">
        <f>SUM(W12:W15)</f>
        <v>251670</v>
      </c>
      <c r="X16" s="420">
        <f t="shared" ref="X12:X21" si="8">W16*100/$AC16</f>
        <v>21.202744132323591</v>
      </c>
      <c r="Y16" s="74"/>
      <c r="Z16" s="419">
        <f>SUM(Z12:Z15)</f>
        <v>722503</v>
      </c>
      <c r="AA16" s="420">
        <f t="shared" si="0"/>
        <v>60.869576206286766</v>
      </c>
      <c r="AB16" s="66"/>
      <c r="AC16" s="422">
        <f>SUM(AC12:AC15)</f>
        <v>1186969</v>
      </c>
      <c r="AD16" s="424">
        <f t="shared" ref="AD16:AD21" si="9">F16+I16+L16+O16+R16+U16+X16+AA16</f>
        <v>100</v>
      </c>
      <c r="AF16" s="425"/>
    </row>
    <row r="17" spans="2:32" s="73" customFormat="1" ht="21" customHeight="1" x14ac:dyDescent="0.2">
      <c r="B17" s="1116" t="s">
        <v>26</v>
      </c>
      <c r="D17" s="417" t="s">
        <v>34</v>
      </c>
      <c r="E17" s="77">
        <v>797</v>
      </c>
      <c r="F17" s="76">
        <v>0.52721752187919646</v>
      </c>
      <c r="G17" s="74"/>
      <c r="H17" s="77">
        <v>20241</v>
      </c>
      <c r="I17" s="76">
        <v>13.389472848628374</v>
      </c>
      <c r="J17" s="74"/>
      <c r="K17" s="77">
        <v>9197</v>
      </c>
      <c r="L17" s="76">
        <v>6.083838831521919</v>
      </c>
      <c r="M17" s="74"/>
      <c r="N17" s="77">
        <v>11510</v>
      </c>
      <c r="O17" s="76">
        <v>7.6138941992842541</v>
      </c>
      <c r="P17" s="74"/>
      <c r="Q17" s="77">
        <v>9745</v>
      </c>
      <c r="R17" s="76">
        <v>6.4463422217224204</v>
      </c>
      <c r="S17" s="74"/>
      <c r="T17" s="77">
        <v>12861</v>
      </c>
      <c r="U17" s="76">
        <v>8.507584126585126</v>
      </c>
      <c r="V17" s="74"/>
      <c r="W17" s="77">
        <v>29499</v>
      </c>
      <c r="X17" s="76">
        <v>19.51366333489889</v>
      </c>
      <c r="Y17" s="74"/>
      <c r="Z17" s="77">
        <v>57321</v>
      </c>
      <c r="AA17" s="76">
        <f t="shared" si="0"/>
        <v>37.917986915479823</v>
      </c>
      <c r="AB17" s="66"/>
      <c r="AC17" s="153">
        <f>E17+H17+K17+N17+Q17+T17+W17+Z17</f>
        <v>151171</v>
      </c>
      <c r="AD17" s="75">
        <f t="shared" si="9"/>
        <v>100</v>
      </c>
      <c r="AF17" s="425"/>
    </row>
    <row r="18" spans="2:32" s="73" customFormat="1" ht="21" customHeight="1" x14ac:dyDescent="0.2">
      <c r="B18" s="1117"/>
      <c r="D18" s="418" t="s">
        <v>52</v>
      </c>
      <c r="E18" s="415">
        <v>1018</v>
      </c>
      <c r="F18" s="416">
        <v>0.47729339947300808</v>
      </c>
      <c r="G18" s="74"/>
      <c r="H18" s="415">
        <v>26116</v>
      </c>
      <c r="I18" s="416">
        <v>12.244591768798703</v>
      </c>
      <c r="J18" s="74"/>
      <c r="K18" s="415">
        <v>11736</v>
      </c>
      <c r="L18" s="416">
        <v>5.502470860722223</v>
      </c>
      <c r="M18" s="74"/>
      <c r="N18" s="415">
        <v>15726</v>
      </c>
      <c r="O18" s="416">
        <v>7.3731984284013015</v>
      </c>
      <c r="P18" s="74"/>
      <c r="Q18" s="415">
        <v>15726</v>
      </c>
      <c r="R18" s="416">
        <v>7.3731984284013015</v>
      </c>
      <c r="S18" s="74"/>
      <c r="T18" s="415">
        <v>22546</v>
      </c>
      <c r="U18" s="416">
        <v>10.570782892454263</v>
      </c>
      <c r="V18" s="74"/>
      <c r="W18" s="415">
        <v>43847</v>
      </c>
      <c r="X18" s="416">
        <v>20.557842521309414</v>
      </c>
      <c r="Y18" s="74"/>
      <c r="Z18" s="415">
        <v>76571</v>
      </c>
      <c r="AA18" s="416">
        <f t="shared" si="0"/>
        <v>35.900621700439785</v>
      </c>
      <c r="AB18" s="66"/>
      <c r="AC18" s="157">
        <f>E18+H18+K18+N18+Q18+T18+W18+Z18</f>
        <v>213286</v>
      </c>
      <c r="AD18" s="181">
        <f t="shared" si="9"/>
        <v>100</v>
      </c>
      <c r="AF18" s="425"/>
    </row>
    <row r="19" spans="2:32" s="73" customFormat="1" ht="21" customHeight="1" x14ac:dyDescent="0.2">
      <c r="B19" s="1117"/>
      <c r="D19" s="418" t="s">
        <v>53</v>
      </c>
      <c r="E19" s="415">
        <v>372</v>
      </c>
      <c r="F19" s="416">
        <v>0.19170712099192974</v>
      </c>
      <c r="G19" s="74"/>
      <c r="H19" s="415">
        <v>16788</v>
      </c>
      <c r="I19" s="416">
        <v>8.6515568473454749</v>
      </c>
      <c r="J19" s="74"/>
      <c r="K19" s="415">
        <v>11094</v>
      </c>
      <c r="L19" s="416">
        <v>5.7172010760335175</v>
      </c>
      <c r="M19" s="74"/>
      <c r="N19" s="415">
        <v>14039</v>
      </c>
      <c r="O19" s="416">
        <v>7.2348824505529619</v>
      </c>
      <c r="P19" s="74"/>
      <c r="Q19" s="415">
        <v>14992</v>
      </c>
      <c r="R19" s="416">
        <v>7.7260031126640074</v>
      </c>
      <c r="S19" s="74"/>
      <c r="T19" s="415">
        <v>21790</v>
      </c>
      <c r="U19" s="416">
        <v>11.229296146274594</v>
      </c>
      <c r="V19" s="74"/>
      <c r="W19" s="415">
        <v>41304</v>
      </c>
      <c r="X19" s="416">
        <v>21.28567453078136</v>
      </c>
      <c r="Y19" s="74"/>
      <c r="Z19" s="415">
        <v>73667</v>
      </c>
      <c r="AA19" s="416">
        <f t="shared" si="0"/>
        <v>37.963678715356153</v>
      </c>
      <c r="AB19" s="66"/>
      <c r="AC19" s="157">
        <f>E19+H19+K19+N19+Q19+T19+W19+Z19</f>
        <v>194046</v>
      </c>
      <c r="AD19" s="181">
        <f t="shared" si="9"/>
        <v>100</v>
      </c>
      <c r="AF19" s="425"/>
    </row>
    <row r="20" spans="2:32" s="73" customFormat="1" ht="21" customHeight="1" x14ac:dyDescent="0.2">
      <c r="B20" s="1117"/>
      <c r="D20" s="418" t="s">
        <v>121</v>
      </c>
      <c r="E20" s="415">
        <v>713</v>
      </c>
      <c r="F20" s="416">
        <v>0.51912687664729951</v>
      </c>
      <c r="G20" s="74"/>
      <c r="H20" s="415">
        <v>13673</v>
      </c>
      <c r="I20" s="416">
        <v>9.9551497677398686</v>
      </c>
      <c r="J20" s="74"/>
      <c r="K20" s="415">
        <v>6377</v>
      </c>
      <c r="L20" s="416">
        <v>4.6430183623840522</v>
      </c>
      <c r="M20" s="74"/>
      <c r="N20" s="415">
        <v>6363</v>
      </c>
      <c r="O20" s="416">
        <v>4.6328251277794763</v>
      </c>
      <c r="P20" s="74"/>
      <c r="Q20" s="415">
        <v>7513</v>
      </c>
      <c r="R20" s="416">
        <v>5.4701265417267342</v>
      </c>
      <c r="S20" s="74"/>
      <c r="T20" s="415">
        <v>13416</v>
      </c>
      <c r="U20" s="416">
        <v>9.7680311039273082</v>
      </c>
      <c r="V20" s="74"/>
      <c r="W20" s="415">
        <v>32347</v>
      </c>
      <c r="X20" s="416">
        <v>23.551468553871246</v>
      </c>
      <c r="Y20" s="74"/>
      <c r="Z20" s="415">
        <v>56944</v>
      </c>
      <c r="AA20" s="416">
        <f t="shared" si="0"/>
        <v>41.460253665924014</v>
      </c>
      <c r="AB20" s="66"/>
      <c r="AC20" s="157">
        <f>E20+H20+K20+N20+Q20+T20+W20+Z20</f>
        <v>137346</v>
      </c>
      <c r="AD20" s="181">
        <f t="shared" si="9"/>
        <v>100</v>
      </c>
      <c r="AF20" s="425"/>
    </row>
    <row r="21" spans="2:32" s="73" customFormat="1" ht="21" customHeight="1" x14ac:dyDescent="0.2">
      <c r="B21" s="1118"/>
      <c r="D21" s="421" t="s">
        <v>71</v>
      </c>
      <c r="E21" s="419">
        <f>SUM(E17:E20)</f>
        <v>2900</v>
      </c>
      <c r="F21" s="420">
        <f t="shared" si="2"/>
        <v>0.41675708379260445</v>
      </c>
      <c r="G21" s="74"/>
      <c r="H21" s="419">
        <f>SUM(H17:H20)</f>
        <v>76818</v>
      </c>
      <c r="I21" s="420">
        <f t="shared" si="3"/>
        <v>11.039464021648374</v>
      </c>
      <c r="J21" s="74"/>
      <c r="K21" s="419">
        <f>SUM(K17:K20)</f>
        <v>38404</v>
      </c>
      <c r="L21" s="420">
        <f t="shared" si="4"/>
        <v>5.5190134641279931</v>
      </c>
      <c r="M21" s="74"/>
      <c r="N21" s="419">
        <f>SUM(N17:N20)</f>
        <v>47638</v>
      </c>
      <c r="O21" s="420">
        <f t="shared" si="5"/>
        <v>6.8460255026593417</v>
      </c>
      <c r="P21" s="74"/>
      <c r="Q21" s="419">
        <f>SUM(Q17:Q20)</f>
        <v>47976</v>
      </c>
      <c r="R21" s="420">
        <f t="shared" si="6"/>
        <v>6.8945992593220655</v>
      </c>
      <c r="S21" s="74"/>
      <c r="T21" s="419">
        <f>SUM(T17:T20)</f>
        <v>70613</v>
      </c>
      <c r="U21" s="420">
        <f t="shared" si="7"/>
        <v>10.14774757167144</v>
      </c>
      <c r="V21" s="74"/>
      <c r="W21" s="419">
        <f>SUM(W17:W20)</f>
        <v>146997</v>
      </c>
      <c r="X21" s="420">
        <f t="shared" si="8"/>
        <v>21.124841740090162</v>
      </c>
      <c r="Y21" s="74"/>
      <c r="Z21" s="419">
        <f>SUM(Z17:Z20)</f>
        <v>264503</v>
      </c>
      <c r="AA21" s="420">
        <f t="shared" si="0"/>
        <v>38.011551356688017</v>
      </c>
      <c r="AB21" s="66"/>
      <c r="AC21" s="422">
        <f>SUM(AC17:AC20)</f>
        <v>695849</v>
      </c>
      <c r="AD21" s="424">
        <f t="shared" si="9"/>
        <v>100</v>
      </c>
      <c r="AF21" s="425"/>
    </row>
    <row r="22" spans="2:32" s="70" customFormat="1" ht="3" customHeight="1" x14ac:dyDescent="0.2">
      <c r="B22" s="423"/>
      <c r="C22" s="68"/>
      <c r="D22" s="66"/>
      <c r="E22" s="71"/>
      <c r="F22" s="72"/>
      <c r="G22" s="66"/>
      <c r="H22" s="71"/>
      <c r="I22" s="72"/>
      <c r="J22" s="66"/>
      <c r="K22" s="71"/>
      <c r="L22" s="72"/>
      <c r="M22" s="66"/>
      <c r="N22" s="71"/>
      <c r="O22" s="72"/>
      <c r="P22" s="66"/>
      <c r="Q22" s="71"/>
      <c r="R22" s="72"/>
      <c r="S22" s="66"/>
      <c r="T22" s="71"/>
      <c r="U22" s="72"/>
      <c r="V22" s="66"/>
      <c r="W22" s="71"/>
      <c r="X22" s="72"/>
      <c r="Y22" s="66"/>
      <c r="Z22" s="71"/>
      <c r="AA22" s="72"/>
      <c r="AB22" s="66"/>
      <c r="AC22" s="71"/>
      <c r="AD22" s="64"/>
    </row>
    <row r="23" spans="2:32" s="63" customFormat="1" ht="18" customHeight="1" x14ac:dyDescent="0.2">
      <c r="B23" s="1094" t="s">
        <v>3</v>
      </c>
      <c r="C23" s="1095"/>
      <c r="D23" s="1096"/>
      <c r="E23" s="65">
        <f>E16+E21</f>
        <v>4983</v>
      </c>
      <c r="F23" s="67">
        <f>E23*100/$AC23</f>
        <v>0.2646564883063578</v>
      </c>
      <c r="G23" s="66"/>
      <c r="H23" s="65">
        <f>H16+H21</f>
        <v>115059</v>
      </c>
      <c r="I23" s="67">
        <f>H23*100/$AC23</f>
        <v>6.1109995761672131</v>
      </c>
      <c r="J23" s="66"/>
      <c r="K23" s="65">
        <f>K16+K21</f>
        <v>62915</v>
      </c>
      <c r="L23" s="67">
        <f>K23*100/$AC23</f>
        <v>3.3415338073037328</v>
      </c>
      <c r="M23" s="66"/>
      <c r="N23" s="65">
        <f>N16+N21</f>
        <v>83834</v>
      </c>
      <c r="O23" s="67">
        <f>N23*100/$AC23</f>
        <v>4.452581184161188</v>
      </c>
      <c r="P23" s="66"/>
      <c r="Q23" s="65">
        <f>Q16+Q21</f>
        <v>89992</v>
      </c>
      <c r="R23" s="67">
        <f>Q23*100/$AC23</f>
        <v>4.7796441291723362</v>
      </c>
      <c r="S23" s="66"/>
      <c r="T23" s="65">
        <f>T16+T21</f>
        <v>140362</v>
      </c>
      <c r="U23" s="67">
        <f>T23*100/$AC23</f>
        <v>7.4548894263810945</v>
      </c>
      <c r="V23" s="66"/>
      <c r="W23" s="65">
        <f>W16+W21</f>
        <v>398667</v>
      </c>
      <c r="X23" s="67">
        <f>W23*100/$AC23</f>
        <v>21.173953085215885</v>
      </c>
      <c r="Y23" s="66"/>
      <c r="Z23" s="65">
        <f>Z16+Z21</f>
        <v>987006</v>
      </c>
      <c r="AA23" s="67">
        <f>Z23*100/$AC23</f>
        <v>52.421742303292191</v>
      </c>
      <c r="AB23" s="66"/>
      <c r="AC23" s="65">
        <f>AC16+AC21</f>
        <v>1882818</v>
      </c>
      <c r="AD23" s="67">
        <f>F23+I23+L23+O23+R23+U23+X23+AA23</f>
        <v>100</v>
      </c>
    </row>
    <row r="24" spans="2:32" s="19" customFormat="1" ht="5.25" customHeight="1" x14ac:dyDescent="0.2">
      <c r="B24" s="62"/>
      <c r="C24" s="62"/>
      <c r="D24" s="62"/>
      <c r="E24" s="62"/>
      <c r="F24" s="62"/>
      <c r="G24" s="62"/>
      <c r="H24" s="62"/>
      <c r="I24" s="62"/>
      <c r="J24" s="62"/>
      <c r="K24" s="62"/>
      <c r="L24" s="62"/>
      <c r="M24" s="62"/>
      <c r="N24" s="62"/>
      <c r="O24" s="48"/>
      <c r="P24" s="48"/>
      <c r="AD24" s="56"/>
    </row>
    <row r="25" spans="2:32" s="19" customFormat="1" ht="5.25" customHeight="1" x14ac:dyDescent="0.2">
      <c r="B25" s="62"/>
      <c r="C25" s="62"/>
      <c r="D25" s="62"/>
      <c r="E25" s="62"/>
      <c r="F25" s="62"/>
      <c r="G25" s="62"/>
      <c r="H25" s="62"/>
      <c r="I25" s="62"/>
      <c r="J25" s="62"/>
      <c r="K25" s="62"/>
      <c r="L25" s="62"/>
      <c r="M25" s="62"/>
      <c r="N25" s="62"/>
      <c r="O25" s="48"/>
      <c r="P25" s="48"/>
      <c r="AD25" s="56"/>
    </row>
    <row r="26" spans="2:32" s="19" customFormat="1" ht="12.75" customHeight="1" x14ac:dyDescent="0.2">
      <c r="B26" s="48"/>
      <c r="C26" s="48"/>
      <c r="D26" s="48"/>
      <c r="E26" s="48"/>
      <c r="F26" s="48"/>
      <c r="G26" s="48"/>
      <c r="H26" s="48"/>
      <c r="I26" s="48"/>
      <c r="J26" s="48"/>
      <c r="K26" s="48"/>
      <c r="L26" s="48"/>
      <c r="M26" s="48"/>
      <c r="N26" s="48"/>
      <c r="O26" s="48"/>
      <c r="P26" s="48"/>
      <c r="AD26" s="56"/>
    </row>
    <row r="27" spans="2:32" s="57" customFormat="1" ht="24.75" customHeight="1" x14ac:dyDescent="0.2">
      <c r="B27" s="61"/>
      <c r="C27" s="61"/>
      <c r="D27" s="61"/>
      <c r="E27" s="61" t="s">
        <v>122</v>
      </c>
      <c r="F27" s="61" t="s">
        <v>24</v>
      </c>
      <c r="G27" s="61"/>
      <c r="H27" s="61" t="s">
        <v>23</v>
      </c>
      <c r="I27" s="61" t="s">
        <v>22</v>
      </c>
      <c r="J27" s="61"/>
      <c r="K27" s="61" t="s">
        <v>21</v>
      </c>
      <c r="L27" s="61" t="s">
        <v>20</v>
      </c>
      <c r="M27" s="61"/>
      <c r="N27" s="61" t="s">
        <v>19</v>
      </c>
      <c r="O27" s="61" t="s">
        <v>18</v>
      </c>
      <c r="P27" s="61"/>
      <c r="AD27" s="58"/>
    </row>
    <row r="28" spans="2:32" s="57" customFormat="1" ht="10.5" x14ac:dyDescent="0.2">
      <c r="B28" s="60"/>
      <c r="C28" s="60"/>
      <c r="D28" s="60"/>
      <c r="E28" s="60" t="e">
        <f>#REF!</f>
        <v>#REF!</v>
      </c>
      <c r="F28" s="59" t="e">
        <f>#REF!</f>
        <v>#REF!</v>
      </c>
      <c r="G28" s="59"/>
      <c r="H28" s="59" t="e">
        <f>#REF!</f>
        <v>#REF!</v>
      </c>
      <c r="I28" s="59" t="e">
        <f>#REF!</f>
        <v>#REF!</v>
      </c>
      <c r="J28" s="59"/>
      <c r="K28" s="59" t="e">
        <f>#REF!</f>
        <v>#REF!</v>
      </c>
      <c r="L28" s="59" t="e">
        <f>#REF!</f>
        <v>#REF!</v>
      </c>
      <c r="M28" s="59"/>
      <c r="N28" s="59" t="e">
        <f>#REF!</f>
        <v>#REF!</v>
      </c>
      <c r="O28" s="59" t="e">
        <f>#REF!</f>
        <v>#REF!</v>
      </c>
      <c r="P28" s="59"/>
      <c r="AD28" s="58"/>
    </row>
    <row r="29" spans="2:32" s="19" customFormat="1" x14ac:dyDescent="0.2">
      <c r="B29" s="48"/>
      <c r="C29" s="48"/>
      <c r="D29" s="48"/>
      <c r="E29" s="48"/>
      <c r="F29" s="48"/>
      <c r="G29" s="48"/>
      <c r="H29" s="48"/>
      <c r="I29" s="48"/>
      <c r="J29" s="48"/>
      <c r="K29" s="48"/>
      <c r="L29" s="48"/>
      <c r="M29" s="48"/>
      <c r="N29" s="48"/>
      <c r="O29" s="48"/>
      <c r="P29" s="48"/>
      <c r="AD29" s="56"/>
    </row>
    <row r="30" spans="2:32" s="19" customFormat="1" x14ac:dyDescent="0.2">
      <c r="B30" s="48"/>
      <c r="C30" s="48"/>
      <c r="D30" s="48"/>
      <c r="E30" s="48"/>
      <c r="F30" s="48"/>
      <c r="G30" s="48"/>
      <c r="H30" s="48"/>
      <c r="I30" s="48"/>
      <c r="J30" s="48"/>
      <c r="K30" s="48"/>
      <c r="L30" s="48"/>
      <c r="M30" s="48"/>
      <c r="N30" s="48"/>
      <c r="O30" s="48"/>
      <c r="P30" s="48"/>
      <c r="AD30" s="56"/>
    </row>
    <row r="31" spans="2:32" s="19" customFormat="1" x14ac:dyDescent="0.2">
      <c r="B31" s="48"/>
      <c r="C31" s="48"/>
      <c r="D31" s="48"/>
      <c r="E31" s="48"/>
      <c r="F31" s="48"/>
      <c r="G31" s="48"/>
      <c r="H31" s="48"/>
      <c r="I31" s="48"/>
      <c r="J31" s="48"/>
      <c r="K31" s="48"/>
      <c r="L31" s="48"/>
      <c r="M31" s="48"/>
      <c r="N31" s="48"/>
      <c r="O31" s="48"/>
      <c r="P31" s="48"/>
      <c r="AD31" s="56"/>
    </row>
    <row r="32" spans="2:32" s="19" customFormat="1" x14ac:dyDescent="0.2">
      <c r="B32" s="48"/>
      <c r="C32" s="48"/>
      <c r="D32" s="48"/>
      <c r="E32" s="48"/>
      <c r="F32" s="48"/>
      <c r="G32" s="48"/>
      <c r="H32" s="48"/>
      <c r="I32" s="48"/>
      <c r="J32" s="48"/>
      <c r="K32" s="48"/>
      <c r="L32" s="48"/>
      <c r="M32" s="48"/>
      <c r="N32" s="48"/>
      <c r="O32" s="48"/>
      <c r="P32" s="48"/>
      <c r="AD32" s="56"/>
    </row>
    <row r="33" spans="2:30" s="19" customForma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B35" s="48"/>
      <c r="C35" s="48"/>
      <c r="D35" s="48"/>
      <c r="E35" s="48"/>
      <c r="F35" s="48"/>
      <c r="G35" s="48"/>
      <c r="H35" s="48"/>
      <c r="I35" s="48"/>
      <c r="J35" s="48"/>
      <c r="K35" s="48"/>
      <c r="L35" s="48"/>
      <c r="M35" s="48"/>
      <c r="N35" s="48"/>
      <c r="O35" s="48"/>
      <c r="P35" s="48"/>
      <c r="AD35" s="56"/>
    </row>
    <row r="36" spans="2:30" s="19" customFormat="1" x14ac:dyDescent="0.2">
      <c r="B36" s="48"/>
      <c r="C36" s="48"/>
      <c r="D36" s="48"/>
      <c r="E36" s="48"/>
      <c r="F36" s="48"/>
      <c r="G36" s="48"/>
      <c r="H36" s="48"/>
      <c r="I36" s="48"/>
      <c r="J36" s="48"/>
      <c r="K36" s="48"/>
      <c r="L36" s="48"/>
      <c r="M36" s="48"/>
      <c r="N36" s="48"/>
      <c r="O36" s="48"/>
      <c r="P36" s="48"/>
      <c r="AD36" s="56"/>
    </row>
    <row r="37" spans="2:30" s="19" customFormat="1" x14ac:dyDescent="0.2">
      <c r="C37" s="1090" t="s">
        <v>17</v>
      </c>
      <c r="D37" s="1090"/>
      <c r="E37" s="1090"/>
      <c r="F37" s="1090"/>
      <c r="G37" s="1090"/>
      <c r="H37" s="1090"/>
      <c r="I37" s="1090"/>
      <c r="J37" s="1090"/>
      <c r="K37" s="1090"/>
      <c r="L37" s="1090"/>
      <c r="M37" s="48"/>
      <c r="N37" s="48"/>
      <c r="O37" s="48"/>
      <c r="P37" s="48"/>
      <c r="AD37" s="56"/>
    </row>
    <row r="38" spans="2:30" s="19" customFormat="1" x14ac:dyDescent="0.2">
      <c r="L38" s="48"/>
      <c r="M38" s="48"/>
      <c r="N38" s="48"/>
      <c r="O38" s="48"/>
      <c r="P38" s="48"/>
      <c r="AD38" s="56"/>
    </row>
    <row r="39" spans="2:30" s="19" customFormat="1" x14ac:dyDescent="0.2">
      <c r="B39" s="48"/>
      <c r="C39" s="48"/>
      <c r="D39" s="48"/>
      <c r="E39" s="48"/>
      <c r="F39" s="48"/>
      <c r="G39" s="48"/>
      <c r="H39" s="48"/>
      <c r="I39" s="48"/>
      <c r="J39" s="48"/>
      <c r="K39" s="48"/>
      <c r="L39" s="48"/>
      <c r="M39" s="48"/>
      <c r="N39" s="48"/>
      <c r="O39" s="48"/>
      <c r="P39" s="48"/>
      <c r="AD39" s="56"/>
    </row>
    <row r="40" spans="2:30" s="19" customFormat="1" ht="5.25" customHeight="1" x14ac:dyDescent="0.2">
      <c r="B40" s="48"/>
      <c r="C40" s="48"/>
      <c r="D40" s="48"/>
      <c r="E40" s="48"/>
      <c r="F40" s="48"/>
      <c r="G40" s="48"/>
      <c r="H40" s="48"/>
      <c r="I40" s="48"/>
      <c r="J40" s="48"/>
      <c r="K40" s="48"/>
      <c r="L40" s="48"/>
      <c r="M40" s="48"/>
      <c r="N40" s="48"/>
      <c r="O40" s="48"/>
      <c r="P40" s="48"/>
      <c r="AD40" s="56"/>
    </row>
    <row r="41" spans="2:30" s="19" customFormat="1" ht="5.25" customHeight="1" x14ac:dyDescent="0.2">
      <c r="B41" s="48"/>
      <c r="C41" s="48"/>
      <c r="D41" s="48"/>
      <c r="E41" s="48"/>
      <c r="F41" s="48"/>
      <c r="G41" s="48"/>
      <c r="H41" s="48"/>
      <c r="I41" s="48"/>
      <c r="J41" s="48"/>
      <c r="K41" s="48"/>
      <c r="L41" s="48"/>
      <c r="M41" s="48"/>
      <c r="N41" s="48"/>
      <c r="O41" s="48"/>
      <c r="P41" s="48"/>
      <c r="AD41" s="56"/>
    </row>
    <row r="42" spans="2:30" s="19" customFormat="1" ht="16.5" customHeight="1" x14ac:dyDescent="0.2">
      <c r="B42" s="48"/>
      <c r="C42" s="48"/>
      <c r="D42" s="48"/>
      <c r="E42" s="48"/>
      <c r="F42" s="48"/>
      <c r="G42" s="48"/>
      <c r="H42" s="48"/>
      <c r="I42" s="48"/>
      <c r="J42" s="48"/>
      <c r="K42" s="48"/>
      <c r="L42" s="48"/>
      <c r="M42" s="48"/>
      <c r="N42" s="48"/>
      <c r="O42" s="48"/>
      <c r="P42" s="48"/>
      <c r="AD42" s="56"/>
    </row>
    <row r="43" spans="2:30" s="19" customFormat="1" x14ac:dyDescent="0.2">
      <c r="B43" s="48"/>
      <c r="C43" s="48"/>
      <c r="D43" s="48"/>
      <c r="E43" s="48"/>
      <c r="F43" s="48"/>
      <c r="G43" s="48"/>
      <c r="H43" s="48"/>
      <c r="I43" s="48"/>
      <c r="J43" s="48"/>
      <c r="K43" s="48"/>
      <c r="L43" s="48"/>
      <c r="M43" s="48"/>
      <c r="N43" s="48"/>
      <c r="O43" s="48"/>
      <c r="P43" s="48"/>
      <c r="AD43" s="56"/>
    </row>
    <row r="44" spans="2:30" s="19" customFormat="1" x14ac:dyDescent="0.2">
      <c r="AD44" s="56"/>
    </row>
    <row r="45" spans="2:30" s="20" customFormat="1" x14ac:dyDescent="0.2">
      <c r="AD45" s="55"/>
    </row>
    <row r="46" spans="2:30" s="3" customFormat="1" ht="12.75" customHeight="1" x14ac:dyDescent="0.2">
      <c r="B46" s="1101"/>
      <c r="C46" s="1102"/>
      <c r="D46" s="1102"/>
      <c r="E46" s="1102"/>
      <c r="F46" s="1102"/>
      <c r="G46" s="1102"/>
      <c r="H46" s="1102"/>
      <c r="I46" s="1102"/>
      <c r="J46" s="1102"/>
      <c r="K46" s="1102"/>
      <c r="L46" s="1102"/>
      <c r="M46" s="1102"/>
      <c r="N46" s="1102"/>
      <c r="O46" s="1102"/>
      <c r="P46" s="403"/>
      <c r="AD46" s="54"/>
    </row>
  </sheetData>
  <mergeCells count="21">
    <mergeCell ref="B46:O46"/>
    <mergeCell ref="N9:O9"/>
    <mergeCell ref="Q9:R9"/>
    <mergeCell ref="T9:U9"/>
    <mergeCell ref="W9:X9"/>
    <mergeCell ref="C37:L37"/>
    <mergeCell ref="D8:D10"/>
    <mergeCell ref="B12:B16"/>
    <mergeCell ref="B17:B21"/>
    <mergeCell ref="B23:D23"/>
    <mergeCell ref="B3:K3"/>
    <mergeCell ref="B4:AD4"/>
    <mergeCell ref="B5:AD5"/>
    <mergeCell ref="B6:AC6"/>
    <mergeCell ref="B8:B10"/>
    <mergeCell ref="E8:AA8"/>
    <mergeCell ref="AC8:AD9"/>
    <mergeCell ref="E9:F9"/>
    <mergeCell ref="H9:I9"/>
    <mergeCell ref="K9:L9"/>
    <mergeCell ref="Z9:AA9"/>
  </mergeCells>
  <printOptions horizontalCentered="1"/>
  <pageMargins left="0" right="0" top="0.43307086614173229" bottom="0.43307086614173229" header="0" footer="0"/>
  <pageSetup paperSize="9" scale="87" orientation="landscape" r:id="rId1"/>
  <headerFooter alignWithMargins="0"/>
  <rowBreaks count="1" manualBreakCount="1">
    <brk id="41"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1">
    <tabColor theme="0"/>
    <pageSetUpPr fitToPage="1"/>
  </sheetPr>
  <dimension ref="B1:AD46"/>
  <sheetViews>
    <sheetView showGridLines="0" topLeftCell="A5"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59"/>
      <c r="C3" s="1059"/>
      <c r="D3" s="1059"/>
      <c r="E3" s="1059"/>
      <c r="F3" s="1059"/>
      <c r="G3" s="1059"/>
      <c r="H3" s="1059"/>
      <c r="I3" s="1059"/>
      <c r="J3" s="45"/>
      <c r="Q3" s="89"/>
    </row>
    <row r="4" spans="2:30" s="7" customFormat="1" ht="2.25" customHeight="1" x14ac:dyDescent="0.2">
      <c r="B4" s="1028"/>
      <c r="C4" s="1028"/>
      <c r="D4" s="1028"/>
      <c r="E4" s="1028"/>
      <c r="F4" s="1028"/>
      <c r="G4" s="1028"/>
      <c r="H4" s="1028"/>
      <c r="I4" s="1028"/>
      <c r="J4" s="1028"/>
      <c r="K4" s="1028"/>
      <c r="L4" s="1028"/>
      <c r="M4" s="1028"/>
      <c r="N4" s="1028"/>
      <c r="O4" s="1028"/>
      <c r="P4" s="1028"/>
      <c r="Q4" s="1028"/>
      <c r="R4" s="1028"/>
      <c r="S4" s="1028"/>
      <c r="T4" s="1028"/>
    </row>
    <row r="5" spans="2:30" s="7" customFormat="1" ht="16.5" customHeight="1" x14ac:dyDescent="0.2">
      <c r="B5" s="1028" t="s">
        <v>422</v>
      </c>
      <c r="C5" s="1028"/>
      <c r="D5" s="1028"/>
      <c r="E5" s="1028"/>
      <c r="F5" s="1028"/>
      <c r="G5" s="1028"/>
      <c r="H5" s="1028"/>
      <c r="I5" s="1028"/>
      <c r="J5" s="1028"/>
      <c r="K5" s="1028"/>
      <c r="L5" s="1028"/>
      <c r="M5" s="1028"/>
      <c r="N5" s="1028"/>
      <c r="O5" s="1028"/>
      <c r="P5" s="1028"/>
      <c r="Q5" s="1028"/>
      <c r="R5" s="1028"/>
      <c r="S5" s="1028"/>
      <c r="T5" s="1028"/>
      <c r="U5" s="1028"/>
      <c r="V5" s="1028"/>
      <c r="W5" s="1028"/>
      <c r="X5" s="1028"/>
      <c r="Y5" s="1028"/>
      <c r="Z5" s="1028"/>
      <c r="AA5" s="1028"/>
      <c r="AB5" s="1028"/>
      <c r="AC5" s="13"/>
    </row>
    <row r="6" spans="2:30" s="7" customFormat="1" ht="14.25" customHeight="1" x14ac:dyDescent="0.2">
      <c r="B6" s="1046" t="str">
        <f>porsaad!B6</f>
        <v>Situación a 30 de abril de 2023</v>
      </c>
      <c r="C6" s="1046"/>
      <c r="D6" s="1046"/>
      <c r="E6" s="1046"/>
      <c r="F6" s="1046"/>
      <c r="G6" s="1046"/>
      <c r="H6" s="1046"/>
      <c r="I6" s="1046"/>
      <c r="J6" s="1046"/>
      <c r="K6" s="1046"/>
      <c r="L6" s="1046"/>
      <c r="M6" s="1046"/>
      <c r="N6" s="1046"/>
      <c r="O6" s="1046"/>
      <c r="P6" s="1046"/>
      <c r="Q6" s="1046"/>
      <c r="R6" s="1046"/>
      <c r="S6" s="1046"/>
      <c r="T6" s="1046"/>
      <c r="U6" s="1046"/>
      <c r="V6" s="1046"/>
      <c r="W6" s="1046"/>
      <c r="X6" s="1046"/>
      <c r="Y6" s="1046"/>
      <c r="Z6" s="1046"/>
      <c r="AA6" s="1046"/>
      <c r="AB6" s="1046"/>
      <c r="AC6" s="1046"/>
    </row>
    <row r="7" spans="2:30" s="518" customFormat="1" ht="5.25" customHeight="1" x14ac:dyDescent="0.2"/>
    <row r="8" spans="2:30" s="519" customFormat="1" ht="21.75" customHeight="1" x14ac:dyDescent="0.2">
      <c r="B8" s="1120" t="s">
        <v>30</v>
      </c>
      <c r="D8" s="1120" t="s">
        <v>120</v>
      </c>
      <c r="E8" s="1120" t="s">
        <v>29</v>
      </c>
      <c r="F8" s="1120"/>
      <c r="G8" s="1120"/>
      <c r="H8" s="1120"/>
      <c r="I8" s="1120"/>
      <c r="J8" s="1120"/>
      <c r="K8" s="1120"/>
      <c r="L8" s="1120"/>
      <c r="M8" s="1120"/>
      <c r="N8" s="1120"/>
      <c r="O8" s="1120"/>
      <c r="P8" s="1120"/>
      <c r="Q8" s="1120"/>
      <c r="R8" s="1120"/>
      <c r="S8" s="1120"/>
    </row>
    <row r="9" spans="2:30" s="519" customFormat="1" ht="21.75" customHeight="1" x14ac:dyDescent="0.2">
      <c r="B9" s="1120"/>
      <c r="D9" s="1120"/>
      <c r="E9" s="520" t="s">
        <v>25</v>
      </c>
      <c r="F9" s="520"/>
      <c r="G9" s="520" t="s">
        <v>24</v>
      </c>
      <c r="H9" s="520"/>
      <c r="I9" s="520" t="s">
        <v>23</v>
      </c>
      <c r="J9" s="520"/>
      <c r="K9" s="520" t="s">
        <v>22</v>
      </c>
      <c r="L9" s="520"/>
      <c r="M9" s="520" t="s">
        <v>21</v>
      </c>
      <c r="N9" s="520"/>
      <c r="O9" s="520" t="s">
        <v>20</v>
      </c>
      <c r="P9" s="520"/>
      <c r="Q9" s="520" t="s">
        <v>19</v>
      </c>
      <c r="R9" s="520"/>
      <c r="S9" s="520" t="s">
        <v>18</v>
      </c>
    </row>
    <row r="10" spans="2:30" s="519" customFormat="1" ht="21.75" customHeight="1" x14ac:dyDescent="0.2">
      <c r="B10" s="1120"/>
      <c r="D10" s="1120"/>
      <c r="E10" s="520" t="s">
        <v>12</v>
      </c>
      <c r="F10" s="520"/>
      <c r="G10" s="520" t="s">
        <v>12</v>
      </c>
      <c r="H10" s="520"/>
      <c r="I10" s="520" t="s">
        <v>12</v>
      </c>
      <c r="J10" s="520"/>
      <c r="K10" s="520" t="s">
        <v>12</v>
      </c>
      <c r="L10" s="520"/>
      <c r="M10" s="520" t="s">
        <v>12</v>
      </c>
      <c r="N10" s="520"/>
      <c r="O10" s="520" t="s">
        <v>12</v>
      </c>
      <c r="P10" s="520"/>
      <c r="Q10" s="520" t="s">
        <v>12</v>
      </c>
      <c r="R10" s="520"/>
      <c r="S10" s="520" t="s">
        <v>12</v>
      </c>
    </row>
    <row r="11" spans="2:30" s="521" customFormat="1" ht="9" customHeight="1" x14ac:dyDescent="0.2">
      <c r="B11" s="522"/>
      <c r="D11" s="523"/>
      <c r="E11" s="523"/>
      <c r="F11" s="523"/>
      <c r="G11" s="523"/>
      <c r="H11" s="523"/>
      <c r="I11" s="523"/>
      <c r="J11" s="523"/>
      <c r="K11" s="523"/>
      <c r="L11" s="523"/>
      <c r="M11" s="523"/>
      <c r="N11" s="523"/>
      <c r="O11" s="523"/>
      <c r="P11" s="523"/>
      <c r="Q11" s="523"/>
      <c r="R11" s="523"/>
      <c r="S11" s="523"/>
      <c r="T11" s="524"/>
    </row>
    <row r="12" spans="2:30" s="525" customFormat="1" ht="21" customHeight="1" x14ac:dyDescent="0.2">
      <c r="B12" s="1119" t="s">
        <v>27</v>
      </c>
      <c r="D12" s="526" t="s">
        <v>34</v>
      </c>
      <c r="E12" s="527">
        <f>'36perfresol'!E12</f>
        <v>572</v>
      </c>
      <c r="F12" s="526"/>
      <c r="G12" s="527">
        <f>'36perfresol'!H12</f>
        <v>9809</v>
      </c>
      <c r="H12" s="526"/>
      <c r="I12" s="527">
        <f>'36perfresol'!K12</f>
        <v>6089</v>
      </c>
      <c r="J12" s="526"/>
      <c r="K12" s="527">
        <f>'36perfresol'!N12</f>
        <v>9313</v>
      </c>
      <c r="L12" s="526"/>
      <c r="M12" s="527">
        <f>'36perfresol'!Q12</f>
        <v>8539</v>
      </c>
      <c r="N12" s="526"/>
      <c r="O12" s="527">
        <f>'36perfresol'!T12</f>
        <v>11692</v>
      </c>
      <c r="P12" s="526"/>
      <c r="Q12" s="527">
        <f>'36perfresol'!W12</f>
        <v>40327</v>
      </c>
      <c r="R12" s="526"/>
      <c r="S12" s="527">
        <f>'36perfresol'!Z12</f>
        <v>182785</v>
      </c>
      <c r="T12" s="528"/>
      <c r="V12" s="529">
        <f>E12/E$16</f>
        <v>0.27460393662986077</v>
      </c>
      <c r="W12" s="529">
        <f>G12/G$16</f>
        <v>0.25650479851468322</v>
      </c>
      <c r="X12" s="529">
        <f>I12/I$16</f>
        <v>0.24841907714903513</v>
      </c>
      <c r="Y12" s="529">
        <f>K12/K$16</f>
        <v>0.25729362360481822</v>
      </c>
      <c r="Z12" s="529">
        <f>M12/M$16</f>
        <v>0.20323210205635947</v>
      </c>
      <c r="AA12" s="529">
        <f>O12/O$16</f>
        <v>0.16762964343574818</v>
      </c>
      <c r="AB12" s="529">
        <f>Q12/Q$16</f>
        <v>0.16023761274685103</v>
      </c>
      <c r="AC12" s="529">
        <f>S12/S$16</f>
        <v>0.25298856890559623</v>
      </c>
      <c r="AD12" s="529"/>
    </row>
    <row r="13" spans="2:30" s="525" customFormat="1" ht="21" customHeight="1" x14ac:dyDescent="0.2">
      <c r="B13" s="1119"/>
      <c r="D13" s="526" t="s">
        <v>52</v>
      </c>
      <c r="E13" s="527">
        <f>'36perfresol'!E13</f>
        <v>709</v>
      </c>
      <c r="F13" s="526"/>
      <c r="G13" s="527">
        <f>'36perfresol'!H13</f>
        <v>10888</v>
      </c>
      <c r="H13" s="526"/>
      <c r="I13" s="527">
        <f>'36perfresol'!K13</f>
        <v>7702</v>
      </c>
      <c r="J13" s="526"/>
      <c r="K13" s="527">
        <f>'36perfresol'!N13</f>
        <v>11798</v>
      </c>
      <c r="L13" s="526"/>
      <c r="M13" s="527">
        <f>'36perfresol'!Q13</f>
        <v>13043</v>
      </c>
      <c r="N13" s="526"/>
      <c r="O13" s="527">
        <f>'36perfresol'!T13</f>
        <v>20641</v>
      </c>
      <c r="P13" s="526"/>
      <c r="Q13" s="527">
        <f>'36perfresol'!W13</f>
        <v>66932</v>
      </c>
      <c r="R13" s="526"/>
      <c r="S13" s="527">
        <f>'36perfresol'!Z13</f>
        <v>227509</v>
      </c>
      <c r="T13" s="528"/>
      <c r="V13" s="529">
        <f t="shared" ref="V13:V15" si="0">E13/E$16</f>
        <v>0.34037445991358617</v>
      </c>
      <c r="W13" s="529">
        <f>G13/G$16</f>
        <v>0.28472058785073612</v>
      </c>
      <c r="X13" s="529">
        <f>I13/I$16</f>
        <v>0.31422626575823098</v>
      </c>
      <c r="Y13" s="529">
        <f>K13/K$16</f>
        <v>0.3259476185213836</v>
      </c>
      <c r="Z13" s="529">
        <f>M13/M$16</f>
        <v>0.3104293602437167</v>
      </c>
      <c r="AA13" s="529">
        <f>O13/O$16</f>
        <v>0.29593255817287706</v>
      </c>
      <c r="AB13" s="529">
        <f>Q13/Q$16</f>
        <v>0.26595144435173046</v>
      </c>
      <c r="AC13" s="529">
        <f>S13/S$16</f>
        <v>0.31489004197906445</v>
      </c>
      <c r="AD13" s="529"/>
    </row>
    <row r="14" spans="2:30" s="525" customFormat="1" ht="21" customHeight="1" x14ac:dyDescent="0.2">
      <c r="B14" s="1119"/>
      <c r="D14" s="526" t="s">
        <v>53</v>
      </c>
      <c r="E14" s="527">
        <f>'36perfresol'!E14</f>
        <v>261</v>
      </c>
      <c r="F14" s="526"/>
      <c r="G14" s="527">
        <f>'36perfresol'!H14</f>
        <v>7625</v>
      </c>
      <c r="H14" s="526"/>
      <c r="I14" s="527">
        <f>'36perfresol'!K14</f>
        <v>6631</v>
      </c>
      <c r="J14" s="526"/>
      <c r="K14" s="527">
        <f>'36perfresol'!N14</f>
        <v>9802</v>
      </c>
      <c r="L14" s="526"/>
      <c r="M14" s="527">
        <f>'36perfresol'!Q14</f>
        <v>12616</v>
      </c>
      <c r="N14" s="526"/>
      <c r="O14" s="527">
        <f>'36perfresol'!T14</f>
        <v>21891</v>
      </c>
      <c r="P14" s="526"/>
      <c r="Q14" s="527">
        <f>'36perfresol'!W14</f>
        <v>79405</v>
      </c>
      <c r="R14" s="526"/>
      <c r="S14" s="527">
        <f>'36perfresol'!Z14</f>
        <v>196132</v>
      </c>
      <c r="T14" s="528"/>
      <c r="V14" s="529">
        <f t="shared" si="0"/>
        <v>0.12530004800768124</v>
      </c>
      <c r="W14" s="529">
        <f>G14/G$16</f>
        <v>0.19939332130435919</v>
      </c>
      <c r="X14" s="529">
        <f>I14/I$16</f>
        <v>0.27053159805801474</v>
      </c>
      <c r="Y14" s="529">
        <f>K14/K$16</f>
        <v>0.27080340369101558</v>
      </c>
      <c r="Z14" s="529">
        <f>M14/M$16</f>
        <v>0.30026656511805028</v>
      </c>
      <c r="AA14" s="529">
        <f>O14/O$16</f>
        <v>0.31385396206397226</v>
      </c>
      <c r="AB14" s="529">
        <f>Q14/Q$16</f>
        <v>0.31551237731950571</v>
      </c>
      <c r="AC14" s="529">
        <f>S14/S$16</f>
        <v>0.27146184860132067</v>
      </c>
      <c r="AD14" s="529"/>
    </row>
    <row r="15" spans="2:30" s="525" customFormat="1" ht="21" customHeight="1" x14ac:dyDescent="0.2">
      <c r="B15" s="1119"/>
      <c r="D15" s="526" t="s">
        <v>121</v>
      </c>
      <c r="E15" s="527">
        <f>'36perfresol'!E15</f>
        <v>541</v>
      </c>
      <c r="F15" s="526"/>
      <c r="G15" s="527">
        <f>'36perfresol'!H15</f>
        <v>9919</v>
      </c>
      <c r="H15" s="526"/>
      <c r="I15" s="527">
        <f>'36perfresol'!K15</f>
        <v>4089</v>
      </c>
      <c r="J15" s="526"/>
      <c r="K15" s="527">
        <f>'36perfresol'!N15</f>
        <v>5283</v>
      </c>
      <c r="L15" s="526"/>
      <c r="M15" s="527">
        <f>'36perfresol'!Q15</f>
        <v>7818</v>
      </c>
      <c r="N15" s="526"/>
      <c r="O15" s="527">
        <f>'36perfresol'!T15</f>
        <v>15525</v>
      </c>
      <c r="P15" s="526"/>
      <c r="Q15" s="527">
        <f>'36perfresol'!W15</f>
        <v>65006</v>
      </c>
      <c r="R15" s="526"/>
      <c r="S15" s="527">
        <f>'36perfresol'!Z15</f>
        <v>116077</v>
      </c>
      <c r="T15" s="528"/>
      <c r="V15" s="529">
        <f t="shared" si="0"/>
        <v>0.25972155544887182</v>
      </c>
      <c r="W15" s="529">
        <f>G15/G$16</f>
        <v>0.2593812923302215</v>
      </c>
      <c r="X15" s="529">
        <f>I15/I$16</f>
        <v>0.16682305903471911</v>
      </c>
      <c r="Y15" s="529">
        <f>K15/K$16</f>
        <v>0.14595535418278263</v>
      </c>
      <c r="Z15" s="529">
        <f>M15/M$16</f>
        <v>0.18607197258187358</v>
      </c>
      <c r="AA15" s="529">
        <f>O15/O$16</f>
        <v>0.22258383632740256</v>
      </c>
      <c r="AB15" s="529">
        <f>Q15/Q$16</f>
        <v>0.25829856558191283</v>
      </c>
      <c r="AC15" s="529">
        <f>S15/S$16</f>
        <v>0.16065954051401862</v>
      </c>
      <c r="AD15" s="529"/>
    </row>
    <row r="16" spans="2:30" s="525" customFormat="1" ht="21" customHeight="1" x14ac:dyDescent="0.2">
      <c r="B16" s="1119"/>
      <c r="D16" s="530" t="s">
        <v>71</v>
      </c>
      <c r="E16" s="527">
        <f>SUM(E12:E15)</f>
        <v>2083</v>
      </c>
      <c r="F16" s="526"/>
      <c r="G16" s="527">
        <f>SUM(G12:G15)</f>
        <v>38241</v>
      </c>
      <c r="H16" s="526"/>
      <c r="I16" s="527">
        <f>SUM(I12:I15)</f>
        <v>24511</v>
      </c>
      <c r="J16" s="526"/>
      <c r="K16" s="527">
        <f>SUM(K12:K15)</f>
        <v>36196</v>
      </c>
      <c r="L16" s="526"/>
      <c r="M16" s="527">
        <f>SUM(M12:M15)</f>
        <v>42016</v>
      </c>
      <c r="N16" s="526"/>
      <c r="O16" s="527">
        <f>SUM(O12:O15)</f>
        <v>69749</v>
      </c>
      <c r="P16" s="526"/>
      <c r="Q16" s="527">
        <f>SUM(Q12:Q15)</f>
        <v>251670</v>
      </c>
      <c r="R16" s="526"/>
      <c r="S16" s="527">
        <f>SUM(S12:S15)</f>
        <v>722503</v>
      </c>
      <c r="T16" s="528"/>
      <c r="V16" s="529"/>
    </row>
    <row r="17" spans="2:29" s="525" customFormat="1" ht="21" customHeight="1" x14ac:dyDescent="0.2">
      <c r="B17" s="1119" t="s">
        <v>26</v>
      </c>
      <c r="D17" s="526" t="s">
        <v>34</v>
      </c>
      <c r="E17" s="527">
        <f>'36perfresol'!E17</f>
        <v>797</v>
      </c>
      <c r="F17" s="526"/>
      <c r="G17" s="527">
        <f>'36perfresol'!H17</f>
        <v>20241</v>
      </c>
      <c r="H17" s="526"/>
      <c r="I17" s="527">
        <f>'36perfresol'!K17</f>
        <v>9197</v>
      </c>
      <c r="J17" s="526"/>
      <c r="K17" s="527">
        <f>'36perfresol'!N17</f>
        <v>11510</v>
      </c>
      <c r="L17" s="526"/>
      <c r="M17" s="527">
        <f>'36perfresol'!Q17</f>
        <v>9745</v>
      </c>
      <c r="N17" s="526"/>
      <c r="O17" s="527">
        <f>'36perfresol'!T17</f>
        <v>12861</v>
      </c>
      <c r="P17" s="526"/>
      <c r="Q17" s="527">
        <f>'36perfresol'!W17</f>
        <v>29499</v>
      </c>
      <c r="R17" s="526"/>
      <c r="S17" s="527">
        <f>'36perfresol'!Z17</f>
        <v>57321</v>
      </c>
      <c r="T17" s="528"/>
      <c r="V17" s="529">
        <f>E17/E$21</f>
        <v>0.27482758620689657</v>
      </c>
      <c r="W17" s="529">
        <f>G17/G$21</f>
        <v>0.2634929313442162</v>
      </c>
      <c r="X17" s="529">
        <f>I17/I$21</f>
        <v>0.23948026247265911</v>
      </c>
      <c r="Y17" s="529">
        <f>K17/K$21</f>
        <v>0.24161383769259834</v>
      </c>
      <c r="Z17" s="529">
        <f>M17/M$21</f>
        <v>0.20312239453059863</v>
      </c>
      <c r="AA17" s="529">
        <f>O17/O$21</f>
        <v>0.18213360146148727</v>
      </c>
      <c r="AB17" s="529">
        <f>Q17/Q$21</f>
        <v>0.20067756484826221</v>
      </c>
      <c r="AC17" s="529">
        <f>S17/S$21</f>
        <v>0.21671209778338998</v>
      </c>
    </row>
    <row r="18" spans="2:29" s="525" customFormat="1" ht="21" customHeight="1" x14ac:dyDescent="0.2">
      <c r="B18" s="1119"/>
      <c r="D18" s="526" t="s">
        <v>52</v>
      </c>
      <c r="E18" s="527">
        <f>'36perfresol'!E18</f>
        <v>1018</v>
      </c>
      <c r="F18" s="526"/>
      <c r="G18" s="527">
        <f>'36perfresol'!H18</f>
        <v>26116</v>
      </c>
      <c r="H18" s="526"/>
      <c r="I18" s="527">
        <f>'36perfresol'!K18</f>
        <v>11736</v>
      </c>
      <c r="J18" s="526"/>
      <c r="K18" s="527">
        <f>'36perfresol'!N18</f>
        <v>15726</v>
      </c>
      <c r="L18" s="526"/>
      <c r="M18" s="527">
        <f>'36perfresol'!Q18</f>
        <v>15726</v>
      </c>
      <c r="N18" s="526"/>
      <c r="O18" s="527">
        <f>'36perfresol'!T18</f>
        <v>22546</v>
      </c>
      <c r="P18" s="526"/>
      <c r="Q18" s="527">
        <f>'36perfresol'!W18</f>
        <v>43847</v>
      </c>
      <c r="R18" s="526"/>
      <c r="S18" s="527">
        <f>'36perfresol'!Z18</f>
        <v>76571</v>
      </c>
      <c r="T18" s="528"/>
      <c r="V18" s="529">
        <f t="shared" ref="V18:V20" si="1">E18/E$21</f>
        <v>0.3510344827586207</v>
      </c>
      <c r="W18" s="529">
        <f t="shared" ref="W18:W20" si="2">G18/G$21</f>
        <v>0.33997240230154391</v>
      </c>
      <c r="X18" s="529">
        <f t="shared" ref="X18:X20" si="3">I18/I$21</f>
        <v>0.30559316737839809</v>
      </c>
      <c r="Y18" s="529">
        <f t="shared" ref="Y18:Y20" si="4">K18/K$21</f>
        <v>0.33011461438347539</v>
      </c>
      <c r="Z18" s="529">
        <f t="shared" ref="Z18:Z20" si="5">M18/M$21</f>
        <v>0.32778889444722359</v>
      </c>
      <c r="AA18" s="529">
        <f t="shared" ref="AA18:AA20" si="6">O18/O$21</f>
        <v>0.31928964921473385</v>
      </c>
      <c r="AB18" s="529">
        <f t="shared" ref="AB18:AB20" si="7">Q18/Q$21</f>
        <v>0.29828499901358529</v>
      </c>
      <c r="AC18" s="529">
        <f t="shared" ref="AC18:AC20" si="8">S18/S$21</f>
        <v>0.28949010030131983</v>
      </c>
    </row>
    <row r="19" spans="2:29" s="525" customFormat="1" ht="21" customHeight="1" x14ac:dyDescent="0.2">
      <c r="B19" s="1119"/>
      <c r="D19" s="526" t="s">
        <v>53</v>
      </c>
      <c r="E19" s="527">
        <f>'36perfresol'!E19</f>
        <v>372</v>
      </c>
      <c r="F19" s="526"/>
      <c r="G19" s="527">
        <f>'36perfresol'!H19</f>
        <v>16788</v>
      </c>
      <c r="H19" s="526"/>
      <c r="I19" s="527">
        <f>'36perfresol'!K19</f>
        <v>11094</v>
      </c>
      <c r="J19" s="526"/>
      <c r="K19" s="527">
        <f>'36perfresol'!N19</f>
        <v>14039</v>
      </c>
      <c r="L19" s="526"/>
      <c r="M19" s="527">
        <f>'36perfresol'!Q19</f>
        <v>14992</v>
      </c>
      <c r="N19" s="526"/>
      <c r="O19" s="527">
        <f>'36perfresol'!T19</f>
        <v>21790</v>
      </c>
      <c r="P19" s="526"/>
      <c r="Q19" s="527">
        <f>'36perfresol'!W19</f>
        <v>41304</v>
      </c>
      <c r="R19" s="526"/>
      <c r="S19" s="527">
        <f>'36perfresol'!Z19</f>
        <v>73667</v>
      </c>
      <c r="T19" s="528"/>
      <c r="V19" s="529">
        <f t="shared" si="1"/>
        <v>0.12827586206896552</v>
      </c>
      <c r="W19" s="529">
        <f t="shared" si="2"/>
        <v>0.21854252909474342</v>
      </c>
      <c r="X19" s="529">
        <f t="shared" si="3"/>
        <v>0.28887615873346528</v>
      </c>
      <c r="Y19" s="529">
        <f t="shared" si="4"/>
        <v>0.29470170871992946</v>
      </c>
      <c r="Z19" s="529">
        <f t="shared" si="5"/>
        <v>0.31248957812239453</v>
      </c>
      <c r="AA19" s="529">
        <f t="shared" si="6"/>
        <v>0.30858340532196621</v>
      </c>
      <c r="AB19" s="529">
        <f t="shared" si="7"/>
        <v>0.28098532623114758</v>
      </c>
      <c r="AC19" s="529">
        <f t="shared" si="8"/>
        <v>0.278511018778615</v>
      </c>
    </row>
    <row r="20" spans="2:29" s="525" customFormat="1" ht="21" customHeight="1" x14ac:dyDescent="0.2">
      <c r="B20" s="1119"/>
      <c r="D20" s="526" t="s">
        <v>121</v>
      </c>
      <c r="E20" s="527">
        <f>'36perfresol'!E20</f>
        <v>713</v>
      </c>
      <c r="F20" s="526"/>
      <c r="G20" s="527">
        <f>'36perfresol'!H20</f>
        <v>13673</v>
      </c>
      <c r="H20" s="526"/>
      <c r="I20" s="527">
        <f>'36perfresol'!K20</f>
        <v>6377</v>
      </c>
      <c r="J20" s="526"/>
      <c r="K20" s="527">
        <f>'36perfresol'!N20</f>
        <v>6363</v>
      </c>
      <c r="L20" s="526"/>
      <c r="M20" s="527">
        <f>'36perfresol'!Q20</f>
        <v>7513</v>
      </c>
      <c r="N20" s="526"/>
      <c r="O20" s="527">
        <f>'36perfresol'!T20</f>
        <v>13416</v>
      </c>
      <c r="P20" s="526"/>
      <c r="Q20" s="527">
        <f>'36perfresol'!W20</f>
        <v>32347</v>
      </c>
      <c r="R20" s="526"/>
      <c r="S20" s="527">
        <f>'36perfresol'!Z20</f>
        <v>56944</v>
      </c>
      <c r="T20" s="528"/>
      <c r="V20" s="529">
        <f t="shared" si="1"/>
        <v>0.24586206896551724</v>
      </c>
      <c r="W20" s="529">
        <f t="shared" si="2"/>
        <v>0.17799213725949647</v>
      </c>
      <c r="X20" s="529">
        <f t="shared" si="3"/>
        <v>0.16605041141547755</v>
      </c>
      <c r="Y20" s="529">
        <f t="shared" si="4"/>
        <v>0.13356983920399682</v>
      </c>
      <c r="Z20" s="529">
        <f t="shared" si="5"/>
        <v>0.15659913289978322</v>
      </c>
      <c r="AA20" s="529">
        <f t="shared" si="6"/>
        <v>0.1899933440018127</v>
      </c>
      <c r="AB20" s="529">
        <f t="shared" si="7"/>
        <v>0.22005210990700491</v>
      </c>
      <c r="AC20" s="529">
        <f t="shared" si="8"/>
        <v>0.21528678313667521</v>
      </c>
    </row>
    <row r="21" spans="2:29" s="525" customFormat="1" ht="21" customHeight="1" x14ac:dyDescent="0.2">
      <c r="B21" s="1119"/>
      <c r="D21" s="530" t="s">
        <v>71</v>
      </c>
      <c r="E21" s="527">
        <f>SUM(E17:E20)</f>
        <v>2900</v>
      </c>
      <c r="F21" s="526"/>
      <c r="G21" s="527">
        <f>SUM(G17:G20)</f>
        <v>76818</v>
      </c>
      <c r="H21" s="526"/>
      <c r="I21" s="527">
        <f>SUM(I17:I20)</f>
        <v>38404</v>
      </c>
      <c r="J21" s="526"/>
      <c r="K21" s="527">
        <f>SUM(K17:K20)</f>
        <v>47638</v>
      </c>
      <c r="L21" s="526"/>
      <c r="M21" s="527">
        <f>SUM(M17:M20)</f>
        <v>47976</v>
      </c>
      <c r="N21" s="526"/>
      <c r="O21" s="527">
        <f>SUM(O17:O20)</f>
        <v>70613</v>
      </c>
      <c r="P21" s="526"/>
      <c r="Q21" s="527">
        <f>SUM(Q17:Q20)</f>
        <v>146997</v>
      </c>
      <c r="R21" s="526"/>
      <c r="S21" s="527">
        <f>SUM(S17:S20)</f>
        <v>264503</v>
      </c>
      <c r="T21" s="528"/>
      <c r="V21" s="529"/>
    </row>
    <row r="22" spans="2:29" s="521" customFormat="1" ht="3" customHeight="1" x14ac:dyDescent="0.2">
      <c r="B22" s="531"/>
      <c r="C22" s="519"/>
      <c r="D22" s="528"/>
      <c r="E22" s="532"/>
      <c r="F22" s="528"/>
      <c r="G22" s="532"/>
      <c r="H22" s="528"/>
      <c r="I22" s="532"/>
      <c r="J22" s="528"/>
      <c r="K22" s="532"/>
      <c r="L22" s="528"/>
      <c r="M22" s="532"/>
      <c r="N22" s="528"/>
      <c r="O22" s="532"/>
      <c r="P22" s="528"/>
      <c r="Q22" s="532"/>
      <c r="R22" s="528"/>
      <c r="S22" s="532"/>
      <c r="T22" s="528"/>
    </row>
    <row r="23" spans="2:29" s="533" customFormat="1" ht="18" customHeight="1" x14ac:dyDescent="0.2">
      <c r="B23" s="1120" t="s">
        <v>3</v>
      </c>
      <c r="C23" s="1120"/>
      <c r="D23" s="1120"/>
      <c r="E23" s="532">
        <f>E16+E21</f>
        <v>4983</v>
      </c>
      <c r="F23" s="528"/>
      <c r="G23" s="532">
        <f>G16+G21</f>
        <v>115059</v>
      </c>
      <c r="H23" s="528"/>
      <c r="I23" s="532">
        <f>I16+I21</f>
        <v>62915</v>
      </c>
      <c r="J23" s="528"/>
      <c r="K23" s="532">
        <f>K16+K21</f>
        <v>83834</v>
      </c>
      <c r="L23" s="528"/>
      <c r="M23" s="532">
        <f>M16+M21</f>
        <v>89992</v>
      </c>
      <c r="N23" s="528"/>
      <c r="O23" s="532">
        <f>O16+O21</f>
        <v>140362</v>
      </c>
      <c r="P23" s="528"/>
      <c r="Q23" s="532">
        <f>Q16+Q21</f>
        <v>398667</v>
      </c>
      <c r="R23" s="528"/>
      <c r="S23" s="532">
        <f>S16+S21</f>
        <v>987006</v>
      </c>
      <c r="T23" s="528"/>
    </row>
    <row r="24" spans="2:29" s="536" customFormat="1" ht="5.25" customHeight="1" x14ac:dyDescent="0.2">
      <c r="B24" s="534"/>
      <c r="C24" s="534"/>
      <c r="D24" s="534"/>
      <c r="E24" s="534"/>
      <c r="F24" s="534"/>
      <c r="G24" s="534"/>
      <c r="H24" s="534"/>
      <c r="I24" s="534"/>
      <c r="J24" s="534"/>
      <c r="K24" s="534"/>
      <c r="L24" s="535"/>
    </row>
    <row r="25" spans="2:29" s="135" customFormat="1" ht="5.25" customHeight="1" x14ac:dyDescent="0.2">
      <c r="B25" s="717"/>
      <c r="C25" s="717"/>
      <c r="D25" s="717"/>
      <c r="E25" s="717"/>
      <c r="F25" s="717"/>
      <c r="G25" s="717"/>
      <c r="H25" s="717"/>
      <c r="I25" s="717"/>
      <c r="J25" s="717"/>
      <c r="K25" s="717"/>
      <c r="L25" s="718"/>
    </row>
    <row r="26" spans="2:29" s="135" customFormat="1" ht="12.75" customHeight="1" x14ac:dyDescent="0.2">
      <c r="B26" s="537"/>
      <c r="C26" s="537"/>
      <c r="D26" s="537"/>
      <c r="E26" s="537"/>
      <c r="F26" s="537"/>
      <c r="G26" s="537"/>
      <c r="H26" s="537"/>
      <c r="I26" s="537"/>
      <c r="J26" s="537"/>
      <c r="K26" s="537"/>
      <c r="L26" s="537"/>
    </row>
    <row r="27" spans="2:29" s="716" customFormat="1" ht="24.75" customHeight="1" x14ac:dyDescent="0.2">
      <c r="B27" s="719"/>
      <c r="C27" s="719"/>
      <c r="D27" s="719"/>
      <c r="E27" s="719" t="s">
        <v>122</v>
      </c>
      <c r="F27" s="719"/>
      <c r="G27" s="719" t="s">
        <v>23</v>
      </c>
      <c r="H27" s="719"/>
      <c r="I27" s="719" t="s">
        <v>21</v>
      </c>
      <c r="J27" s="719"/>
      <c r="K27" s="719" t="s">
        <v>19</v>
      </c>
      <c r="L27" s="719"/>
    </row>
    <row r="28" spans="2:29" s="716" customFormat="1" ht="10.5" x14ac:dyDescent="0.2">
      <c r="B28" s="720"/>
      <c r="C28" s="720"/>
      <c r="D28" s="720"/>
      <c r="E28" s="720" t="e">
        <f>#REF!</f>
        <v>#REF!</v>
      </c>
      <c r="F28" s="721"/>
      <c r="G28" s="721" t="e">
        <f>#REF!</f>
        <v>#REF!</v>
      </c>
      <c r="H28" s="721"/>
      <c r="I28" s="721" t="e">
        <f>#REF!</f>
        <v>#REF!</v>
      </c>
      <c r="J28" s="721"/>
      <c r="K28" s="721" t="e">
        <f>#REF!</f>
        <v>#REF!</v>
      </c>
      <c r="L28" s="721"/>
    </row>
    <row r="29" spans="2:29" s="135" customFormat="1" x14ac:dyDescent="0.2">
      <c r="B29" s="537"/>
      <c r="C29" s="537"/>
      <c r="D29" s="537"/>
      <c r="E29" s="537"/>
      <c r="F29" s="537"/>
      <c r="G29" s="537"/>
      <c r="H29" s="537"/>
      <c r="I29" s="537"/>
      <c r="J29" s="537"/>
      <c r="K29" s="537"/>
      <c r="L29" s="537"/>
    </row>
    <row r="30" spans="2:29" s="135" customFormat="1" x14ac:dyDescent="0.2">
      <c r="B30" s="537"/>
      <c r="C30" s="537"/>
      <c r="D30" s="537"/>
      <c r="E30" s="537"/>
      <c r="F30" s="537"/>
      <c r="G30" s="537"/>
      <c r="H30" s="537"/>
      <c r="I30" s="537"/>
      <c r="J30" s="537"/>
      <c r="K30" s="537"/>
      <c r="L30" s="537"/>
    </row>
    <row r="31" spans="2:29" s="135" customFormat="1" x14ac:dyDescent="0.2">
      <c r="B31" s="537"/>
      <c r="C31" s="537"/>
      <c r="D31" s="537"/>
      <c r="E31" s="537"/>
      <c r="F31" s="537"/>
      <c r="G31" s="537"/>
      <c r="H31" s="537"/>
      <c r="I31" s="537"/>
      <c r="J31" s="537"/>
      <c r="K31" s="537"/>
      <c r="L31" s="537"/>
    </row>
    <row r="32" spans="2:29" s="135" customFormat="1" x14ac:dyDescent="0.2">
      <c r="B32" s="537"/>
      <c r="C32" s="537"/>
      <c r="D32" s="537"/>
      <c r="E32" s="537"/>
      <c r="F32" s="537"/>
      <c r="G32" s="537"/>
      <c r="H32" s="537"/>
      <c r="I32" s="537"/>
      <c r="J32" s="537"/>
      <c r="K32" s="537"/>
      <c r="L32" s="537"/>
    </row>
    <row r="33" spans="2:12" s="135" customFormat="1" x14ac:dyDescent="0.2">
      <c r="B33" s="537"/>
      <c r="C33" s="537"/>
      <c r="D33" s="537"/>
      <c r="E33" s="537"/>
      <c r="F33" s="537"/>
      <c r="G33" s="537"/>
      <c r="H33" s="537"/>
      <c r="I33" s="537"/>
      <c r="J33" s="537"/>
      <c r="K33" s="537"/>
      <c r="L33" s="537"/>
    </row>
    <row r="34" spans="2:12" s="135" customFormat="1" x14ac:dyDescent="0.2">
      <c r="B34" s="537"/>
      <c r="C34" s="537"/>
      <c r="D34" s="537"/>
      <c r="E34" s="537"/>
      <c r="F34" s="537"/>
      <c r="G34" s="537"/>
      <c r="H34" s="537"/>
      <c r="I34" s="537"/>
      <c r="J34" s="537"/>
      <c r="K34" s="537"/>
      <c r="L34" s="537"/>
    </row>
    <row r="35" spans="2:12" s="135" customFormat="1" x14ac:dyDescent="0.2">
      <c r="B35" s="537"/>
      <c r="C35" s="537"/>
      <c r="D35" s="537"/>
      <c r="E35" s="537"/>
      <c r="F35" s="537"/>
      <c r="G35" s="537"/>
      <c r="H35" s="537"/>
      <c r="I35" s="537"/>
      <c r="J35" s="537"/>
      <c r="K35" s="537"/>
      <c r="L35" s="537"/>
    </row>
    <row r="36" spans="2:12" s="19" customFormat="1" x14ac:dyDescent="0.2">
      <c r="B36" s="48"/>
      <c r="C36" s="48"/>
      <c r="D36" s="48"/>
      <c r="E36" s="48"/>
      <c r="F36" s="48"/>
      <c r="G36" s="48"/>
      <c r="H36" s="48"/>
      <c r="I36" s="48"/>
      <c r="J36" s="48"/>
      <c r="K36" s="48"/>
      <c r="L36" s="48"/>
    </row>
    <row r="37" spans="2:12" s="19" customFormat="1" x14ac:dyDescent="0.2">
      <c r="C37" s="1090"/>
      <c r="D37" s="1090"/>
      <c r="E37" s="1090"/>
      <c r="F37" s="1090"/>
      <c r="G37" s="1090"/>
      <c r="H37" s="1090"/>
      <c r="I37" s="1090"/>
      <c r="J37" s="48"/>
      <c r="K37" s="48"/>
      <c r="L37" s="48"/>
    </row>
    <row r="38" spans="2:12" s="19" customFormat="1" x14ac:dyDescent="0.2">
      <c r="J38" s="48"/>
      <c r="K38" s="48"/>
      <c r="L38" s="48"/>
    </row>
    <row r="39" spans="2:12" s="19" customFormat="1" x14ac:dyDescent="0.2">
      <c r="B39" s="48"/>
      <c r="C39" s="48"/>
      <c r="D39" s="48"/>
      <c r="E39" s="48"/>
      <c r="F39" s="48"/>
      <c r="G39" s="48"/>
      <c r="H39" s="48"/>
      <c r="I39" s="48"/>
      <c r="J39" s="48"/>
      <c r="K39" s="48"/>
      <c r="L39" s="48"/>
    </row>
    <row r="40" spans="2:12" s="19" customFormat="1" ht="5.25" customHeight="1" x14ac:dyDescent="0.2">
      <c r="B40" s="48"/>
      <c r="C40" s="48"/>
      <c r="D40" s="48"/>
      <c r="E40" s="48"/>
      <c r="F40" s="48"/>
      <c r="G40" s="48"/>
      <c r="H40" s="48"/>
      <c r="I40" s="48"/>
      <c r="J40" s="48"/>
      <c r="K40" s="48"/>
      <c r="L40" s="48"/>
    </row>
    <row r="41" spans="2:12" s="19" customFormat="1" ht="5.25" customHeight="1" x14ac:dyDescent="0.2">
      <c r="B41" s="48"/>
      <c r="C41" s="48"/>
      <c r="D41" s="48"/>
      <c r="E41" s="48"/>
      <c r="F41" s="48"/>
      <c r="G41" s="48"/>
      <c r="H41" s="48"/>
      <c r="I41" s="48"/>
      <c r="J41" s="48"/>
      <c r="K41" s="48"/>
      <c r="L41" s="48"/>
    </row>
    <row r="42" spans="2:12" s="19" customFormat="1" ht="16.5" customHeight="1" x14ac:dyDescent="0.2">
      <c r="B42" s="48"/>
      <c r="C42" s="48"/>
      <c r="D42" s="48"/>
      <c r="E42" s="48"/>
      <c r="F42" s="48"/>
      <c r="G42" s="48"/>
      <c r="H42" s="48"/>
      <c r="I42" s="48"/>
      <c r="J42" s="48"/>
      <c r="K42" s="48"/>
      <c r="L42" s="48"/>
    </row>
    <row r="43" spans="2:12" s="19" customFormat="1" x14ac:dyDescent="0.2">
      <c r="B43" s="48"/>
      <c r="C43" s="48"/>
      <c r="D43" s="48"/>
      <c r="E43" s="48"/>
      <c r="F43" s="48"/>
      <c r="G43" s="48"/>
      <c r="H43" s="48"/>
      <c r="I43" s="48"/>
      <c r="J43" s="48"/>
      <c r="K43" s="48"/>
      <c r="L43" s="48"/>
    </row>
    <row r="44" spans="2:12" s="19" customFormat="1" x14ac:dyDescent="0.2"/>
    <row r="45" spans="2:12" s="20" customFormat="1" x14ac:dyDescent="0.2"/>
    <row r="46" spans="2:12" s="3" customFormat="1" ht="12.75" customHeight="1" x14ac:dyDescent="0.2">
      <c r="B46" s="1101"/>
      <c r="C46" s="1102"/>
      <c r="D46" s="1102"/>
      <c r="E46" s="1102"/>
      <c r="F46" s="1102"/>
      <c r="G46" s="1102"/>
      <c r="H46" s="1102"/>
      <c r="I46" s="1102"/>
      <c r="J46" s="1102"/>
      <c r="K46" s="1102"/>
      <c r="L46" s="403"/>
    </row>
  </sheetData>
  <mergeCells count="12">
    <mergeCell ref="B3:I3"/>
    <mergeCell ref="B4:T4"/>
    <mergeCell ref="B8:B10"/>
    <mergeCell ref="D8:D10"/>
    <mergeCell ref="E8:S8"/>
    <mergeCell ref="B6:AC6"/>
    <mergeCell ref="B5:AB5"/>
    <mergeCell ref="B12:B16"/>
    <mergeCell ref="B17:B21"/>
    <mergeCell ref="B23:D23"/>
    <mergeCell ref="C37:I37"/>
    <mergeCell ref="B46:K46"/>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96">
    <tabColor theme="0"/>
    <pageSetUpPr fitToPage="1"/>
  </sheetPr>
  <dimension ref="B1:AD46"/>
  <sheetViews>
    <sheetView showGridLines="0" topLeftCell="A2"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59"/>
      <c r="C3" s="1059"/>
      <c r="D3" s="1059"/>
      <c r="E3" s="1059"/>
      <c r="F3" s="1059"/>
      <c r="G3" s="1059"/>
      <c r="H3" s="1059"/>
      <c r="I3" s="1059"/>
      <c r="J3" s="45"/>
      <c r="Q3" s="89"/>
    </row>
    <row r="4" spans="2:30" s="7" customFormat="1" ht="2.25" customHeight="1" x14ac:dyDescent="0.2">
      <c r="B4" s="1028"/>
      <c r="C4" s="1028"/>
      <c r="D4" s="1028"/>
      <c r="E4" s="1028"/>
      <c r="F4" s="1028"/>
      <c r="G4" s="1028"/>
      <c r="H4" s="1028"/>
      <c r="I4" s="1028"/>
      <c r="J4" s="1028"/>
      <c r="K4" s="1028"/>
      <c r="L4" s="1028"/>
      <c r="M4" s="1028"/>
      <c r="N4" s="1028"/>
      <c r="O4" s="1028"/>
      <c r="P4" s="1028"/>
      <c r="Q4" s="1028"/>
      <c r="R4" s="1028"/>
      <c r="S4" s="1028"/>
      <c r="T4" s="1028"/>
    </row>
    <row r="5" spans="2:30" s="7" customFormat="1" ht="36" customHeight="1" x14ac:dyDescent="0.2">
      <c r="B5" s="1033" t="s">
        <v>423</v>
      </c>
      <c r="C5" s="1033"/>
      <c r="D5" s="1033"/>
      <c r="E5" s="1033"/>
      <c r="F5" s="1033"/>
      <c r="G5" s="1033"/>
      <c r="H5" s="1033"/>
      <c r="I5" s="1033"/>
      <c r="J5" s="1033"/>
      <c r="K5" s="1033"/>
      <c r="L5" s="1033"/>
      <c r="M5" s="1033"/>
      <c r="N5" s="1033"/>
      <c r="O5" s="1033"/>
      <c r="P5" s="1033"/>
      <c r="Q5" s="1033"/>
      <c r="R5" s="1033"/>
      <c r="S5" s="1033"/>
      <c r="T5" s="1033"/>
      <c r="U5" s="1033"/>
      <c r="V5" s="1033"/>
      <c r="W5" s="1033"/>
      <c r="X5" s="1033"/>
      <c r="Y5" s="1033"/>
      <c r="Z5" s="1033"/>
      <c r="AA5" s="1033"/>
      <c r="AB5" s="1033"/>
      <c r="AC5" s="13"/>
    </row>
    <row r="6" spans="2:30" s="7" customFormat="1" ht="14.25" customHeight="1" x14ac:dyDescent="0.2">
      <c r="B6" s="1046" t="str">
        <f>porsaad!B6</f>
        <v>Situación a 30 de abril de 2023</v>
      </c>
      <c r="C6" s="1046"/>
      <c r="D6" s="1046"/>
      <c r="E6" s="1046"/>
      <c r="F6" s="1046"/>
      <c r="G6" s="1046"/>
      <c r="H6" s="1046"/>
      <c r="I6" s="1046"/>
      <c r="J6" s="1046"/>
      <c r="K6" s="1046"/>
      <c r="L6" s="1046"/>
      <c r="M6" s="1046"/>
      <c r="N6" s="1046"/>
      <c r="O6" s="1046"/>
      <c r="P6" s="1046"/>
      <c r="Q6" s="1046"/>
      <c r="R6" s="1046"/>
      <c r="S6" s="1046"/>
      <c r="T6" s="1046"/>
      <c r="U6" s="1046"/>
      <c r="V6" s="1046"/>
      <c r="W6" s="1046"/>
      <c r="X6" s="1046"/>
      <c r="Y6" s="1046"/>
      <c r="Z6" s="1046"/>
      <c r="AA6" s="1046"/>
      <c r="AB6" s="1046"/>
      <c r="AC6" s="1046"/>
    </row>
    <row r="7" spans="2:30" s="772" customFormat="1" ht="5.25" customHeight="1" x14ac:dyDescent="0.2"/>
    <row r="8" spans="2:30" s="519" customFormat="1" ht="21.75" customHeight="1" x14ac:dyDescent="0.2">
      <c r="B8" s="1120" t="s">
        <v>30</v>
      </c>
      <c r="D8" s="1120" t="s">
        <v>120</v>
      </c>
      <c r="E8" s="1120" t="s">
        <v>29</v>
      </c>
      <c r="F8" s="1120"/>
      <c r="G8" s="1120"/>
      <c r="H8" s="1120"/>
      <c r="I8" s="1120"/>
      <c r="J8" s="1120"/>
      <c r="K8" s="1120"/>
      <c r="L8" s="1120"/>
      <c r="M8" s="1120"/>
      <c r="N8" s="1120"/>
      <c r="O8" s="1120"/>
      <c r="P8" s="1120"/>
      <c r="Q8" s="1120"/>
      <c r="R8" s="1120"/>
      <c r="S8" s="1120"/>
    </row>
    <row r="9" spans="2:30" s="519" customFormat="1" ht="21.75" customHeight="1" x14ac:dyDescent="0.2">
      <c r="B9" s="1120"/>
      <c r="D9" s="1120"/>
      <c r="E9" s="520" t="s">
        <v>25</v>
      </c>
      <c r="F9" s="520"/>
      <c r="G9" s="520" t="s">
        <v>24</v>
      </c>
      <c r="H9" s="520"/>
      <c r="I9" s="520" t="s">
        <v>23</v>
      </c>
      <c r="J9" s="520"/>
      <c r="K9" s="520" t="s">
        <v>22</v>
      </c>
      <c r="L9" s="520"/>
      <c r="M9" s="520" t="s">
        <v>21</v>
      </c>
      <c r="N9" s="520"/>
      <c r="O9" s="520" t="s">
        <v>20</v>
      </c>
      <c r="P9" s="520"/>
      <c r="Q9" s="520" t="s">
        <v>19</v>
      </c>
      <c r="R9" s="520"/>
      <c r="S9" s="520" t="s">
        <v>18</v>
      </c>
    </row>
    <row r="10" spans="2:30" s="519" customFormat="1" ht="21.75" customHeight="1" x14ac:dyDescent="0.2">
      <c r="B10" s="1120"/>
      <c r="D10" s="1120"/>
      <c r="E10" s="520" t="s">
        <v>12</v>
      </c>
      <c r="F10" s="520"/>
      <c r="G10" s="520" t="s">
        <v>12</v>
      </c>
      <c r="H10" s="520"/>
      <c r="I10" s="520" t="s">
        <v>12</v>
      </c>
      <c r="J10" s="520"/>
      <c r="K10" s="520" t="s">
        <v>12</v>
      </c>
      <c r="L10" s="520"/>
      <c r="M10" s="520" t="s">
        <v>12</v>
      </c>
      <c r="N10" s="520"/>
      <c r="O10" s="520" t="s">
        <v>12</v>
      </c>
      <c r="P10" s="520"/>
      <c r="Q10" s="520" t="s">
        <v>12</v>
      </c>
      <c r="R10" s="520"/>
      <c r="S10" s="520" t="s">
        <v>12</v>
      </c>
    </row>
    <row r="11" spans="2:30" s="521" customFormat="1" ht="9" customHeight="1" x14ac:dyDescent="0.2">
      <c r="B11" s="522"/>
      <c r="D11" s="523"/>
      <c r="E11" s="523"/>
      <c r="F11" s="523"/>
      <c r="G11" s="523"/>
      <c r="H11" s="523"/>
      <c r="I11" s="523"/>
      <c r="J11" s="523"/>
      <c r="K11" s="523"/>
      <c r="L11" s="523"/>
      <c r="M11" s="523"/>
      <c r="N11" s="523"/>
      <c r="O11" s="523"/>
      <c r="P11" s="523"/>
      <c r="Q11" s="523"/>
      <c r="R11" s="523"/>
      <c r="S11" s="523"/>
      <c r="T11" s="524"/>
    </row>
    <row r="12" spans="2:30" s="525" customFormat="1" ht="21" customHeight="1" x14ac:dyDescent="0.2">
      <c r="B12" s="1119" t="s">
        <v>27</v>
      </c>
      <c r="D12" s="526" t="s">
        <v>34</v>
      </c>
      <c r="E12" s="527">
        <f>'36perfresol'!E12</f>
        <v>572</v>
      </c>
      <c r="F12" s="526"/>
      <c r="G12" s="527">
        <f>'36perfresol'!H12</f>
        <v>9809</v>
      </c>
      <c r="H12" s="526"/>
      <c r="I12" s="527">
        <f>'36perfresol'!K12</f>
        <v>6089</v>
      </c>
      <c r="J12" s="526"/>
      <c r="K12" s="527">
        <f>'36perfresol'!N12</f>
        <v>9313</v>
      </c>
      <c r="L12" s="526"/>
      <c r="M12" s="527">
        <f>'36perfresol'!Q12</f>
        <v>8539</v>
      </c>
      <c r="N12" s="526"/>
      <c r="O12" s="527">
        <f>'36perfresol'!T12</f>
        <v>11692</v>
      </c>
      <c r="P12" s="526"/>
      <c r="Q12" s="527">
        <f>'36perfresol'!W12</f>
        <v>40327</v>
      </c>
      <c r="R12" s="526"/>
      <c r="S12" s="527">
        <f>'36perfresol'!Z12</f>
        <v>182785</v>
      </c>
      <c r="T12" s="528"/>
      <c r="V12" s="529">
        <f>E12/E$16</f>
        <v>0.37094682230869003</v>
      </c>
      <c r="W12" s="529">
        <f>G12/G$16</f>
        <v>0.34633853541416565</v>
      </c>
      <c r="X12" s="529">
        <f>I12/I$16</f>
        <v>0.29815884830085204</v>
      </c>
      <c r="Y12" s="529">
        <f>K12/K$16</f>
        <v>0.30126484003493675</v>
      </c>
      <c r="Z12" s="529">
        <f>M12/M$16</f>
        <v>0.24969296450084799</v>
      </c>
      <c r="AA12" s="529">
        <f>O12/O$16</f>
        <v>0.21562407789908528</v>
      </c>
      <c r="AB12" s="529">
        <f>Q12/Q$16</f>
        <v>0.21604058629408993</v>
      </c>
      <c r="AC12" s="529">
        <f>S12/S$16</f>
        <v>0.30141352778409897</v>
      </c>
      <c r="AD12" s="529"/>
    </row>
    <row r="13" spans="2:30" s="525" customFormat="1" ht="21" customHeight="1" x14ac:dyDescent="0.2">
      <c r="B13" s="1119"/>
      <c r="D13" s="526" t="s">
        <v>52</v>
      </c>
      <c r="E13" s="527">
        <f>'36perfresol'!E13</f>
        <v>709</v>
      </c>
      <c r="F13" s="526"/>
      <c r="G13" s="527">
        <f>'36perfresol'!H13</f>
        <v>10888</v>
      </c>
      <c r="H13" s="526"/>
      <c r="I13" s="527">
        <f>'36perfresol'!K13</f>
        <v>7702</v>
      </c>
      <c r="J13" s="526"/>
      <c r="K13" s="527">
        <f>'36perfresol'!N13</f>
        <v>11798</v>
      </c>
      <c r="L13" s="526"/>
      <c r="M13" s="527">
        <f>'36perfresol'!Q13</f>
        <v>13043</v>
      </c>
      <c r="N13" s="526"/>
      <c r="O13" s="527">
        <f>'36perfresol'!T13</f>
        <v>20641</v>
      </c>
      <c r="P13" s="526"/>
      <c r="Q13" s="527">
        <f>'36perfresol'!W13</f>
        <v>66932</v>
      </c>
      <c r="R13" s="526"/>
      <c r="S13" s="527">
        <f>'36perfresol'!Z13</f>
        <v>227509</v>
      </c>
      <c r="T13" s="528"/>
      <c r="V13" s="529">
        <f t="shared" ref="V13:V14" si="0">E13/E$16</f>
        <v>0.4597924773022049</v>
      </c>
      <c r="W13" s="529">
        <f>G13/G$16</f>
        <v>0.38443612739213334</v>
      </c>
      <c r="X13" s="529">
        <f>I13/I$16</f>
        <v>0.3771422975222799</v>
      </c>
      <c r="Y13" s="529">
        <f>K13/K$16</f>
        <v>0.38165173228091742</v>
      </c>
      <c r="Z13" s="529">
        <f>M13/M$16</f>
        <v>0.38139657289899992</v>
      </c>
      <c r="AA13" s="529">
        <f>O13/O$16</f>
        <v>0.380661699616406</v>
      </c>
      <c r="AB13" s="529">
        <f>Q13/Q$16</f>
        <v>0.35856940813440191</v>
      </c>
      <c r="AC13" s="529">
        <f>S13/S$16</f>
        <v>0.37516366382707866</v>
      </c>
      <c r="AD13" s="529"/>
    </row>
    <row r="14" spans="2:30" s="525" customFormat="1" ht="21" customHeight="1" x14ac:dyDescent="0.2">
      <c r="B14" s="1119"/>
      <c r="D14" s="526" t="s">
        <v>53</v>
      </c>
      <c r="E14" s="527">
        <f>'36perfresol'!E14</f>
        <v>261</v>
      </c>
      <c r="F14" s="526"/>
      <c r="G14" s="527">
        <f>'36perfresol'!H14</f>
        <v>7625</v>
      </c>
      <c r="H14" s="526"/>
      <c r="I14" s="527">
        <f>'36perfresol'!K14</f>
        <v>6631</v>
      </c>
      <c r="J14" s="526"/>
      <c r="K14" s="527">
        <f>'36perfresol'!N14</f>
        <v>9802</v>
      </c>
      <c r="L14" s="526"/>
      <c r="M14" s="527">
        <f>'36perfresol'!Q14</f>
        <v>12616</v>
      </c>
      <c r="N14" s="526"/>
      <c r="O14" s="527">
        <f>'36perfresol'!T14</f>
        <v>21891</v>
      </c>
      <c r="P14" s="526"/>
      <c r="Q14" s="527">
        <f>'36perfresol'!W14</f>
        <v>79405</v>
      </c>
      <c r="R14" s="526"/>
      <c r="S14" s="527">
        <f>'36perfresol'!Z14</f>
        <v>196132</v>
      </c>
      <c r="T14" s="528"/>
      <c r="V14" s="529">
        <f t="shared" si="0"/>
        <v>0.16926070038910507</v>
      </c>
      <c r="W14" s="529">
        <f>G14/G$16</f>
        <v>0.26922533719370101</v>
      </c>
      <c r="X14" s="529">
        <f>I14/I$16</f>
        <v>0.32469885417686806</v>
      </c>
      <c r="Y14" s="529">
        <f>K14/K$16</f>
        <v>0.31708342768414582</v>
      </c>
      <c r="Z14" s="529">
        <f>M14/M$16</f>
        <v>0.36891046260015203</v>
      </c>
      <c r="AA14" s="529">
        <f>O14/O$16</f>
        <v>0.40371422248450872</v>
      </c>
      <c r="AB14" s="529">
        <f>Q14/Q$16</f>
        <v>0.42539000557150819</v>
      </c>
      <c r="AC14" s="529">
        <f>S14/S$16</f>
        <v>0.32342280838882237</v>
      </c>
      <c r="AD14" s="529"/>
    </row>
    <row r="15" spans="2:30" s="525" customFormat="1" ht="21" customHeight="1" x14ac:dyDescent="0.2">
      <c r="B15" s="1119"/>
      <c r="D15" s="526"/>
      <c r="E15" s="527"/>
      <c r="F15" s="526"/>
      <c r="G15" s="527"/>
      <c r="H15" s="526"/>
      <c r="I15" s="527"/>
      <c r="J15" s="526"/>
      <c r="K15" s="527"/>
      <c r="L15" s="526"/>
      <c r="M15" s="527"/>
      <c r="N15" s="526"/>
      <c r="O15" s="527"/>
      <c r="P15" s="526"/>
      <c r="Q15" s="527"/>
      <c r="R15" s="526"/>
      <c r="S15" s="527"/>
      <c r="T15" s="528"/>
      <c r="V15" s="529"/>
      <c r="W15" s="529"/>
      <c r="X15" s="529"/>
      <c r="Y15" s="529"/>
      <c r="Z15" s="529"/>
      <c r="AA15" s="529"/>
      <c r="AB15" s="529"/>
      <c r="AC15" s="529"/>
      <c r="AD15" s="529"/>
    </row>
    <row r="16" spans="2:30" s="525" customFormat="1" ht="21" customHeight="1" x14ac:dyDescent="0.2">
      <c r="B16" s="1119"/>
      <c r="D16" s="530" t="s">
        <v>71</v>
      </c>
      <c r="E16" s="527">
        <f>SUM(E12:E15)</f>
        <v>1542</v>
      </c>
      <c r="F16" s="526"/>
      <c r="G16" s="527">
        <f>SUM(G12:G15)</f>
        <v>28322</v>
      </c>
      <c r="H16" s="526"/>
      <c r="I16" s="527">
        <f>SUM(I12:I15)</f>
        <v>20422</v>
      </c>
      <c r="J16" s="526"/>
      <c r="K16" s="527">
        <f>SUM(K12:K15)</f>
        <v>30913</v>
      </c>
      <c r="L16" s="526"/>
      <c r="M16" s="527">
        <f>SUM(M12:M15)</f>
        <v>34198</v>
      </c>
      <c r="N16" s="526"/>
      <c r="O16" s="527">
        <f>SUM(O12:O15)</f>
        <v>54224</v>
      </c>
      <c r="P16" s="526"/>
      <c r="Q16" s="527">
        <f>SUM(Q12:Q15)</f>
        <v>186664</v>
      </c>
      <c r="R16" s="526"/>
      <c r="S16" s="527">
        <f>SUM(S12:S15)</f>
        <v>606426</v>
      </c>
      <c r="T16" s="528"/>
      <c r="V16" s="529"/>
    </row>
    <row r="17" spans="2:29" s="525" customFormat="1" ht="21" customHeight="1" x14ac:dyDescent="0.2">
      <c r="B17" s="1119" t="s">
        <v>26</v>
      </c>
      <c r="D17" s="526" t="s">
        <v>34</v>
      </c>
      <c r="E17" s="527">
        <f>'36perfresol'!E17</f>
        <v>797</v>
      </c>
      <c r="F17" s="526"/>
      <c r="G17" s="527">
        <f>'36perfresol'!H17</f>
        <v>20241</v>
      </c>
      <c r="H17" s="526"/>
      <c r="I17" s="527">
        <f>'36perfresol'!K17</f>
        <v>9197</v>
      </c>
      <c r="J17" s="526"/>
      <c r="K17" s="527">
        <f>'36perfresol'!N17</f>
        <v>11510</v>
      </c>
      <c r="L17" s="526"/>
      <c r="M17" s="527">
        <f>'36perfresol'!Q17</f>
        <v>9745</v>
      </c>
      <c r="N17" s="526"/>
      <c r="O17" s="527">
        <f>'36perfresol'!T17</f>
        <v>12861</v>
      </c>
      <c r="P17" s="526"/>
      <c r="Q17" s="527">
        <f>'36perfresol'!W17</f>
        <v>29499</v>
      </c>
      <c r="R17" s="526"/>
      <c r="S17" s="527">
        <f>'36perfresol'!Z17</f>
        <v>57321</v>
      </c>
      <c r="T17" s="528"/>
      <c r="V17" s="529">
        <f>E17/E$21</f>
        <v>0.36442615454961136</v>
      </c>
      <c r="W17" s="529">
        <f>G17/G$21</f>
        <v>0.32054794520547947</v>
      </c>
      <c r="X17" s="529">
        <f>I17/I$21</f>
        <v>0.28716395541262058</v>
      </c>
      <c r="Y17" s="529">
        <f>K17/K$21</f>
        <v>0.2788612961841308</v>
      </c>
      <c r="Z17" s="529">
        <f>M17/M$21</f>
        <v>0.24083730815807033</v>
      </c>
      <c r="AA17" s="529">
        <f>O17/O$21</f>
        <v>0.2248544504082382</v>
      </c>
      <c r="AB17" s="529">
        <f>Q17/Q$21</f>
        <v>0.25729611862189272</v>
      </c>
      <c r="AC17" s="529">
        <f>S17/S$21</f>
        <v>0.27616725846626744</v>
      </c>
    </row>
    <row r="18" spans="2:29" s="525" customFormat="1" ht="21" customHeight="1" x14ac:dyDescent="0.2">
      <c r="B18" s="1119"/>
      <c r="D18" s="526" t="s">
        <v>52</v>
      </c>
      <c r="E18" s="527">
        <f>'36perfresol'!E18</f>
        <v>1018</v>
      </c>
      <c r="F18" s="526"/>
      <c r="G18" s="527">
        <f>'36perfresol'!H18</f>
        <v>26116</v>
      </c>
      <c r="H18" s="526"/>
      <c r="I18" s="527">
        <f>'36perfresol'!K18</f>
        <v>11736</v>
      </c>
      <c r="J18" s="526"/>
      <c r="K18" s="527">
        <f>'36perfresol'!N18</f>
        <v>15726</v>
      </c>
      <c r="L18" s="526"/>
      <c r="M18" s="527">
        <f>'36perfresol'!Q18</f>
        <v>15726</v>
      </c>
      <c r="N18" s="526"/>
      <c r="O18" s="527">
        <f>'36perfresol'!T18</f>
        <v>22546</v>
      </c>
      <c r="P18" s="526"/>
      <c r="Q18" s="527">
        <f>'36perfresol'!W18</f>
        <v>43847</v>
      </c>
      <c r="R18" s="526"/>
      <c r="S18" s="527">
        <f>'36perfresol'!Z18</f>
        <v>76571</v>
      </c>
      <c r="T18" s="528"/>
      <c r="V18" s="529">
        <f t="shared" ref="V18:V19" si="1">E18/E$21</f>
        <v>0.46547782350251488</v>
      </c>
      <c r="W18" s="529">
        <f t="shared" ref="W18:W19" si="2">G18/G$21</f>
        <v>0.41358777417055981</v>
      </c>
      <c r="X18" s="529">
        <f t="shared" ref="X18:X19" si="3">I18/I$21</f>
        <v>0.36644081556186969</v>
      </c>
      <c r="Y18" s="529">
        <f t="shared" ref="Y18:Y19" si="4">K18/K$21</f>
        <v>0.38100545124167173</v>
      </c>
      <c r="Z18" s="529">
        <f t="shared" ref="Z18:Z19" si="5">M18/M$21</f>
        <v>0.38865136050218718</v>
      </c>
      <c r="AA18" s="529">
        <f t="shared" ref="AA18:AA19" si="6">O18/O$21</f>
        <v>0.39418151301641696</v>
      </c>
      <c r="AB18" s="529">
        <f t="shared" ref="AB18:AB19" si="7">Q18/Q$21</f>
        <v>0.38244221543829043</v>
      </c>
      <c r="AC18" s="529">
        <f t="shared" ref="AC18:AC19" si="8">S18/S$21</f>
        <v>0.36891197201759501</v>
      </c>
    </row>
    <row r="19" spans="2:29" s="525" customFormat="1" ht="21" customHeight="1" x14ac:dyDescent="0.2">
      <c r="B19" s="1119"/>
      <c r="D19" s="526" t="s">
        <v>53</v>
      </c>
      <c r="E19" s="527">
        <f>'36perfresol'!E19</f>
        <v>372</v>
      </c>
      <c r="F19" s="526"/>
      <c r="G19" s="527">
        <f>'36perfresol'!H19</f>
        <v>16788</v>
      </c>
      <c r="H19" s="526"/>
      <c r="I19" s="527">
        <f>'36perfresol'!K19</f>
        <v>11094</v>
      </c>
      <c r="J19" s="526"/>
      <c r="K19" s="527">
        <f>'36perfresol'!N19</f>
        <v>14039</v>
      </c>
      <c r="L19" s="526"/>
      <c r="M19" s="527">
        <f>'36perfresol'!Q19</f>
        <v>14992</v>
      </c>
      <c r="N19" s="526"/>
      <c r="O19" s="527">
        <f>'36perfresol'!T19</f>
        <v>21790</v>
      </c>
      <c r="P19" s="526"/>
      <c r="Q19" s="527">
        <f>'36perfresol'!W19</f>
        <v>41304</v>
      </c>
      <c r="R19" s="526"/>
      <c r="S19" s="527">
        <f>'36perfresol'!Z19</f>
        <v>73667</v>
      </c>
      <c r="T19" s="528"/>
      <c r="V19" s="529">
        <f t="shared" si="1"/>
        <v>0.17009602194787379</v>
      </c>
      <c r="W19" s="529">
        <f t="shared" si="2"/>
        <v>0.26586428062396072</v>
      </c>
      <c r="X19" s="529">
        <f t="shared" si="3"/>
        <v>0.34639522902550973</v>
      </c>
      <c r="Y19" s="529">
        <f t="shared" si="4"/>
        <v>0.34013325257419746</v>
      </c>
      <c r="Z19" s="529">
        <f t="shared" si="5"/>
        <v>0.37051133133974246</v>
      </c>
      <c r="AA19" s="529">
        <f t="shared" si="6"/>
        <v>0.38096403657534483</v>
      </c>
      <c r="AB19" s="529">
        <f t="shared" si="7"/>
        <v>0.36026166593981684</v>
      </c>
      <c r="AC19" s="529">
        <f t="shared" si="8"/>
        <v>0.3549207695161376</v>
      </c>
    </row>
    <row r="20" spans="2:29" s="525" customFormat="1" ht="21" customHeight="1" x14ac:dyDescent="0.2">
      <c r="B20" s="1119"/>
      <c r="D20" s="526"/>
      <c r="E20" s="527"/>
      <c r="F20" s="526"/>
      <c r="G20" s="527"/>
      <c r="H20" s="526"/>
      <c r="I20" s="527"/>
      <c r="J20" s="526"/>
      <c r="K20" s="527"/>
      <c r="L20" s="526"/>
      <c r="M20" s="527"/>
      <c r="N20" s="526"/>
      <c r="O20" s="527"/>
      <c r="P20" s="526"/>
      <c r="Q20" s="527"/>
      <c r="R20" s="526"/>
      <c r="S20" s="527"/>
      <c r="T20" s="528"/>
      <c r="V20" s="529"/>
      <c r="W20" s="529"/>
      <c r="X20" s="529"/>
      <c r="Y20" s="529"/>
      <c r="Z20" s="529"/>
      <c r="AA20" s="529"/>
      <c r="AB20" s="529"/>
      <c r="AC20" s="529"/>
    </row>
    <row r="21" spans="2:29" s="525" customFormat="1" ht="21" customHeight="1" x14ac:dyDescent="0.2">
      <c r="B21" s="1119"/>
      <c r="D21" s="530" t="s">
        <v>71</v>
      </c>
      <c r="E21" s="527">
        <f>SUM(E17:E20)</f>
        <v>2187</v>
      </c>
      <c r="F21" s="526"/>
      <c r="G21" s="527">
        <f>SUM(G17:G20)</f>
        <v>63145</v>
      </c>
      <c r="H21" s="526"/>
      <c r="I21" s="527">
        <f>SUM(I17:I20)</f>
        <v>32027</v>
      </c>
      <c r="J21" s="526"/>
      <c r="K21" s="527">
        <f>SUM(K17:K20)</f>
        <v>41275</v>
      </c>
      <c r="L21" s="526"/>
      <c r="M21" s="527">
        <f>SUM(M17:M20)</f>
        <v>40463</v>
      </c>
      <c r="N21" s="526"/>
      <c r="O21" s="527">
        <f>SUM(O17:O20)</f>
        <v>57197</v>
      </c>
      <c r="P21" s="526"/>
      <c r="Q21" s="527">
        <f>SUM(Q17:Q20)</f>
        <v>114650</v>
      </c>
      <c r="R21" s="526"/>
      <c r="S21" s="527">
        <f>SUM(S17:S20)</f>
        <v>207559</v>
      </c>
      <c r="T21" s="528"/>
      <c r="V21" s="529"/>
    </row>
    <row r="22" spans="2:29" s="521" customFormat="1" ht="3" customHeight="1" x14ac:dyDescent="0.2">
      <c r="B22" s="531"/>
      <c r="C22" s="519"/>
      <c r="D22" s="528"/>
      <c r="E22" s="532"/>
      <c r="F22" s="528"/>
      <c r="G22" s="532"/>
      <c r="H22" s="528"/>
      <c r="I22" s="532"/>
      <c r="J22" s="528"/>
      <c r="K22" s="532"/>
      <c r="L22" s="528"/>
      <c r="M22" s="532"/>
      <c r="N22" s="528"/>
      <c r="O22" s="532"/>
      <c r="P22" s="528"/>
      <c r="Q22" s="532"/>
      <c r="R22" s="528"/>
      <c r="S22" s="532"/>
      <c r="T22" s="528"/>
    </row>
    <row r="23" spans="2:29" s="533" customFormat="1" ht="18" customHeight="1" x14ac:dyDescent="0.2">
      <c r="B23" s="1120" t="s">
        <v>3</v>
      </c>
      <c r="C23" s="1120"/>
      <c r="D23" s="1120"/>
      <c r="E23" s="532">
        <f>E16+E21</f>
        <v>3729</v>
      </c>
      <c r="F23" s="528"/>
      <c r="G23" s="532">
        <f>G16+G21</f>
        <v>91467</v>
      </c>
      <c r="H23" s="528"/>
      <c r="I23" s="532">
        <f>I16+I21</f>
        <v>52449</v>
      </c>
      <c r="J23" s="528"/>
      <c r="K23" s="532">
        <f>K16+K21</f>
        <v>72188</v>
      </c>
      <c r="L23" s="528"/>
      <c r="M23" s="532">
        <f>M16+M21</f>
        <v>74661</v>
      </c>
      <c r="N23" s="528"/>
      <c r="O23" s="532">
        <f>O16+O21</f>
        <v>111421</v>
      </c>
      <c r="P23" s="528"/>
      <c r="Q23" s="532">
        <f>Q16+Q21</f>
        <v>301314</v>
      </c>
      <c r="R23" s="528"/>
      <c r="S23" s="532">
        <f>S16+S21</f>
        <v>813985</v>
      </c>
      <c r="T23" s="528"/>
    </row>
    <row r="24" spans="2:29" s="536" customFormat="1" ht="5.25" customHeight="1" x14ac:dyDescent="0.2">
      <c r="B24" s="534"/>
      <c r="C24" s="534"/>
      <c r="D24" s="534"/>
      <c r="E24" s="534"/>
      <c r="F24" s="534"/>
      <c r="G24" s="534"/>
      <c r="H24" s="534"/>
      <c r="I24" s="534"/>
      <c r="J24" s="534"/>
      <c r="K24" s="534"/>
      <c r="L24" s="535"/>
    </row>
    <row r="25" spans="2:29" s="776" customFormat="1" ht="5.25" customHeight="1" x14ac:dyDescent="0.2">
      <c r="B25" s="774"/>
      <c r="C25" s="774"/>
      <c r="D25" s="774"/>
      <c r="E25" s="774"/>
      <c r="F25" s="774"/>
      <c r="G25" s="774"/>
      <c r="H25" s="774"/>
      <c r="I25" s="774"/>
      <c r="J25" s="774"/>
      <c r="K25" s="774"/>
      <c r="L25" s="775"/>
    </row>
    <row r="26" spans="2:29" s="776" customFormat="1" ht="12.75" customHeight="1" x14ac:dyDescent="0.2">
      <c r="B26" s="777"/>
      <c r="C26" s="777"/>
      <c r="D26" s="777"/>
      <c r="E26" s="777"/>
      <c r="F26" s="777"/>
      <c r="G26" s="777"/>
      <c r="H26" s="777"/>
      <c r="I26" s="777"/>
      <c r="J26" s="777"/>
      <c r="K26" s="777"/>
      <c r="L26" s="777"/>
    </row>
    <row r="27" spans="2:29" s="773" customFormat="1" ht="24.75" customHeight="1" x14ac:dyDescent="0.2">
      <c r="B27" s="778"/>
      <c r="C27" s="778"/>
      <c r="D27" s="778"/>
      <c r="E27" s="778" t="s">
        <v>122</v>
      </c>
      <c r="F27" s="778"/>
      <c r="G27" s="778" t="s">
        <v>23</v>
      </c>
      <c r="H27" s="778"/>
      <c r="I27" s="778" t="s">
        <v>21</v>
      </c>
      <c r="J27" s="778"/>
      <c r="K27" s="778" t="s">
        <v>19</v>
      </c>
      <c r="L27" s="778"/>
      <c r="M27" s="779"/>
      <c r="N27" s="779"/>
      <c r="O27" s="779"/>
      <c r="P27" s="779"/>
      <c r="Q27" s="779"/>
      <c r="R27" s="779"/>
      <c r="S27" s="779"/>
      <c r="T27" s="779"/>
      <c r="U27" s="779"/>
      <c r="V27" s="779"/>
      <c r="W27" s="779"/>
      <c r="X27" s="779"/>
      <c r="Y27" s="779"/>
      <c r="Z27" s="779"/>
      <c r="AA27" s="779"/>
    </row>
    <row r="28" spans="2:29" s="773" customFormat="1" ht="10.5" x14ac:dyDescent="0.2">
      <c r="B28" s="780"/>
      <c r="C28" s="780"/>
      <c r="D28" s="780"/>
      <c r="E28" s="780" t="e">
        <f>#REF!</f>
        <v>#REF!</v>
      </c>
      <c r="F28" s="781"/>
      <c r="G28" s="781" t="e">
        <f>#REF!</f>
        <v>#REF!</v>
      </c>
      <c r="H28" s="781"/>
      <c r="I28" s="781" t="e">
        <f>#REF!</f>
        <v>#REF!</v>
      </c>
      <c r="J28" s="781"/>
      <c r="K28" s="781" t="e">
        <f>#REF!</f>
        <v>#REF!</v>
      </c>
      <c r="L28" s="781"/>
      <c r="M28" s="779"/>
      <c r="N28" s="779"/>
      <c r="O28" s="779"/>
      <c r="P28" s="779"/>
      <c r="Q28" s="779"/>
      <c r="R28" s="779"/>
      <c r="S28" s="779"/>
      <c r="T28" s="779"/>
      <c r="U28" s="779"/>
      <c r="V28" s="779"/>
      <c r="W28" s="779"/>
      <c r="X28" s="779"/>
      <c r="Y28" s="779"/>
      <c r="Z28" s="779"/>
      <c r="AA28" s="779"/>
    </row>
    <row r="29" spans="2:29" s="776" customFormat="1" x14ac:dyDescent="0.2">
      <c r="B29" s="782"/>
      <c r="C29" s="782"/>
      <c r="D29" s="782"/>
      <c r="E29" s="782"/>
      <c r="F29" s="782"/>
      <c r="G29" s="782"/>
      <c r="H29" s="782"/>
      <c r="I29" s="782"/>
      <c r="J29" s="782"/>
      <c r="K29" s="782"/>
      <c r="L29" s="782"/>
      <c r="M29" s="783"/>
      <c r="N29" s="783"/>
      <c r="O29" s="783"/>
      <c r="P29" s="783"/>
      <c r="Q29" s="783"/>
      <c r="R29" s="783"/>
      <c r="S29" s="783"/>
      <c r="T29" s="783"/>
      <c r="U29" s="783"/>
      <c r="V29" s="783"/>
      <c r="W29" s="783"/>
      <c r="X29" s="783"/>
      <c r="Y29" s="783"/>
      <c r="Z29" s="783"/>
      <c r="AA29" s="783"/>
    </row>
    <row r="30" spans="2:29" s="776" customFormat="1" x14ac:dyDescent="0.2">
      <c r="B30" s="782"/>
      <c r="C30" s="782"/>
      <c r="D30" s="782"/>
      <c r="E30" s="782"/>
      <c r="F30" s="782"/>
      <c r="G30" s="782"/>
      <c r="H30" s="782"/>
      <c r="I30" s="782"/>
      <c r="J30" s="782"/>
      <c r="K30" s="782"/>
      <c r="L30" s="782"/>
      <c r="M30" s="783"/>
      <c r="N30" s="783"/>
      <c r="O30" s="783"/>
      <c r="P30" s="783"/>
      <c r="Q30" s="783"/>
      <c r="R30" s="783"/>
      <c r="S30" s="783"/>
      <c r="T30" s="783"/>
      <c r="U30" s="783"/>
      <c r="V30" s="783"/>
      <c r="W30" s="783"/>
      <c r="X30" s="783"/>
      <c r="Y30" s="783"/>
      <c r="Z30" s="783"/>
      <c r="AA30" s="783"/>
    </row>
    <row r="31" spans="2:29" s="776" customFormat="1" x14ac:dyDescent="0.2">
      <c r="B31" s="782"/>
      <c r="C31" s="782"/>
      <c r="D31" s="782"/>
      <c r="E31" s="782"/>
      <c r="F31" s="782"/>
      <c r="G31" s="782"/>
      <c r="H31" s="782"/>
      <c r="I31" s="782"/>
      <c r="J31" s="782"/>
      <c r="K31" s="782"/>
      <c r="L31" s="782"/>
      <c r="M31" s="783"/>
      <c r="N31" s="783"/>
      <c r="O31" s="783"/>
      <c r="P31" s="783"/>
      <c r="Q31" s="783"/>
      <c r="R31" s="783"/>
      <c r="S31" s="783"/>
      <c r="T31" s="783"/>
      <c r="U31" s="783"/>
      <c r="V31" s="783"/>
      <c r="W31" s="783"/>
      <c r="X31" s="783"/>
      <c r="Y31" s="783"/>
      <c r="Z31" s="783"/>
      <c r="AA31" s="783"/>
    </row>
    <row r="32" spans="2:29" s="776" customFormat="1" x14ac:dyDescent="0.2">
      <c r="B32" s="782"/>
      <c r="C32" s="782"/>
      <c r="D32" s="782"/>
      <c r="E32" s="782"/>
      <c r="F32" s="782"/>
      <c r="G32" s="782"/>
      <c r="H32" s="782"/>
      <c r="I32" s="782"/>
      <c r="J32" s="782"/>
      <c r="K32" s="782"/>
      <c r="L32" s="782"/>
      <c r="M32" s="783"/>
      <c r="N32" s="783"/>
      <c r="O32" s="783"/>
      <c r="P32" s="783"/>
      <c r="Q32" s="783"/>
      <c r="R32" s="783"/>
      <c r="S32" s="783"/>
      <c r="T32" s="783"/>
      <c r="U32" s="783"/>
      <c r="V32" s="783"/>
      <c r="W32" s="783"/>
      <c r="X32" s="783"/>
      <c r="Y32" s="783"/>
      <c r="Z32" s="783"/>
      <c r="AA32" s="783"/>
    </row>
    <row r="33" spans="2:27" s="776" customFormat="1" x14ac:dyDescent="0.2">
      <c r="B33" s="782"/>
      <c r="C33" s="782"/>
      <c r="D33" s="782"/>
      <c r="E33" s="782"/>
      <c r="F33" s="782"/>
      <c r="G33" s="782"/>
      <c r="H33" s="782"/>
      <c r="I33" s="782"/>
      <c r="J33" s="782"/>
      <c r="K33" s="782"/>
      <c r="L33" s="782"/>
      <c r="M33" s="783"/>
      <c r="N33" s="783"/>
      <c r="O33" s="783"/>
      <c r="P33" s="783"/>
      <c r="Q33" s="783"/>
      <c r="R33" s="783"/>
      <c r="S33" s="783"/>
      <c r="T33" s="783"/>
      <c r="U33" s="783"/>
      <c r="V33" s="783"/>
      <c r="W33" s="783"/>
      <c r="X33" s="783"/>
      <c r="Y33" s="783"/>
      <c r="Z33" s="783"/>
      <c r="AA33" s="783"/>
    </row>
    <row r="34" spans="2:27" s="776" customFormat="1" x14ac:dyDescent="0.2">
      <c r="B34" s="777"/>
      <c r="C34" s="777"/>
      <c r="D34" s="777"/>
      <c r="E34" s="777"/>
      <c r="F34" s="777"/>
      <c r="G34" s="777"/>
      <c r="H34" s="777"/>
      <c r="I34" s="777"/>
      <c r="J34" s="777"/>
      <c r="K34" s="777"/>
      <c r="L34" s="777"/>
    </row>
    <row r="35" spans="2:27" s="135" customFormat="1" x14ac:dyDescent="0.2">
      <c r="B35" s="537"/>
      <c r="C35" s="537"/>
      <c r="D35" s="537"/>
      <c r="E35" s="537"/>
      <c r="F35" s="537"/>
      <c r="G35" s="537"/>
      <c r="H35" s="537"/>
      <c r="I35" s="537"/>
      <c r="J35" s="537"/>
      <c r="K35" s="537"/>
      <c r="L35" s="537"/>
    </row>
    <row r="36" spans="2:27" s="19" customFormat="1" x14ac:dyDescent="0.2">
      <c r="B36" s="48"/>
      <c r="C36" s="48"/>
      <c r="D36" s="48"/>
      <c r="E36" s="48"/>
      <c r="F36" s="48"/>
      <c r="G36" s="48"/>
      <c r="H36" s="48"/>
      <c r="I36" s="48"/>
      <c r="J36" s="48"/>
      <c r="K36" s="48"/>
      <c r="L36" s="48"/>
    </row>
    <row r="37" spans="2:27" s="19" customFormat="1" x14ac:dyDescent="0.2">
      <c r="C37" s="1090"/>
      <c r="D37" s="1090"/>
      <c r="E37" s="1090"/>
      <c r="F37" s="1090"/>
      <c r="G37" s="1090"/>
      <c r="H37" s="1090"/>
      <c r="I37" s="1090"/>
      <c r="J37" s="48"/>
      <c r="K37" s="48"/>
      <c r="L37" s="48"/>
    </row>
    <row r="38" spans="2:27" s="19" customFormat="1" x14ac:dyDescent="0.2">
      <c r="J38" s="48"/>
      <c r="K38" s="48"/>
      <c r="L38" s="48"/>
    </row>
    <row r="39" spans="2:27" s="19" customFormat="1" x14ac:dyDescent="0.2">
      <c r="B39" s="48"/>
      <c r="C39" s="48"/>
      <c r="D39" s="48"/>
      <c r="E39" s="48"/>
      <c r="F39" s="48"/>
      <c r="G39" s="48"/>
      <c r="H39" s="48"/>
      <c r="I39" s="48"/>
      <c r="J39" s="48"/>
      <c r="K39" s="48"/>
      <c r="L39" s="48"/>
    </row>
    <row r="40" spans="2:27" s="19" customFormat="1" ht="5.25" customHeight="1" x14ac:dyDescent="0.2">
      <c r="B40" s="48"/>
      <c r="C40" s="48"/>
      <c r="D40" s="48"/>
      <c r="E40" s="48"/>
      <c r="F40" s="48"/>
      <c r="G40" s="48"/>
      <c r="H40" s="48"/>
      <c r="I40" s="48"/>
      <c r="J40" s="48"/>
      <c r="K40" s="48"/>
      <c r="L40" s="48"/>
    </row>
    <row r="41" spans="2:27" s="19" customFormat="1" ht="5.25" customHeight="1" x14ac:dyDescent="0.2">
      <c r="B41" s="48"/>
      <c r="C41" s="48"/>
      <c r="D41" s="48"/>
      <c r="E41" s="48"/>
      <c r="F41" s="48"/>
      <c r="G41" s="48"/>
      <c r="H41" s="48"/>
      <c r="I41" s="48"/>
      <c r="J41" s="48"/>
      <c r="K41" s="48"/>
      <c r="L41" s="48"/>
    </row>
    <row r="42" spans="2:27" s="19" customFormat="1" ht="16.5" customHeight="1" x14ac:dyDescent="0.2">
      <c r="B42" s="48"/>
      <c r="C42" s="48"/>
      <c r="D42" s="48"/>
      <c r="E42" s="48"/>
      <c r="F42" s="48"/>
      <c r="G42" s="48"/>
      <c r="H42" s="48"/>
      <c r="I42" s="48"/>
      <c r="J42" s="48"/>
      <c r="K42" s="48"/>
      <c r="L42" s="48"/>
    </row>
    <row r="43" spans="2:27" s="19" customFormat="1" x14ac:dyDescent="0.2">
      <c r="B43" s="48"/>
      <c r="C43" s="48"/>
      <c r="D43" s="48"/>
      <c r="E43" s="48"/>
      <c r="F43" s="48"/>
      <c r="G43" s="48"/>
      <c r="H43" s="48"/>
      <c r="I43" s="48"/>
      <c r="J43" s="48"/>
      <c r="K43" s="48"/>
      <c r="L43" s="48"/>
    </row>
    <row r="44" spans="2:27" s="19" customFormat="1" x14ac:dyDescent="0.2"/>
    <row r="45" spans="2:27" s="20" customFormat="1" x14ac:dyDescent="0.2"/>
    <row r="46" spans="2:27" s="3" customFormat="1" ht="12.75" customHeight="1" x14ac:dyDescent="0.2">
      <c r="B46" s="1101"/>
      <c r="C46" s="1102"/>
      <c r="D46" s="1102"/>
      <c r="E46" s="1102"/>
      <c r="F46" s="1102"/>
      <c r="G46" s="1102"/>
      <c r="H46" s="1102"/>
      <c r="I46" s="1102"/>
      <c r="J46" s="1102"/>
      <c r="K46" s="1102"/>
      <c r="L46" s="403"/>
    </row>
  </sheetData>
  <mergeCells count="12">
    <mergeCell ref="B3:I3"/>
    <mergeCell ref="B4:T4"/>
    <mergeCell ref="B5:AB5"/>
    <mergeCell ref="B6:AC6"/>
    <mergeCell ref="B8:B10"/>
    <mergeCell ref="D8:D10"/>
    <mergeCell ref="E8:S8"/>
    <mergeCell ref="B12:B16"/>
    <mergeCell ref="B17:B21"/>
    <mergeCell ref="B23:D23"/>
    <mergeCell ref="C37:I37"/>
    <mergeCell ref="B46:K46"/>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20">
    <tabColor theme="0"/>
    <pageSetUpPr fitToPage="1"/>
  </sheetPr>
  <dimension ref="B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28" t="s">
        <v>424</v>
      </c>
      <c r="C3" s="1028"/>
      <c r="D3" s="1028"/>
      <c r="E3" s="1028"/>
      <c r="F3" s="1028"/>
      <c r="G3" s="1028"/>
      <c r="H3" s="1028"/>
      <c r="I3" s="1028"/>
      <c r="J3" s="1028"/>
      <c r="K3" s="1028"/>
      <c r="L3" s="1028"/>
      <c r="M3" s="1028"/>
      <c r="N3" s="1028"/>
      <c r="O3" s="1028"/>
      <c r="P3" s="1028"/>
      <c r="Q3" s="1028"/>
      <c r="R3" s="1028"/>
      <c r="S3" s="1028"/>
      <c r="T3" s="1028"/>
      <c r="U3" s="1028"/>
      <c r="V3" s="1028"/>
      <c r="W3" s="1028"/>
      <c r="X3" s="1028"/>
      <c r="Y3" s="13"/>
    </row>
    <row r="4" spans="2:25" s="7" customFormat="1" ht="14.25" customHeight="1" x14ac:dyDescent="0.2">
      <c r="B4" s="1046" t="str">
        <f>porsaad!B6</f>
        <v>Situación a 30 de abril de 2023</v>
      </c>
      <c r="C4" s="1046"/>
      <c r="D4" s="1046"/>
      <c r="E4" s="1046"/>
      <c r="F4" s="1046"/>
      <c r="G4" s="1046"/>
      <c r="H4" s="1046"/>
      <c r="I4" s="1046"/>
      <c r="J4" s="1046"/>
      <c r="K4" s="1046"/>
      <c r="L4" s="1046"/>
      <c r="M4" s="1046"/>
      <c r="N4" s="1046"/>
      <c r="O4" s="1046"/>
      <c r="P4" s="1046"/>
      <c r="Q4" s="1046"/>
      <c r="R4" s="1046"/>
      <c r="S4" s="1046"/>
      <c r="T4" s="1046"/>
      <c r="U4" s="1046"/>
      <c r="V4" s="1046"/>
      <c r="W4" s="1046"/>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21" t="s">
        <v>55</v>
      </c>
      <c r="G6" s="1122"/>
      <c r="H6" s="1122"/>
      <c r="I6" s="1122"/>
      <c r="J6" s="1122"/>
      <c r="K6" s="1122"/>
      <c r="L6" s="1122"/>
      <c r="M6" s="1122"/>
      <c r="N6" s="1122"/>
      <c r="O6" s="1122"/>
      <c r="P6" s="1122"/>
      <c r="Q6" s="1122"/>
      <c r="R6" s="1122"/>
      <c r="S6" s="1122"/>
      <c r="T6" s="1122"/>
      <c r="U6" s="1122"/>
      <c r="V6" s="1122"/>
      <c r="W6" s="1123"/>
      <c r="X6" s="133"/>
      <c r="Y6" s="133"/>
    </row>
    <row r="7" spans="2:25" s="7" customFormat="1" ht="64.5" customHeight="1" x14ac:dyDescent="0.2">
      <c r="B7" s="1104" t="s">
        <v>15</v>
      </c>
      <c r="C7" s="194"/>
      <c r="D7" s="195" t="s">
        <v>255</v>
      </c>
      <c r="E7" s="194"/>
      <c r="F7" s="1124" t="s">
        <v>57</v>
      </c>
      <c r="G7" s="1125"/>
      <c r="H7" s="1124" t="s">
        <v>58</v>
      </c>
      <c r="I7" s="1125"/>
      <c r="J7" s="1124" t="s">
        <v>59</v>
      </c>
      <c r="K7" s="1125"/>
      <c r="L7" s="1124" t="s">
        <v>60</v>
      </c>
      <c r="M7" s="1125"/>
      <c r="N7" s="1124" t="s">
        <v>61</v>
      </c>
      <c r="O7" s="1125"/>
      <c r="P7" s="1124" t="s">
        <v>62</v>
      </c>
      <c r="Q7" s="1125"/>
      <c r="R7" s="1124" t="s">
        <v>63</v>
      </c>
      <c r="S7" s="1125"/>
      <c r="T7" s="1124" t="s">
        <v>64</v>
      </c>
      <c r="U7" s="1125"/>
      <c r="V7" s="1126" t="s">
        <v>3</v>
      </c>
      <c r="W7" s="1127"/>
      <c r="X7" s="51"/>
      <c r="Y7" s="195" t="s">
        <v>256</v>
      </c>
    </row>
    <row r="8" spans="2:25" s="124" customFormat="1" ht="20.25" customHeight="1" x14ac:dyDescent="0.2">
      <c r="B8" s="1105"/>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271313</v>
      </c>
      <c r="E10" s="125"/>
      <c r="F10" s="153">
        <v>749</v>
      </c>
      <c r="G10" s="75">
        <v>0.19014543968276937</v>
      </c>
      <c r="H10" s="153">
        <v>122978</v>
      </c>
      <c r="I10" s="75">
        <v>31.219901043134328</v>
      </c>
      <c r="J10" s="153">
        <v>147009</v>
      </c>
      <c r="K10" s="75">
        <v>37.320548654638507</v>
      </c>
      <c r="L10" s="153">
        <v>14201</v>
      </c>
      <c r="M10" s="75">
        <v>3.6051473817556845</v>
      </c>
      <c r="N10" s="153">
        <v>26957</v>
      </c>
      <c r="O10" s="75">
        <v>6.8434587683957462</v>
      </c>
      <c r="P10" s="153">
        <v>4343</v>
      </c>
      <c r="Q10" s="75">
        <v>1.102538911271385</v>
      </c>
      <c r="R10" s="153">
        <v>77661</v>
      </c>
      <c r="S10" s="75">
        <v>19.715467277975371</v>
      </c>
      <c r="T10" s="153">
        <v>11</v>
      </c>
      <c r="U10" s="75">
        <f t="shared" ref="U10:U27" si="0">T10*100/$V10</f>
        <v>2.792523146208896E-3</v>
      </c>
      <c r="V10" s="153">
        <f>F10+H10+J10+L10+N10+P10+R10+T10</f>
        <v>393909</v>
      </c>
      <c r="W10" s="75">
        <f t="shared" ref="V10:W27" si="1">G10+I10+K10+M10+O10+Q10+S10+U10</f>
        <v>100</v>
      </c>
      <c r="X10" s="154"/>
      <c r="Y10" s="155">
        <f t="shared" ref="Y10:Y27" si="2">V10/D10</f>
        <v>1.4518618717127452</v>
      </c>
    </row>
    <row r="11" spans="2:25" s="125" customFormat="1" ht="18" customHeight="1" x14ac:dyDescent="0.2">
      <c r="B11" s="32" t="s">
        <v>10</v>
      </c>
      <c r="C11" s="28"/>
      <c r="D11" s="156">
        <v>38208</v>
      </c>
      <c r="F11" s="157">
        <v>3426</v>
      </c>
      <c r="G11" s="181">
        <v>7.7240446398376736</v>
      </c>
      <c r="H11" s="157">
        <v>3307</v>
      </c>
      <c r="I11" s="181">
        <v>7.4557547063465224</v>
      </c>
      <c r="J11" s="157">
        <v>5277</v>
      </c>
      <c r="K11" s="181">
        <v>11.897193101115995</v>
      </c>
      <c r="L11" s="157">
        <v>1676</v>
      </c>
      <c r="M11" s="181">
        <v>3.7786044414383948</v>
      </c>
      <c r="N11" s="157">
        <v>4000</v>
      </c>
      <c r="O11" s="181">
        <v>9.0181490249126366</v>
      </c>
      <c r="P11" s="157">
        <v>7133</v>
      </c>
      <c r="Q11" s="181">
        <v>16.081614248675461</v>
      </c>
      <c r="R11" s="157">
        <v>19536</v>
      </c>
      <c r="S11" s="181">
        <v>44.044639837673316</v>
      </c>
      <c r="T11" s="157">
        <v>0</v>
      </c>
      <c r="U11" s="181">
        <f t="shared" si="0"/>
        <v>0</v>
      </c>
      <c r="V11" s="157">
        <f t="shared" si="1"/>
        <v>44355</v>
      </c>
      <c r="W11" s="181">
        <f t="shared" si="1"/>
        <v>100</v>
      </c>
      <c r="X11" s="154"/>
      <c r="Y11" s="158">
        <f t="shared" si="2"/>
        <v>1.1608825376884422</v>
      </c>
    </row>
    <row r="12" spans="2:25" s="125" customFormat="1" ht="22.5" customHeight="1" x14ac:dyDescent="0.2">
      <c r="B12" s="32" t="s">
        <v>40</v>
      </c>
      <c r="C12" s="28"/>
      <c r="D12" s="156">
        <v>29209</v>
      </c>
      <c r="F12" s="126">
        <v>7438</v>
      </c>
      <c r="G12" s="181">
        <v>19.925527070106352</v>
      </c>
      <c r="H12" s="126">
        <v>2486</v>
      </c>
      <c r="I12" s="181">
        <v>6.659701572503951</v>
      </c>
      <c r="J12" s="126">
        <v>6839</v>
      </c>
      <c r="K12" s="181">
        <v>18.320876530311555</v>
      </c>
      <c r="L12" s="126">
        <v>2231</v>
      </c>
      <c r="M12" s="181">
        <v>5.9765865680837953</v>
      </c>
      <c r="N12" s="126">
        <v>3651</v>
      </c>
      <c r="O12" s="181">
        <v>9.7805995338744669</v>
      </c>
      <c r="P12" s="126">
        <v>3766</v>
      </c>
      <c r="Q12" s="181">
        <v>10.088671006456106</v>
      </c>
      <c r="R12" s="126">
        <v>10903</v>
      </c>
      <c r="S12" s="181">
        <v>29.207854483109646</v>
      </c>
      <c r="T12" s="126">
        <v>15</v>
      </c>
      <c r="U12" s="181">
        <f t="shared" si="0"/>
        <v>4.0183235554126819E-2</v>
      </c>
      <c r="V12" s="157">
        <f t="shared" si="1"/>
        <v>37329</v>
      </c>
      <c r="W12" s="181">
        <f t="shared" si="1"/>
        <v>99.999999999999986</v>
      </c>
      <c r="X12" s="154"/>
      <c r="Y12" s="158">
        <f t="shared" si="2"/>
        <v>1.2779965079256395</v>
      </c>
    </row>
    <row r="13" spans="2:25" s="125" customFormat="1" ht="18" customHeight="1" x14ac:dyDescent="0.2">
      <c r="B13" s="32" t="s">
        <v>41</v>
      </c>
      <c r="C13" s="28"/>
      <c r="D13" s="156">
        <v>26991</v>
      </c>
      <c r="F13" s="157">
        <v>4210</v>
      </c>
      <c r="G13" s="181">
        <v>9.6859542160358902</v>
      </c>
      <c r="H13" s="157">
        <v>11363</v>
      </c>
      <c r="I13" s="181">
        <v>26.142873576440813</v>
      </c>
      <c r="J13" s="157">
        <v>2178</v>
      </c>
      <c r="K13" s="181">
        <v>5.0109283331416083</v>
      </c>
      <c r="L13" s="157">
        <v>1944</v>
      </c>
      <c r="M13" s="181">
        <v>4.4725641320602785</v>
      </c>
      <c r="N13" s="157">
        <v>2812</v>
      </c>
      <c r="O13" s="181">
        <v>6.469573219832049</v>
      </c>
      <c r="P13" s="157">
        <v>829</v>
      </c>
      <c r="Q13" s="181">
        <v>1.907281720924882</v>
      </c>
      <c r="R13" s="157">
        <v>20129</v>
      </c>
      <c r="S13" s="181">
        <v>46.310824801564479</v>
      </c>
      <c r="T13" s="157">
        <v>0</v>
      </c>
      <c r="U13" s="181">
        <f t="shared" si="0"/>
        <v>0</v>
      </c>
      <c r="V13" s="157">
        <f t="shared" si="1"/>
        <v>43465</v>
      </c>
      <c r="W13" s="181">
        <f t="shared" si="1"/>
        <v>100</v>
      </c>
      <c r="X13" s="154"/>
      <c r="Y13" s="158">
        <f t="shared" si="2"/>
        <v>1.6103515986810417</v>
      </c>
    </row>
    <row r="14" spans="2:25" s="125" customFormat="1" ht="18" customHeight="1" x14ac:dyDescent="0.2">
      <c r="B14" s="32" t="s">
        <v>9</v>
      </c>
      <c r="C14" s="28"/>
      <c r="D14" s="156">
        <v>37361</v>
      </c>
      <c r="F14" s="157">
        <v>1242</v>
      </c>
      <c r="G14" s="181">
        <v>2.9733547197816668</v>
      </c>
      <c r="H14" s="157">
        <v>2181</v>
      </c>
      <c r="I14" s="181">
        <v>5.2213258001963085</v>
      </c>
      <c r="J14" s="157">
        <v>558</v>
      </c>
      <c r="K14" s="181">
        <v>1.335855019032343</v>
      </c>
      <c r="L14" s="157">
        <v>5361</v>
      </c>
      <c r="M14" s="181">
        <v>12.834263005434392</v>
      </c>
      <c r="N14" s="157">
        <v>4695</v>
      </c>
      <c r="O14" s="181">
        <v>11.239855402073209</v>
      </c>
      <c r="P14" s="157">
        <v>12773</v>
      </c>
      <c r="Q14" s="181">
        <v>30.578631107706304</v>
      </c>
      <c r="R14" s="157">
        <v>14961</v>
      </c>
      <c r="S14" s="181">
        <v>35.816714945775779</v>
      </c>
      <c r="T14" s="157">
        <v>0</v>
      </c>
      <c r="U14" s="181">
        <f t="shared" si="0"/>
        <v>0</v>
      </c>
      <c r="V14" s="157">
        <f t="shared" si="1"/>
        <v>41771</v>
      </c>
      <c r="W14" s="181">
        <f t="shared" si="1"/>
        <v>100</v>
      </c>
      <c r="X14" s="154"/>
      <c r="Y14" s="158">
        <f t="shared" si="2"/>
        <v>1.1180375257621584</v>
      </c>
    </row>
    <row r="15" spans="2:25" s="125" customFormat="1" ht="18" customHeight="1" x14ac:dyDescent="0.2">
      <c r="B15" s="32" t="s">
        <v>8</v>
      </c>
      <c r="C15" s="28"/>
      <c r="D15" s="156">
        <v>17908</v>
      </c>
      <c r="F15" s="126">
        <v>7030</v>
      </c>
      <c r="G15" s="181">
        <v>24.861194610460799</v>
      </c>
      <c r="H15" s="126">
        <v>3276</v>
      </c>
      <c r="I15" s="181">
        <v>11.585387417335644</v>
      </c>
      <c r="J15" s="126">
        <v>1507</v>
      </c>
      <c r="K15" s="181">
        <v>5.3294196696962199</v>
      </c>
      <c r="L15" s="126">
        <v>2053</v>
      </c>
      <c r="M15" s="181">
        <v>7.2603175725854934</v>
      </c>
      <c r="N15" s="126">
        <v>5211</v>
      </c>
      <c r="O15" s="181">
        <v>18.428404710542136</v>
      </c>
      <c r="P15" s="126">
        <v>198</v>
      </c>
      <c r="Q15" s="181">
        <v>0.70021572302578072</v>
      </c>
      <c r="R15" s="126">
        <v>9002</v>
      </c>
      <c r="S15" s="181">
        <v>31.835060296353927</v>
      </c>
      <c r="T15" s="126">
        <v>0</v>
      </c>
      <c r="U15" s="181">
        <f t="shared" si="0"/>
        <v>0</v>
      </c>
      <c r="V15" s="157">
        <f t="shared" si="1"/>
        <v>28277</v>
      </c>
      <c r="W15" s="181">
        <f t="shared" si="1"/>
        <v>100</v>
      </c>
      <c r="X15" s="154"/>
      <c r="Y15" s="158">
        <f t="shared" si="2"/>
        <v>1.5790149653786016</v>
      </c>
    </row>
    <row r="16" spans="2:25" s="128" customFormat="1" ht="18" customHeight="1" x14ac:dyDescent="0.2">
      <c r="B16" s="127" t="s">
        <v>7</v>
      </c>
      <c r="C16" s="129"/>
      <c r="D16" s="159">
        <v>116770</v>
      </c>
      <c r="E16" s="160"/>
      <c r="F16" s="161">
        <v>13061</v>
      </c>
      <c r="G16" s="182">
        <v>8.1297928493177967</v>
      </c>
      <c r="H16" s="161">
        <v>26118</v>
      </c>
      <c r="I16" s="182">
        <v>16.257095906782194</v>
      </c>
      <c r="J16" s="161">
        <v>22099</v>
      </c>
      <c r="K16" s="182">
        <v>13.755477542077482</v>
      </c>
      <c r="L16" s="161">
        <v>7852</v>
      </c>
      <c r="M16" s="182">
        <v>4.8874614082262724</v>
      </c>
      <c r="N16" s="161">
        <v>8450</v>
      </c>
      <c r="O16" s="182">
        <v>5.2596852903097302</v>
      </c>
      <c r="P16" s="161">
        <v>50000</v>
      </c>
      <c r="Q16" s="182">
        <v>31.122398167513197</v>
      </c>
      <c r="R16" s="161">
        <v>30970</v>
      </c>
      <c r="S16" s="182">
        <v>19.277213424957672</v>
      </c>
      <c r="T16" s="161">
        <v>2106</v>
      </c>
      <c r="U16" s="182">
        <f t="shared" si="0"/>
        <v>1.3108754108156557</v>
      </c>
      <c r="V16" s="161">
        <f t="shared" si="1"/>
        <v>160656</v>
      </c>
      <c r="W16" s="182">
        <f t="shared" si="1"/>
        <v>100.00000000000001</v>
      </c>
      <c r="X16" s="162"/>
      <c r="Y16" s="158">
        <f t="shared" si="2"/>
        <v>1.3758328337757986</v>
      </c>
    </row>
    <row r="17" spans="2:25" s="128" customFormat="1" ht="18" customHeight="1" x14ac:dyDescent="0.2">
      <c r="B17" s="127" t="s">
        <v>43</v>
      </c>
      <c r="C17" s="129"/>
      <c r="D17" s="159">
        <v>68043</v>
      </c>
      <c r="E17" s="160"/>
      <c r="F17" s="161">
        <v>8419</v>
      </c>
      <c r="G17" s="182">
        <v>9.2372342059643202</v>
      </c>
      <c r="H17" s="161">
        <v>26172</v>
      </c>
      <c r="I17" s="182">
        <v>28.715630554519322</v>
      </c>
      <c r="J17" s="161">
        <v>15888</v>
      </c>
      <c r="K17" s="182">
        <v>17.432138860240066</v>
      </c>
      <c r="L17" s="161">
        <v>3486</v>
      </c>
      <c r="M17" s="182">
        <v>3.8248008601961776</v>
      </c>
      <c r="N17" s="161">
        <v>12180</v>
      </c>
      <c r="O17" s="182">
        <v>13.363762041649295</v>
      </c>
      <c r="P17" s="161">
        <v>9122</v>
      </c>
      <c r="Q17" s="182">
        <v>10.008558074213864</v>
      </c>
      <c r="R17" s="161">
        <v>15851</v>
      </c>
      <c r="S17" s="182">
        <v>17.391542867174298</v>
      </c>
      <c r="T17" s="161">
        <v>24</v>
      </c>
      <c r="U17" s="182">
        <f t="shared" si="0"/>
        <v>2.633253604265871E-2</v>
      </c>
      <c r="V17" s="161">
        <f t="shared" si="1"/>
        <v>91142</v>
      </c>
      <c r="W17" s="182">
        <f t="shared" si="1"/>
        <v>100</v>
      </c>
      <c r="X17" s="162"/>
      <c r="Y17" s="158">
        <f t="shared" si="2"/>
        <v>1.3394765075026087</v>
      </c>
    </row>
    <row r="18" spans="2:25" s="128" customFormat="1" ht="18" customHeight="1" x14ac:dyDescent="0.2">
      <c r="B18" s="127" t="s">
        <v>44</v>
      </c>
      <c r="C18" s="129"/>
      <c r="D18" s="159">
        <v>192301</v>
      </c>
      <c r="E18" s="160"/>
      <c r="F18" s="161">
        <v>180</v>
      </c>
      <c r="G18" s="182">
        <v>7.7413361546202875E-2</v>
      </c>
      <c r="H18" s="161">
        <v>24747</v>
      </c>
      <c r="I18" s="182">
        <v>10.643046989910459</v>
      </c>
      <c r="J18" s="161">
        <v>32981</v>
      </c>
      <c r="K18" s="182">
        <v>14.184278206418428</v>
      </c>
      <c r="L18" s="161">
        <v>13050</v>
      </c>
      <c r="M18" s="182">
        <v>5.6124687120997088</v>
      </c>
      <c r="N18" s="161">
        <v>38716</v>
      </c>
      <c r="O18" s="182">
        <v>16.650753920126615</v>
      </c>
      <c r="P18" s="161">
        <v>22342</v>
      </c>
      <c r="Q18" s="182">
        <v>9.6087184648070263</v>
      </c>
      <c r="R18" s="161">
        <v>100411</v>
      </c>
      <c r="S18" s="182">
        <v>43.184183590087649</v>
      </c>
      <c r="T18" s="161">
        <v>91</v>
      </c>
      <c r="U18" s="182">
        <f t="shared" si="0"/>
        <v>3.9136755003913677E-2</v>
      </c>
      <c r="V18" s="161">
        <f t="shared" si="1"/>
        <v>232518</v>
      </c>
      <c r="W18" s="182">
        <f t="shared" si="1"/>
        <v>100</v>
      </c>
      <c r="X18" s="162"/>
      <c r="Y18" s="158">
        <f t="shared" si="2"/>
        <v>1.2091356779215916</v>
      </c>
    </row>
    <row r="19" spans="2:25" s="128" customFormat="1" ht="18" customHeight="1" x14ac:dyDescent="0.2">
      <c r="B19" s="127" t="s">
        <v>6</v>
      </c>
      <c r="C19" s="129"/>
      <c r="D19" s="159">
        <v>140764</v>
      </c>
      <c r="E19" s="160"/>
      <c r="F19" s="161">
        <v>1301</v>
      </c>
      <c r="G19" s="182">
        <v>0.68986727611129084</v>
      </c>
      <c r="H19" s="161">
        <v>42597</v>
      </c>
      <c r="I19" s="182">
        <v>22.587453005774524</v>
      </c>
      <c r="J19" s="161">
        <v>4423</v>
      </c>
      <c r="K19" s="182">
        <v>2.3453366350808911</v>
      </c>
      <c r="L19" s="161">
        <v>8005</v>
      </c>
      <c r="M19" s="182">
        <v>4.2447252461728535</v>
      </c>
      <c r="N19" s="161">
        <v>13792</v>
      </c>
      <c r="O19" s="182">
        <v>7.3133354897209246</v>
      </c>
      <c r="P19" s="161">
        <v>21622</v>
      </c>
      <c r="Q19" s="182">
        <v>11.465265368238532</v>
      </c>
      <c r="R19" s="161">
        <v>96496</v>
      </c>
      <c r="S19" s="182">
        <v>51.16789598434675</v>
      </c>
      <c r="T19" s="161">
        <v>351</v>
      </c>
      <c r="U19" s="182">
        <f t="shared" si="0"/>
        <v>0.18612099455423756</v>
      </c>
      <c r="V19" s="161">
        <f t="shared" si="1"/>
        <v>188587</v>
      </c>
      <c r="W19" s="182">
        <f t="shared" si="1"/>
        <v>100.00000000000001</v>
      </c>
      <c r="X19" s="162"/>
      <c r="Y19" s="158">
        <f t="shared" si="2"/>
        <v>1.3397388536841806</v>
      </c>
    </row>
    <row r="20" spans="2:25" s="125" customFormat="1" ht="18" customHeight="1" x14ac:dyDescent="0.2">
      <c r="B20" s="127" t="s">
        <v>5</v>
      </c>
      <c r="C20" s="28"/>
      <c r="D20" s="156">
        <v>33170</v>
      </c>
      <c r="F20" s="157">
        <v>1256</v>
      </c>
      <c r="G20" s="181">
        <v>3.39652235052327</v>
      </c>
      <c r="H20" s="157">
        <v>3621</v>
      </c>
      <c r="I20" s="181">
        <v>9.7920441331566561</v>
      </c>
      <c r="J20" s="157">
        <v>994</v>
      </c>
      <c r="K20" s="181">
        <v>2.68801211498418</v>
      </c>
      <c r="L20" s="157">
        <v>2155</v>
      </c>
      <c r="M20" s="181">
        <v>5.8276318991860245</v>
      </c>
      <c r="N20" s="157">
        <v>4823</v>
      </c>
      <c r="O20" s="181">
        <v>13.042537656507747</v>
      </c>
      <c r="P20" s="157">
        <v>17829</v>
      </c>
      <c r="Q20" s="181">
        <v>48.213851104681034</v>
      </c>
      <c r="R20" s="157">
        <v>6301</v>
      </c>
      <c r="S20" s="181">
        <v>17.039400740961085</v>
      </c>
      <c r="T20" s="157">
        <v>0</v>
      </c>
      <c r="U20" s="181">
        <f t="shared" si="0"/>
        <v>0</v>
      </c>
      <c r="V20" s="157">
        <f t="shared" si="1"/>
        <v>36979</v>
      </c>
      <c r="W20" s="181">
        <f t="shared" si="1"/>
        <v>99.999999999999986</v>
      </c>
      <c r="X20" s="154"/>
      <c r="Y20" s="158">
        <f t="shared" si="2"/>
        <v>1.11483268013265</v>
      </c>
    </row>
    <row r="21" spans="2:25" s="125" customFormat="1" ht="18" customHeight="1" x14ac:dyDescent="0.2">
      <c r="B21" s="32" t="s">
        <v>38</v>
      </c>
      <c r="C21" s="28"/>
      <c r="D21" s="156">
        <v>70490</v>
      </c>
      <c r="F21" s="157">
        <v>5673</v>
      </c>
      <c r="G21" s="181">
        <v>6.6376496191512517</v>
      </c>
      <c r="H21" s="157">
        <v>9002</v>
      </c>
      <c r="I21" s="181">
        <v>10.532720231200347</v>
      </c>
      <c r="J21" s="157">
        <v>25996</v>
      </c>
      <c r="K21" s="181">
        <v>30.416418032690981</v>
      </c>
      <c r="L21" s="157">
        <v>8506</v>
      </c>
      <c r="M21" s="181">
        <v>9.9523792808920408</v>
      </c>
      <c r="N21" s="157">
        <v>7019</v>
      </c>
      <c r="O21" s="181">
        <v>8.2125264722056475</v>
      </c>
      <c r="P21" s="157">
        <v>12689</v>
      </c>
      <c r="Q21" s="181">
        <v>14.846665964641323</v>
      </c>
      <c r="R21" s="157">
        <v>16476</v>
      </c>
      <c r="S21" s="181">
        <v>19.277615921934782</v>
      </c>
      <c r="T21" s="157">
        <v>106</v>
      </c>
      <c r="U21" s="181">
        <f t="shared" si="0"/>
        <v>0.12402447728362993</v>
      </c>
      <c r="V21" s="157">
        <f t="shared" si="1"/>
        <v>85467</v>
      </c>
      <c r="W21" s="181">
        <f t="shared" si="1"/>
        <v>99.999999999999986</v>
      </c>
      <c r="X21" s="154"/>
      <c r="Y21" s="158">
        <f t="shared" si="2"/>
        <v>1.212469853879983</v>
      </c>
    </row>
    <row r="22" spans="2:25" s="125" customFormat="1" ht="21" customHeight="1" x14ac:dyDescent="0.2">
      <c r="B22" s="32" t="s">
        <v>45</v>
      </c>
      <c r="C22" s="28"/>
      <c r="D22" s="156">
        <v>167084</v>
      </c>
      <c r="F22" s="157">
        <v>4462</v>
      </c>
      <c r="G22" s="181">
        <v>1.9745809215301011</v>
      </c>
      <c r="H22" s="157">
        <v>66311</v>
      </c>
      <c r="I22" s="181">
        <v>29.344786079691289</v>
      </c>
      <c r="J22" s="157">
        <v>47685</v>
      </c>
      <c r="K22" s="181">
        <v>21.102171950507142</v>
      </c>
      <c r="L22" s="157">
        <v>15890</v>
      </c>
      <c r="M22" s="181">
        <v>7.0318446533198804</v>
      </c>
      <c r="N22" s="157">
        <v>23891</v>
      </c>
      <c r="O22" s="181">
        <v>10.572548811357159</v>
      </c>
      <c r="P22" s="157">
        <v>24882</v>
      </c>
      <c r="Q22" s="181">
        <v>11.011098720195422</v>
      </c>
      <c r="R22" s="157">
        <v>42767</v>
      </c>
      <c r="S22" s="181">
        <v>18.925796116332997</v>
      </c>
      <c r="T22" s="157">
        <v>84</v>
      </c>
      <c r="U22" s="181">
        <f t="shared" si="0"/>
        <v>3.7172747066008177E-2</v>
      </c>
      <c r="V22" s="157">
        <f t="shared" si="1"/>
        <v>225972</v>
      </c>
      <c r="W22" s="181">
        <f t="shared" si="1"/>
        <v>99.999999999999986</v>
      </c>
      <c r="X22" s="154"/>
      <c r="Y22" s="158">
        <f t="shared" si="2"/>
        <v>1.352445476526777</v>
      </c>
    </row>
    <row r="23" spans="2:25" s="125" customFormat="1" ht="18" customHeight="1" x14ac:dyDescent="0.2">
      <c r="B23" s="32" t="s">
        <v>46</v>
      </c>
      <c r="C23" s="28"/>
      <c r="D23" s="156">
        <v>38398</v>
      </c>
      <c r="F23" s="157">
        <v>4182</v>
      </c>
      <c r="G23" s="181">
        <v>8.6799501867995019</v>
      </c>
      <c r="H23" s="157">
        <v>7891</v>
      </c>
      <c r="I23" s="181">
        <v>16.378165213781653</v>
      </c>
      <c r="J23" s="157">
        <v>3131</v>
      </c>
      <c r="K23" s="181">
        <v>6.4985471149854712</v>
      </c>
      <c r="L23" s="157">
        <v>3907</v>
      </c>
      <c r="M23" s="181">
        <v>8.109173931091739</v>
      </c>
      <c r="N23" s="157">
        <v>4903</v>
      </c>
      <c r="O23" s="181">
        <v>10.176421751764218</v>
      </c>
      <c r="P23" s="157">
        <v>1213</v>
      </c>
      <c r="Q23" s="181">
        <v>2.5176421751764217</v>
      </c>
      <c r="R23" s="157">
        <v>22949</v>
      </c>
      <c r="S23" s="181">
        <v>47.631797426317974</v>
      </c>
      <c r="T23" s="157">
        <v>4</v>
      </c>
      <c r="U23" s="181">
        <f t="shared" si="0"/>
        <v>8.3022000830220016E-3</v>
      </c>
      <c r="V23" s="157">
        <f>F23+H23+J23+L23+N23+P23+R23+T23</f>
        <v>48180</v>
      </c>
      <c r="W23" s="181">
        <f t="shared" si="1"/>
        <v>100</v>
      </c>
      <c r="X23" s="154"/>
      <c r="Y23" s="158">
        <f t="shared" si="2"/>
        <v>1.2547528517110267</v>
      </c>
    </row>
    <row r="24" spans="2:25" s="125" customFormat="1" ht="22.5" customHeight="1" x14ac:dyDescent="0.2">
      <c r="B24" s="32" t="s">
        <v>47</v>
      </c>
      <c r="C24" s="28"/>
      <c r="D24" s="156">
        <v>15398</v>
      </c>
      <c r="F24" s="126">
        <v>1818</v>
      </c>
      <c r="G24" s="183">
        <v>8.7445887445887447</v>
      </c>
      <c r="H24" s="126">
        <v>2885</v>
      </c>
      <c r="I24" s="181">
        <v>13.876863876863878</v>
      </c>
      <c r="J24" s="126">
        <v>999</v>
      </c>
      <c r="K24" s="181">
        <v>4.8051948051948052</v>
      </c>
      <c r="L24" s="126">
        <v>567</v>
      </c>
      <c r="M24" s="181">
        <v>2.7272727272727271</v>
      </c>
      <c r="N24" s="126">
        <v>2493</v>
      </c>
      <c r="O24" s="181">
        <v>11.991341991341992</v>
      </c>
      <c r="P24" s="126">
        <v>2520</v>
      </c>
      <c r="Q24" s="181">
        <v>12.121212121212121</v>
      </c>
      <c r="R24" s="126">
        <v>9476</v>
      </c>
      <c r="S24" s="181">
        <v>45.579605579605577</v>
      </c>
      <c r="T24" s="126">
        <v>32</v>
      </c>
      <c r="U24" s="181">
        <f t="shared" si="0"/>
        <v>0.15392015392015393</v>
      </c>
      <c r="V24" s="126">
        <f t="shared" si="1"/>
        <v>20790</v>
      </c>
      <c r="W24" s="181">
        <f t="shared" si="1"/>
        <v>100</v>
      </c>
      <c r="X24" s="154"/>
      <c r="Y24" s="158">
        <f t="shared" si="2"/>
        <v>1.3501753474477205</v>
      </c>
    </row>
    <row r="25" spans="2:25" s="125" customFormat="1" ht="18" customHeight="1" x14ac:dyDescent="0.2">
      <c r="B25" s="32" t="s">
        <v>48</v>
      </c>
      <c r="C25" s="28"/>
      <c r="D25" s="156">
        <v>65806</v>
      </c>
      <c r="F25" s="126">
        <v>811</v>
      </c>
      <c r="G25" s="183">
        <v>0.88926413666816517</v>
      </c>
      <c r="H25" s="126">
        <v>22456</v>
      </c>
      <c r="I25" s="181">
        <v>24.623077007423326</v>
      </c>
      <c r="J25" s="126">
        <v>5622</v>
      </c>
      <c r="K25" s="181">
        <v>6.1645412778648891</v>
      </c>
      <c r="L25" s="126">
        <v>7497</v>
      </c>
      <c r="M25" s="181">
        <v>8.2204848737376501</v>
      </c>
      <c r="N25" s="126">
        <v>12910</v>
      </c>
      <c r="O25" s="181">
        <v>14.155856972115922</v>
      </c>
      <c r="P25" s="126">
        <v>1297</v>
      </c>
      <c r="Q25" s="181">
        <v>1.4221647167183851</v>
      </c>
      <c r="R25" s="126">
        <v>33899</v>
      </c>
      <c r="S25" s="181">
        <v>37.170363710128399</v>
      </c>
      <c r="T25" s="126">
        <v>6707</v>
      </c>
      <c r="U25" s="181">
        <f t="shared" si="0"/>
        <v>7.35424730534326</v>
      </c>
      <c r="V25" s="126">
        <f t="shared" si="1"/>
        <v>91199</v>
      </c>
      <c r="W25" s="181">
        <f t="shared" si="1"/>
        <v>99.999999999999986</v>
      </c>
      <c r="X25" s="154"/>
      <c r="Y25" s="158">
        <f t="shared" si="2"/>
        <v>1.3858766677810535</v>
      </c>
    </row>
    <row r="26" spans="2:25" s="125" customFormat="1" ht="18" customHeight="1" x14ac:dyDescent="0.2">
      <c r="B26" s="32" t="s">
        <v>49</v>
      </c>
      <c r="C26" s="28"/>
      <c r="D26" s="156">
        <v>8756</v>
      </c>
      <c r="F26" s="126">
        <v>1054</v>
      </c>
      <c r="G26" s="183">
        <v>7.9896907216494846</v>
      </c>
      <c r="H26" s="126">
        <v>3168</v>
      </c>
      <c r="I26" s="181">
        <v>24.014554275318375</v>
      </c>
      <c r="J26" s="126">
        <v>3697</v>
      </c>
      <c r="K26" s="181">
        <v>28.024560339599759</v>
      </c>
      <c r="L26" s="126">
        <v>1249</v>
      </c>
      <c r="M26" s="181">
        <v>9.4678593086719225</v>
      </c>
      <c r="N26" s="126">
        <v>1773</v>
      </c>
      <c r="O26" s="181">
        <v>13.439963614311704</v>
      </c>
      <c r="P26" s="126">
        <v>998</v>
      </c>
      <c r="Q26" s="181">
        <v>7.5651910248635534</v>
      </c>
      <c r="R26" s="126">
        <v>1253</v>
      </c>
      <c r="S26" s="181">
        <v>9.4981807155852032</v>
      </c>
      <c r="T26" s="126">
        <v>0</v>
      </c>
      <c r="U26" s="181">
        <f t="shared" si="0"/>
        <v>0</v>
      </c>
      <c r="V26" s="126">
        <f t="shared" si="1"/>
        <v>13192</v>
      </c>
      <c r="W26" s="181">
        <f t="shared" si="1"/>
        <v>100</v>
      </c>
      <c r="X26" s="154"/>
      <c r="Y26" s="158">
        <f t="shared" si="2"/>
        <v>1.5066240292370945</v>
      </c>
    </row>
    <row r="27" spans="2:25" s="125" customFormat="1" ht="18" customHeight="1" x14ac:dyDescent="0.2">
      <c r="B27" s="32" t="s">
        <v>4</v>
      </c>
      <c r="C27" s="28"/>
      <c r="D27" s="156">
        <v>3221</v>
      </c>
      <c r="F27" s="126">
        <v>560</v>
      </c>
      <c r="G27" s="183">
        <v>12.971971276349317</v>
      </c>
      <c r="H27" s="126">
        <v>743</v>
      </c>
      <c r="I27" s="181">
        <v>17.211026175584898</v>
      </c>
      <c r="J27" s="126">
        <v>1110</v>
      </c>
      <c r="K27" s="181">
        <v>25.712300208478108</v>
      </c>
      <c r="L27" s="126">
        <v>62</v>
      </c>
      <c r="M27" s="181">
        <v>1.4361825341672458</v>
      </c>
      <c r="N27" s="126">
        <v>183</v>
      </c>
      <c r="O27" s="181">
        <v>4.2390548992355805</v>
      </c>
      <c r="P27" s="126">
        <v>4</v>
      </c>
      <c r="Q27" s="181">
        <v>9.2656937688209401E-2</v>
      </c>
      <c r="R27" s="126">
        <v>1655</v>
      </c>
      <c r="S27" s="181">
        <v>38.336807968496643</v>
      </c>
      <c r="T27" s="126">
        <v>0</v>
      </c>
      <c r="U27" s="181">
        <f t="shared" si="0"/>
        <v>0</v>
      </c>
      <c r="V27" s="157">
        <f t="shared" si="1"/>
        <v>4317</v>
      </c>
      <c r="W27" s="181">
        <f t="shared" si="1"/>
        <v>100</v>
      </c>
      <c r="X27" s="154"/>
      <c r="Y27" s="158">
        <f t="shared" si="2"/>
        <v>1.3402669978267618</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1341191</v>
      </c>
      <c r="E30" s="23"/>
      <c r="F30" s="65">
        <f>SUM(F10:F27)</f>
        <v>66872</v>
      </c>
      <c r="G30" s="67">
        <f>F30*100/$V30</f>
        <v>3.7398251221264971</v>
      </c>
      <c r="H30" s="65">
        <f>SUM(H10:H27)</f>
        <v>381302</v>
      </c>
      <c r="I30" s="67">
        <f>H30*100/$V30</f>
        <v>21.324362942892055</v>
      </c>
      <c r="J30" s="65">
        <f>SUM(J10:J27)</f>
        <v>327993</v>
      </c>
      <c r="K30" s="67">
        <f>J30*100/$V30</f>
        <v>18.343050324225928</v>
      </c>
      <c r="L30" s="65">
        <f>SUM(L10:L27)</f>
        <v>99692</v>
      </c>
      <c r="M30" s="67">
        <f>L30*100/$V30</f>
        <v>5.5752878046870853</v>
      </c>
      <c r="N30" s="65">
        <f>SUM(N10:N27)</f>
        <v>178459</v>
      </c>
      <c r="O30" s="67">
        <f>N30*100/$V30</f>
        <v>9.9803423177050572</v>
      </c>
      <c r="P30" s="65">
        <f>SUM(P10:P27)</f>
        <v>193560</v>
      </c>
      <c r="Q30" s="67">
        <f>P30*100/$V30</f>
        <v>10.824867667167197</v>
      </c>
      <c r="R30" s="65">
        <f>SUM(R10:R27)</f>
        <v>530696</v>
      </c>
      <c r="S30" s="67">
        <f>R30*100/$V30</f>
        <v>29.679241431571413</v>
      </c>
      <c r="T30" s="65">
        <f>SUM(T10:T28)</f>
        <v>9531</v>
      </c>
      <c r="U30" s="67">
        <f>T30*100/$V30</f>
        <v>0.53302238962477033</v>
      </c>
      <c r="V30" s="65">
        <f>SUM(V10:V27)</f>
        <v>1788105</v>
      </c>
      <c r="W30" s="67">
        <f>G30+I30+K30+M30+O30+Q30+S30+U30</f>
        <v>100.00000000000001</v>
      </c>
      <c r="X30" s="174"/>
      <c r="Y30" s="175">
        <f>(V30/D30)</f>
        <v>1.3332217409749991</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9"/>
      <c r="D32" s="989"/>
      <c r="E32" s="989"/>
      <c r="F32" s="989"/>
      <c r="G32" s="989"/>
      <c r="H32" s="989"/>
      <c r="I32" s="989"/>
      <c r="J32" s="989"/>
      <c r="K32" s="989"/>
      <c r="L32" s="989"/>
      <c r="N32" s="989"/>
      <c r="O32" s="989"/>
      <c r="P32" s="989"/>
      <c r="Q32" s="989"/>
      <c r="R32" s="989"/>
      <c r="S32" s="989"/>
      <c r="T32" s="989"/>
      <c r="U32" s="989"/>
      <c r="V32" s="989"/>
      <c r="W32" s="989"/>
    </row>
    <row r="33" spans="2:25" s="990" customFormat="1" x14ac:dyDescent="0.2">
      <c r="B33" s="180" t="s">
        <v>50</v>
      </c>
      <c r="F33" s="991"/>
      <c r="G33" s="991"/>
      <c r="H33" s="991"/>
      <c r="I33" s="991"/>
      <c r="J33" s="991"/>
      <c r="K33" s="991"/>
      <c r="L33" s="991"/>
      <c r="M33" s="991"/>
      <c r="N33" s="991"/>
      <c r="O33" s="991"/>
      <c r="P33" s="991"/>
      <c r="Q33" s="991"/>
      <c r="R33" s="991"/>
      <c r="S33" s="991"/>
      <c r="T33" s="991"/>
      <c r="U33" s="991"/>
      <c r="X33" s="536"/>
      <c r="Y33" s="536"/>
    </row>
    <row r="34" spans="2:25" s="990" customFormat="1" x14ac:dyDescent="0.2">
      <c r="F34" s="992"/>
      <c r="G34" s="992"/>
      <c r="H34" s="992"/>
      <c r="I34" s="992"/>
      <c r="J34" s="992"/>
      <c r="X34" s="536"/>
      <c r="Y34" s="536"/>
    </row>
    <row r="35" spans="2:25" s="990" customFormat="1" x14ac:dyDescent="0.2">
      <c r="X35" s="536"/>
      <c r="Y35" s="536"/>
    </row>
    <row r="36" spans="2:25" s="990" customFormat="1" x14ac:dyDescent="0.2">
      <c r="D36" s="1012"/>
      <c r="T36" s="536"/>
      <c r="U36" s="536"/>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B3:X3"/>
    <mergeCell ref="B4:W4"/>
    <mergeCell ref="F6:W6"/>
    <mergeCell ref="B7:B8"/>
    <mergeCell ref="F7:G7"/>
    <mergeCell ref="H7:I7"/>
    <mergeCell ref="J7:K7"/>
    <mergeCell ref="L7:M7"/>
    <mergeCell ref="N7:O7"/>
    <mergeCell ref="P7:Q7"/>
    <mergeCell ref="R7:S7"/>
    <mergeCell ref="T7:U7"/>
    <mergeCell ref="V7:W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2">
    <tabColor theme="0"/>
    <pageSetUpPr fitToPage="1"/>
  </sheetPr>
  <dimension ref="B1:Y56"/>
  <sheetViews>
    <sheetView topLeftCell="A4"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9.5" x14ac:dyDescent="0.2">
      <c r="B3" s="1033" t="s">
        <v>425</v>
      </c>
      <c r="C3" s="1033"/>
      <c r="D3" s="1033"/>
      <c r="E3" s="1033"/>
      <c r="F3" s="1033"/>
      <c r="G3" s="1033"/>
      <c r="H3" s="1033"/>
      <c r="I3" s="1033"/>
      <c r="J3" s="1033"/>
      <c r="K3" s="1033"/>
      <c r="L3" s="1033"/>
      <c r="M3" s="1033"/>
      <c r="N3" s="1033"/>
      <c r="O3" s="1033"/>
      <c r="P3" s="1033"/>
      <c r="Q3" s="1033"/>
      <c r="R3" s="1033"/>
      <c r="S3" s="1033"/>
      <c r="T3" s="1033"/>
      <c r="U3" s="1033"/>
      <c r="V3" s="1033"/>
      <c r="W3" s="1033"/>
      <c r="X3" s="1033"/>
      <c r="Y3" s="13"/>
    </row>
    <row r="4" spans="2:25" s="7" customFormat="1" ht="14.25" customHeight="1" x14ac:dyDescent="0.2">
      <c r="B4" s="1046" t="str">
        <f>porsaad!B6</f>
        <v>Situación a 30 de abril de 2023</v>
      </c>
      <c r="C4" s="1046"/>
      <c r="D4" s="1046"/>
      <c r="E4" s="1046"/>
      <c r="F4" s="1046"/>
      <c r="G4" s="1046"/>
      <c r="H4" s="1046"/>
      <c r="I4" s="1046"/>
      <c r="J4" s="1046"/>
      <c r="K4" s="1046"/>
      <c r="L4" s="1046"/>
      <c r="M4" s="1046"/>
      <c r="N4" s="1046"/>
      <c r="O4" s="1046"/>
      <c r="P4" s="1046"/>
      <c r="Q4" s="1046"/>
      <c r="R4" s="1046"/>
      <c r="S4" s="1046"/>
      <c r="T4" s="1046"/>
      <c r="U4" s="1046"/>
      <c r="V4" s="1046"/>
      <c r="W4" s="1046"/>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517" customFormat="1" ht="19.5" customHeight="1" x14ac:dyDescent="0.2">
      <c r="B6" s="518"/>
      <c r="C6" s="518"/>
      <c r="D6" s="518"/>
      <c r="E6" s="518"/>
      <c r="F6" s="1106" t="s">
        <v>55</v>
      </c>
      <c r="G6" s="1106"/>
      <c r="H6" s="1106"/>
      <c r="I6" s="1106"/>
      <c r="J6" s="1106"/>
      <c r="K6" s="1106"/>
      <c r="L6" s="1106"/>
      <c r="M6" s="1106"/>
      <c r="N6" s="1106"/>
      <c r="O6" s="1106"/>
      <c r="P6" s="1106"/>
      <c r="Q6" s="1106"/>
      <c r="R6" s="1106"/>
      <c r="S6" s="1106"/>
      <c r="T6" s="1106"/>
      <c r="U6" s="1106"/>
      <c r="V6" s="1106"/>
      <c r="W6" s="1106"/>
      <c r="X6" s="673"/>
      <c r="Y6" s="673"/>
    </row>
    <row r="7" spans="2:25" s="517" customFormat="1" ht="64.5" customHeight="1" x14ac:dyDescent="0.2">
      <c r="B7" s="1107" t="s">
        <v>15</v>
      </c>
      <c r="C7" s="542"/>
      <c r="D7" s="543" t="s">
        <v>56</v>
      </c>
      <c r="E7" s="542"/>
      <c r="F7" s="1108" t="s">
        <v>176</v>
      </c>
      <c r="G7" s="1108"/>
      <c r="H7" s="1108" t="s">
        <v>62</v>
      </c>
      <c r="I7" s="1108"/>
      <c r="J7" s="1108" t="s">
        <v>63</v>
      </c>
      <c r="K7" s="1108"/>
      <c r="L7" s="1108" t="s">
        <v>160</v>
      </c>
      <c r="M7" s="1108"/>
      <c r="N7" s="1108" t="s">
        <v>3</v>
      </c>
      <c r="O7" s="1108"/>
      <c r="P7" s="543"/>
      <c r="Q7" s="543" t="s">
        <v>65</v>
      </c>
      <c r="R7" s="518"/>
      <c r="S7" s="518"/>
      <c r="T7" s="518"/>
      <c r="U7" s="518"/>
      <c r="V7" s="518"/>
      <c r="W7" s="518"/>
    </row>
    <row r="8" spans="2:25" s="627" customFormat="1" ht="20.25" customHeight="1" x14ac:dyDescent="0.2">
      <c r="B8" s="1107"/>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c r="R8" s="542"/>
      <c r="S8" s="542"/>
      <c r="T8" s="542"/>
      <c r="U8" s="542"/>
      <c r="V8" s="542"/>
      <c r="W8" s="542"/>
    </row>
    <row r="9" spans="2:25" s="628" customFormat="1" ht="8.25" customHeight="1" x14ac:dyDescent="0.2">
      <c r="B9" s="545"/>
      <c r="C9" s="546"/>
      <c r="D9" s="547"/>
      <c r="E9" s="546"/>
      <c r="F9" s="548"/>
      <c r="G9" s="548"/>
      <c r="H9" s="548"/>
      <c r="I9" s="548"/>
      <c r="J9" s="548"/>
      <c r="K9" s="548"/>
      <c r="L9" s="548"/>
      <c r="M9" s="548"/>
      <c r="N9" s="548"/>
      <c r="O9" s="548"/>
      <c r="P9" s="548"/>
      <c r="Q9" s="548"/>
      <c r="R9" s="544"/>
      <c r="S9" s="544"/>
      <c r="T9" s="544"/>
      <c r="U9" s="544"/>
      <c r="V9" s="544"/>
      <c r="W9" s="544"/>
    </row>
    <row r="10" spans="2:25" s="629" customFormat="1" ht="18" customHeight="1" x14ac:dyDescent="0.2">
      <c r="B10" s="531" t="s">
        <v>11</v>
      </c>
      <c r="C10" s="546"/>
      <c r="D10" s="550">
        <f>'41benpresaad'!D10</f>
        <v>271313</v>
      </c>
      <c r="E10" s="549"/>
      <c r="F10" s="551">
        <f>'41benpresaad'!F10+'41benpresaad'!H10+'41benpresaad'!J10+'41benpresaad'!L10+'41benpresaad'!N10</f>
        <v>311894</v>
      </c>
      <c r="G10" s="552">
        <f t="shared" ref="G10:G27" si="0">F10*100/$N10</f>
        <v>79.179201287607043</v>
      </c>
      <c r="H10" s="551">
        <f>'41benpresaad'!P10</f>
        <v>4343</v>
      </c>
      <c r="I10" s="552">
        <f t="shared" ref="I10:I27" si="1">H10*100/$N10</f>
        <v>1.102538911271385</v>
      </c>
      <c r="J10" s="551">
        <f>'41benpresaad'!R10</f>
        <v>77661</v>
      </c>
      <c r="K10" s="552">
        <f t="shared" ref="K10:K27" si="2">J10*100/$N10</f>
        <v>19.715467277975371</v>
      </c>
      <c r="L10" s="551">
        <f>'41benpresaad'!T10</f>
        <v>11</v>
      </c>
      <c r="M10" s="552">
        <f t="shared" ref="M10:M27" si="3">L10*100/$N10</f>
        <v>2.792523146208896E-3</v>
      </c>
      <c r="N10" s="551">
        <f>F10+H10+J10+L10</f>
        <v>393909</v>
      </c>
      <c r="O10" s="552">
        <f>G10+I10+K10+M10</f>
        <v>100</v>
      </c>
      <c r="P10" s="553"/>
      <c r="Q10" s="553">
        <f t="shared" ref="Q10:Q27" si="4">N10/D10</f>
        <v>1.4518618717127452</v>
      </c>
      <c r="R10" s="549"/>
      <c r="S10" s="549"/>
      <c r="T10" s="549"/>
      <c r="U10" s="549"/>
      <c r="V10" s="549"/>
      <c r="W10" s="549"/>
    </row>
    <row r="11" spans="2:25" s="629" customFormat="1" ht="18" customHeight="1" x14ac:dyDescent="0.2">
      <c r="B11" s="531" t="s">
        <v>10</v>
      </c>
      <c r="C11" s="546"/>
      <c r="D11" s="550">
        <f>'41benpresaad'!D11</f>
        <v>38208</v>
      </c>
      <c r="E11" s="549"/>
      <c r="F11" s="551">
        <f>'41benpresaad'!F11+'41benpresaad'!H11+'41benpresaad'!J11+'41benpresaad'!L11+'41benpresaad'!N11</f>
        <v>17686</v>
      </c>
      <c r="G11" s="552">
        <f t="shared" si="0"/>
        <v>39.87374591365122</v>
      </c>
      <c r="H11" s="551">
        <f>'41benpresaad'!P11</f>
        <v>7133</v>
      </c>
      <c r="I11" s="552">
        <f t="shared" si="1"/>
        <v>16.081614248675461</v>
      </c>
      <c r="J11" s="551">
        <f>'41benpresaad'!R11</f>
        <v>19536</v>
      </c>
      <c r="K11" s="552">
        <f t="shared" si="2"/>
        <v>44.044639837673316</v>
      </c>
      <c r="L11" s="551">
        <f>'41benpresaad'!T11</f>
        <v>0</v>
      </c>
      <c r="M11" s="552">
        <f t="shared" si="3"/>
        <v>0</v>
      </c>
      <c r="N11" s="551">
        <f t="shared" ref="N11:N27" si="5">F11+H11+J11+L11</f>
        <v>44355</v>
      </c>
      <c r="O11" s="552">
        <f t="shared" ref="O11:O27" si="6">G11+I11+K11+M11</f>
        <v>100</v>
      </c>
      <c r="P11" s="553"/>
      <c r="Q11" s="553">
        <f t="shared" si="4"/>
        <v>1.1608825376884422</v>
      </c>
      <c r="R11" s="549"/>
      <c r="S11" s="549"/>
      <c r="T11" s="549"/>
      <c r="U11" s="549"/>
      <c r="V11" s="549"/>
      <c r="W11" s="549"/>
    </row>
    <row r="12" spans="2:25" s="629" customFormat="1" ht="22.5" customHeight="1" x14ac:dyDescent="0.2">
      <c r="B12" s="531" t="s">
        <v>40</v>
      </c>
      <c r="C12" s="546"/>
      <c r="D12" s="550">
        <f>'41benpresaad'!D12</f>
        <v>29209</v>
      </c>
      <c r="E12" s="549"/>
      <c r="F12" s="550">
        <f>'41benpresaad'!F12+'41benpresaad'!H12+'41benpresaad'!J12+'41benpresaad'!L12+'41benpresaad'!N12</f>
        <v>22645</v>
      </c>
      <c r="G12" s="552">
        <f t="shared" si="0"/>
        <v>60.663291274880123</v>
      </c>
      <c r="H12" s="551">
        <f>'41benpresaad'!P12</f>
        <v>3766</v>
      </c>
      <c r="I12" s="552">
        <f t="shared" si="1"/>
        <v>10.088671006456106</v>
      </c>
      <c r="J12" s="551">
        <f>'41benpresaad'!R12</f>
        <v>10903</v>
      </c>
      <c r="K12" s="552">
        <f t="shared" si="2"/>
        <v>29.207854483109646</v>
      </c>
      <c r="L12" s="551">
        <f>'41benpresaad'!T12</f>
        <v>15</v>
      </c>
      <c r="M12" s="552">
        <f t="shared" si="3"/>
        <v>4.0183235554126819E-2</v>
      </c>
      <c r="N12" s="551">
        <f t="shared" si="5"/>
        <v>37329</v>
      </c>
      <c r="O12" s="552">
        <f t="shared" si="6"/>
        <v>100</v>
      </c>
      <c r="P12" s="553"/>
      <c r="Q12" s="553">
        <f t="shared" si="4"/>
        <v>1.2779965079256395</v>
      </c>
      <c r="R12" s="549"/>
      <c r="S12" s="549"/>
      <c r="T12" s="549"/>
      <c r="U12" s="549"/>
      <c r="V12" s="549"/>
      <c r="W12" s="549"/>
    </row>
    <row r="13" spans="2:25" s="629" customFormat="1" ht="18" customHeight="1" x14ac:dyDescent="0.2">
      <c r="B13" s="531" t="s">
        <v>41</v>
      </c>
      <c r="C13" s="546"/>
      <c r="D13" s="550">
        <f>'41benpresaad'!D13</f>
        <v>26991</v>
      </c>
      <c r="E13" s="549"/>
      <c r="F13" s="551">
        <f>'41benpresaad'!F13+'41benpresaad'!H13+'41benpresaad'!J13+'41benpresaad'!L13+'41benpresaad'!N13</f>
        <v>22507</v>
      </c>
      <c r="G13" s="552">
        <f t="shared" si="0"/>
        <v>51.781893477510643</v>
      </c>
      <c r="H13" s="551">
        <f>'41benpresaad'!P13</f>
        <v>829</v>
      </c>
      <c r="I13" s="552">
        <f t="shared" si="1"/>
        <v>1.907281720924882</v>
      </c>
      <c r="J13" s="551">
        <f>'41benpresaad'!R13</f>
        <v>20129</v>
      </c>
      <c r="K13" s="552">
        <f t="shared" si="2"/>
        <v>46.310824801564479</v>
      </c>
      <c r="L13" s="551">
        <f>'41benpresaad'!T13</f>
        <v>0</v>
      </c>
      <c r="M13" s="552">
        <f t="shared" si="3"/>
        <v>0</v>
      </c>
      <c r="N13" s="551">
        <f t="shared" si="5"/>
        <v>43465</v>
      </c>
      <c r="O13" s="552">
        <f t="shared" si="6"/>
        <v>100</v>
      </c>
      <c r="P13" s="553"/>
      <c r="Q13" s="553">
        <f t="shared" si="4"/>
        <v>1.6103515986810417</v>
      </c>
      <c r="R13" s="549"/>
      <c r="S13" s="549"/>
      <c r="T13" s="549"/>
      <c r="U13" s="549"/>
      <c r="V13" s="549"/>
      <c r="W13" s="549"/>
    </row>
    <row r="14" spans="2:25" s="629" customFormat="1" ht="18" customHeight="1" x14ac:dyDescent="0.2">
      <c r="B14" s="531" t="s">
        <v>9</v>
      </c>
      <c r="C14" s="546"/>
      <c r="D14" s="550">
        <f>'41benpresaad'!D14</f>
        <v>37361</v>
      </c>
      <c r="E14" s="549"/>
      <c r="F14" s="551">
        <f>'41benpresaad'!F14+'41benpresaad'!H14+'41benpresaad'!J14+'41benpresaad'!L14+'41benpresaad'!N14</f>
        <v>14037</v>
      </c>
      <c r="G14" s="552">
        <f t="shared" si="0"/>
        <v>33.604653946517921</v>
      </c>
      <c r="H14" s="551">
        <f>'41benpresaad'!P14</f>
        <v>12773</v>
      </c>
      <c r="I14" s="552">
        <f t="shared" si="1"/>
        <v>30.578631107706304</v>
      </c>
      <c r="J14" s="551">
        <f>'41benpresaad'!R14</f>
        <v>14961</v>
      </c>
      <c r="K14" s="552">
        <f t="shared" si="2"/>
        <v>35.816714945775779</v>
      </c>
      <c r="L14" s="551">
        <f>'41benpresaad'!T14</f>
        <v>0</v>
      </c>
      <c r="M14" s="552">
        <f t="shared" si="3"/>
        <v>0</v>
      </c>
      <c r="N14" s="551">
        <f t="shared" si="5"/>
        <v>41771</v>
      </c>
      <c r="O14" s="552">
        <f t="shared" si="6"/>
        <v>100</v>
      </c>
      <c r="P14" s="553"/>
      <c r="Q14" s="553">
        <f t="shared" si="4"/>
        <v>1.1180375257621584</v>
      </c>
      <c r="R14" s="549"/>
      <c r="S14" s="549"/>
      <c r="T14" s="549"/>
      <c r="U14" s="549"/>
      <c r="V14" s="549"/>
      <c r="W14" s="549"/>
    </row>
    <row r="15" spans="2:25" s="629" customFormat="1" ht="18" customHeight="1" x14ac:dyDescent="0.2">
      <c r="B15" s="531" t="s">
        <v>8</v>
      </c>
      <c r="C15" s="546"/>
      <c r="D15" s="550">
        <f>'41benpresaad'!D15</f>
        <v>17908</v>
      </c>
      <c r="E15" s="549"/>
      <c r="F15" s="550">
        <f>'41benpresaad'!F15+'41benpresaad'!H15+'41benpresaad'!J15+'41benpresaad'!L15+'41benpresaad'!N15</f>
        <v>19077</v>
      </c>
      <c r="G15" s="552">
        <f t="shared" si="0"/>
        <v>67.464723980620292</v>
      </c>
      <c r="H15" s="551">
        <f>'41benpresaad'!P15</f>
        <v>198</v>
      </c>
      <c r="I15" s="552">
        <f t="shared" si="1"/>
        <v>0.70021572302578072</v>
      </c>
      <c r="J15" s="551">
        <f>'41benpresaad'!R15</f>
        <v>9002</v>
      </c>
      <c r="K15" s="552">
        <f t="shared" si="2"/>
        <v>31.835060296353927</v>
      </c>
      <c r="L15" s="551">
        <f>'41benpresaad'!T15</f>
        <v>0</v>
      </c>
      <c r="M15" s="552">
        <f t="shared" si="3"/>
        <v>0</v>
      </c>
      <c r="N15" s="551">
        <f t="shared" si="5"/>
        <v>28277</v>
      </c>
      <c r="O15" s="552">
        <f t="shared" si="6"/>
        <v>100</v>
      </c>
      <c r="P15" s="553"/>
      <c r="Q15" s="553">
        <f t="shared" si="4"/>
        <v>1.5790149653786016</v>
      </c>
      <c r="R15" s="549"/>
      <c r="S15" s="549"/>
      <c r="T15" s="549"/>
      <c r="U15" s="549"/>
      <c r="V15" s="549"/>
      <c r="W15" s="549"/>
    </row>
    <row r="16" spans="2:25" s="629" customFormat="1" ht="18" customHeight="1" x14ac:dyDescent="0.2">
      <c r="B16" s="531" t="s">
        <v>7</v>
      </c>
      <c r="C16" s="546"/>
      <c r="D16" s="550">
        <f>'41benpresaad'!D16</f>
        <v>116770</v>
      </c>
      <c r="E16" s="549"/>
      <c r="F16" s="551">
        <f>'41benpresaad'!F16+'41benpresaad'!H16+'41benpresaad'!J16+'41benpresaad'!L16+'41benpresaad'!N16</f>
        <v>77580</v>
      </c>
      <c r="G16" s="552">
        <f t="shared" si="0"/>
        <v>48.289512996713476</v>
      </c>
      <c r="H16" s="551">
        <f>'41benpresaad'!P16</f>
        <v>50000</v>
      </c>
      <c r="I16" s="552">
        <f t="shared" si="1"/>
        <v>31.122398167513197</v>
      </c>
      <c r="J16" s="551">
        <f>'41benpresaad'!R16</f>
        <v>30970</v>
      </c>
      <c r="K16" s="552">
        <f t="shared" si="2"/>
        <v>19.277213424957672</v>
      </c>
      <c r="L16" s="551">
        <f>'41benpresaad'!T16</f>
        <v>2106</v>
      </c>
      <c r="M16" s="552">
        <f t="shared" si="3"/>
        <v>1.3108754108156557</v>
      </c>
      <c r="N16" s="551">
        <f t="shared" si="5"/>
        <v>160656</v>
      </c>
      <c r="O16" s="552">
        <f t="shared" si="6"/>
        <v>99.999999999999986</v>
      </c>
      <c r="P16" s="553"/>
      <c r="Q16" s="553">
        <f t="shared" si="4"/>
        <v>1.3758328337757986</v>
      </c>
      <c r="R16" s="549"/>
      <c r="S16" s="549"/>
      <c r="T16" s="549"/>
      <c r="U16" s="549"/>
      <c r="V16" s="549"/>
      <c r="W16" s="549"/>
    </row>
    <row r="17" spans="2:25" s="629" customFormat="1" ht="18" customHeight="1" x14ac:dyDescent="0.2">
      <c r="B17" s="531" t="s">
        <v>43</v>
      </c>
      <c r="C17" s="546"/>
      <c r="D17" s="550">
        <f>'41benpresaad'!D17</f>
        <v>68043</v>
      </c>
      <c r="E17" s="549"/>
      <c r="F17" s="551">
        <f>'41benpresaad'!F17+'41benpresaad'!H17+'41benpresaad'!J17+'41benpresaad'!L17+'41benpresaad'!N17</f>
        <v>66145</v>
      </c>
      <c r="G17" s="552">
        <f t="shared" si="0"/>
        <v>72.57356652256918</v>
      </c>
      <c r="H17" s="551">
        <f>'41benpresaad'!P17</f>
        <v>9122</v>
      </c>
      <c r="I17" s="552">
        <f t="shared" si="1"/>
        <v>10.008558074213864</v>
      </c>
      <c r="J17" s="551">
        <f>'41benpresaad'!R17</f>
        <v>15851</v>
      </c>
      <c r="K17" s="552">
        <f t="shared" si="2"/>
        <v>17.391542867174298</v>
      </c>
      <c r="L17" s="551">
        <f>'41benpresaad'!T17</f>
        <v>24</v>
      </c>
      <c r="M17" s="552">
        <f t="shared" si="3"/>
        <v>2.633253604265871E-2</v>
      </c>
      <c r="N17" s="551">
        <f t="shared" si="5"/>
        <v>91142</v>
      </c>
      <c r="O17" s="552">
        <f t="shared" si="6"/>
        <v>100</v>
      </c>
      <c r="P17" s="553"/>
      <c r="Q17" s="553">
        <f t="shared" si="4"/>
        <v>1.3394765075026087</v>
      </c>
      <c r="R17" s="549"/>
      <c r="S17" s="549"/>
      <c r="T17" s="549"/>
      <c r="U17" s="549"/>
      <c r="V17" s="549"/>
      <c r="W17" s="549"/>
    </row>
    <row r="18" spans="2:25" s="629" customFormat="1" ht="18" customHeight="1" x14ac:dyDescent="0.2">
      <c r="B18" s="531" t="s">
        <v>44</v>
      </c>
      <c r="C18" s="546"/>
      <c r="D18" s="550">
        <f>'41benpresaad'!D18</f>
        <v>192301</v>
      </c>
      <c r="E18" s="549"/>
      <c r="F18" s="551">
        <f>'41benpresaad'!F18+'41benpresaad'!H18+'41benpresaad'!J18+'41benpresaad'!L18+'41benpresaad'!N18</f>
        <v>109674</v>
      </c>
      <c r="G18" s="552">
        <f t="shared" si="0"/>
        <v>47.167961190101408</v>
      </c>
      <c r="H18" s="551">
        <f>'41benpresaad'!P18</f>
        <v>22342</v>
      </c>
      <c r="I18" s="552">
        <f t="shared" si="1"/>
        <v>9.6087184648070263</v>
      </c>
      <c r="J18" s="551">
        <f>'41benpresaad'!R18</f>
        <v>100411</v>
      </c>
      <c r="K18" s="552">
        <f t="shared" si="2"/>
        <v>43.184183590087649</v>
      </c>
      <c r="L18" s="551">
        <f>'41benpresaad'!T18</f>
        <v>91</v>
      </c>
      <c r="M18" s="552">
        <f t="shared" si="3"/>
        <v>3.9136755003913677E-2</v>
      </c>
      <c r="N18" s="551">
        <f t="shared" si="5"/>
        <v>232518</v>
      </c>
      <c r="O18" s="552">
        <f t="shared" si="6"/>
        <v>100</v>
      </c>
      <c r="P18" s="553"/>
      <c r="Q18" s="553">
        <f t="shared" si="4"/>
        <v>1.2091356779215916</v>
      </c>
      <c r="R18" s="549"/>
      <c r="S18" s="549"/>
      <c r="T18" s="549"/>
      <c r="U18" s="549"/>
      <c r="V18" s="549"/>
      <c r="W18" s="549"/>
    </row>
    <row r="19" spans="2:25" s="629" customFormat="1" ht="18" customHeight="1" x14ac:dyDescent="0.2">
      <c r="B19" s="531" t="s">
        <v>6</v>
      </c>
      <c r="C19" s="546"/>
      <c r="D19" s="550">
        <f>'41benpresaad'!D19</f>
        <v>140764</v>
      </c>
      <c r="E19" s="549"/>
      <c r="F19" s="551">
        <f>'41benpresaad'!F19+'41benpresaad'!H19+'41benpresaad'!J19+'41benpresaad'!L19+'41benpresaad'!N19</f>
        <v>70118</v>
      </c>
      <c r="G19" s="552">
        <f t="shared" si="0"/>
        <v>37.180717652860487</v>
      </c>
      <c r="H19" s="551">
        <f>'41benpresaad'!P19</f>
        <v>21622</v>
      </c>
      <c r="I19" s="552">
        <f>H19*100/$N19</f>
        <v>11.465265368238532</v>
      </c>
      <c r="J19" s="551">
        <f>'41benpresaad'!R19</f>
        <v>96496</v>
      </c>
      <c r="K19" s="552">
        <f>J19*100/$N19</f>
        <v>51.16789598434675</v>
      </c>
      <c r="L19" s="551">
        <f>'41benpresaad'!T19</f>
        <v>351</v>
      </c>
      <c r="M19" s="552">
        <f t="shared" si="3"/>
        <v>0.18612099455423756</v>
      </c>
      <c r="N19" s="551">
        <f t="shared" si="5"/>
        <v>188587</v>
      </c>
      <c r="O19" s="552">
        <f t="shared" si="6"/>
        <v>100.00000000000001</v>
      </c>
      <c r="P19" s="553"/>
      <c r="Q19" s="553">
        <f t="shared" si="4"/>
        <v>1.3397388536841806</v>
      </c>
      <c r="R19" s="549"/>
      <c r="S19" s="549"/>
      <c r="T19" s="549"/>
      <c r="U19" s="549"/>
      <c r="V19" s="549"/>
      <c r="W19" s="549"/>
    </row>
    <row r="20" spans="2:25" s="629" customFormat="1" ht="18" customHeight="1" x14ac:dyDescent="0.2">
      <c r="B20" s="531" t="s">
        <v>5</v>
      </c>
      <c r="C20" s="546"/>
      <c r="D20" s="550">
        <f>'41benpresaad'!D20</f>
        <v>33170</v>
      </c>
      <c r="E20" s="549"/>
      <c r="F20" s="551">
        <f>'41benpresaad'!F20+'41benpresaad'!H20+'41benpresaad'!J20+'41benpresaad'!L20+'41benpresaad'!N20</f>
        <v>12849</v>
      </c>
      <c r="G20" s="552">
        <f t="shared" si="0"/>
        <v>34.746748154357881</v>
      </c>
      <c r="H20" s="551">
        <f>'41benpresaad'!P20</f>
        <v>17829</v>
      </c>
      <c r="I20" s="552">
        <f>H20*100/$N20</f>
        <v>48.213851104681034</v>
      </c>
      <c r="J20" s="551">
        <f>'41benpresaad'!R20</f>
        <v>6301</v>
      </c>
      <c r="K20" s="552">
        <f>J20*100/$N20</f>
        <v>17.039400740961085</v>
      </c>
      <c r="L20" s="551">
        <f>'41benpresaad'!T20</f>
        <v>0</v>
      </c>
      <c r="M20" s="552">
        <f t="shared" si="3"/>
        <v>0</v>
      </c>
      <c r="N20" s="551">
        <f t="shared" si="5"/>
        <v>36979</v>
      </c>
      <c r="O20" s="552">
        <f t="shared" si="6"/>
        <v>100</v>
      </c>
      <c r="P20" s="553"/>
      <c r="Q20" s="553">
        <f t="shared" si="4"/>
        <v>1.11483268013265</v>
      </c>
      <c r="R20" s="549"/>
      <c r="S20" s="549"/>
      <c r="T20" s="549"/>
      <c r="U20" s="549"/>
      <c r="V20" s="549"/>
      <c r="W20" s="549"/>
    </row>
    <row r="21" spans="2:25" s="629" customFormat="1" ht="18" customHeight="1" x14ac:dyDescent="0.2">
      <c r="B21" s="531" t="s">
        <v>38</v>
      </c>
      <c r="C21" s="546"/>
      <c r="D21" s="550">
        <f>'41benpresaad'!D21</f>
        <v>70490</v>
      </c>
      <c r="E21" s="549"/>
      <c r="F21" s="551">
        <f>'41benpresaad'!F21+'41benpresaad'!H21+'41benpresaad'!J21+'41benpresaad'!L21+'41benpresaad'!N21</f>
        <v>56196</v>
      </c>
      <c r="G21" s="552">
        <f t="shared" si="0"/>
        <v>65.75169363614026</v>
      </c>
      <c r="H21" s="551">
        <f>'41benpresaad'!P21</f>
        <v>12689</v>
      </c>
      <c r="I21" s="552">
        <f>H21*100/$N21</f>
        <v>14.846665964641323</v>
      </c>
      <c r="J21" s="551">
        <f>'41benpresaad'!R21</f>
        <v>16476</v>
      </c>
      <c r="K21" s="552">
        <f>J21*100/$N21</f>
        <v>19.277615921934782</v>
      </c>
      <c r="L21" s="551">
        <f>'41benpresaad'!T21</f>
        <v>106</v>
      </c>
      <c r="M21" s="552">
        <f t="shared" si="3"/>
        <v>0.12402447728362993</v>
      </c>
      <c r="N21" s="551">
        <f t="shared" si="5"/>
        <v>85467</v>
      </c>
      <c r="O21" s="552">
        <f t="shared" si="6"/>
        <v>99.999999999999986</v>
      </c>
      <c r="P21" s="553"/>
      <c r="Q21" s="553">
        <f t="shared" si="4"/>
        <v>1.212469853879983</v>
      </c>
      <c r="R21" s="549"/>
      <c r="S21" s="549"/>
      <c r="T21" s="549"/>
      <c r="U21" s="549"/>
      <c r="V21" s="549"/>
      <c r="W21" s="549"/>
    </row>
    <row r="22" spans="2:25" s="629" customFormat="1" ht="21" customHeight="1" x14ac:dyDescent="0.2">
      <c r="B22" s="531" t="s">
        <v>45</v>
      </c>
      <c r="C22" s="546"/>
      <c r="D22" s="550">
        <f>'41benpresaad'!D22</f>
        <v>167084</v>
      </c>
      <c r="E22" s="549"/>
      <c r="F22" s="551">
        <f>'41benpresaad'!F22+'41benpresaad'!H22+'41benpresaad'!J22+'41benpresaad'!L22+'41benpresaad'!N22</f>
        <v>158239</v>
      </c>
      <c r="G22" s="552">
        <f t="shared" si="0"/>
        <v>70.025932416405567</v>
      </c>
      <c r="H22" s="551">
        <f>'41benpresaad'!P22</f>
        <v>24882</v>
      </c>
      <c r="I22" s="552">
        <f>H22*100/$N22</f>
        <v>11.011098720195422</v>
      </c>
      <c r="J22" s="551">
        <f>'41benpresaad'!R22</f>
        <v>42767</v>
      </c>
      <c r="K22" s="552">
        <f>J22*100/$N22</f>
        <v>18.925796116332997</v>
      </c>
      <c r="L22" s="551">
        <f>'41benpresaad'!T22</f>
        <v>84</v>
      </c>
      <c r="M22" s="552">
        <f t="shared" si="3"/>
        <v>3.7172747066008177E-2</v>
      </c>
      <c r="N22" s="551">
        <f t="shared" si="5"/>
        <v>225972</v>
      </c>
      <c r="O22" s="552">
        <f t="shared" si="6"/>
        <v>99.999999999999986</v>
      </c>
      <c r="P22" s="553"/>
      <c r="Q22" s="553">
        <f t="shared" si="4"/>
        <v>1.352445476526777</v>
      </c>
      <c r="R22" s="549"/>
      <c r="S22" s="549"/>
      <c r="T22" s="549"/>
      <c r="U22" s="549"/>
      <c r="V22" s="549"/>
      <c r="W22" s="549"/>
    </row>
    <row r="23" spans="2:25" s="629" customFormat="1" ht="18" customHeight="1" x14ac:dyDescent="0.2">
      <c r="B23" s="531" t="s">
        <v>46</v>
      </c>
      <c r="C23" s="546"/>
      <c r="D23" s="550">
        <f>'41benpresaad'!D23</f>
        <v>38398</v>
      </c>
      <c r="E23" s="549"/>
      <c r="F23" s="551">
        <f>'41benpresaad'!F23+'41benpresaad'!H23+'41benpresaad'!J23+'41benpresaad'!L23+'41benpresaad'!N23</f>
        <v>24014</v>
      </c>
      <c r="G23" s="552">
        <f t="shared" si="0"/>
        <v>49.842258198422584</v>
      </c>
      <c r="H23" s="551">
        <f>'41benpresaad'!P23</f>
        <v>1213</v>
      </c>
      <c r="I23" s="552">
        <f>H23*100/$N23</f>
        <v>2.5176421751764217</v>
      </c>
      <c r="J23" s="551">
        <f>'41benpresaad'!R23</f>
        <v>22949</v>
      </c>
      <c r="K23" s="552">
        <f>J23*100/$N23</f>
        <v>47.631797426317974</v>
      </c>
      <c r="L23" s="551">
        <f>'41benpresaad'!T23</f>
        <v>4</v>
      </c>
      <c r="M23" s="552">
        <f t="shared" si="3"/>
        <v>8.3022000830220016E-3</v>
      </c>
      <c r="N23" s="551">
        <f t="shared" si="5"/>
        <v>48180</v>
      </c>
      <c r="O23" s="552">
        <f t="shared" si="6"/>
        <v>100</v>
      </c>
      <c r="P23" s="553"/>
      <c r="Q23" s="553">
        <f t="shared" si="4"/>
        <v>1.2547528517110267</v>
      </c>
      <c r="R23" s="549"/>
      <c r="S23" s="549"/>
      <c r="T23" s="549"/>
      <c r="U23" s="549"/>
      <c r="V23" s="549"/>
      <c r="W23" s="549"/>
    </row>
    <row r="24" spans="2:25" s="629" customFormat="1" ht="22.5" customHeight="1" x14ac:dyDescent="0.2">
      <c r="B24" s="531" t="s">
        <v>47</v>
      </c>
      <c r="C24" s="546"/>
      <c r="D24" s="550">
        <f>'41benpresaad'!D24</f>
        <v>15398</v>
      </c>
      <c r="E24" s="549"/>
      <c r="F24" s="550">
        <f>'41benpresaad'!F24+'41benpresaad'!H24+'41benpresaad'!J24+'41benpresaad'!L24+'41benpresaad'!N24</f>
        <v>8762</v>
      </c>
      <c r="G24" s="554">
        <f t="shared" si="0"/>
        <v>42.145262145262144</v>
      </c>
      <c r="H24" s="551">
        <f>'41benpresaad'!P24</f>
        <v>2520</v>
      </c>
      <c r="I24" s="552">
        <f t="shared" si="1"/>
        <v>12.121212121212121</v>
      </c>
      <c r="J24" s="551">
        <f>'41benpresaad'!R24</f>
        <v>9476</v>
      </c>
      <c r="K24" s="552">
        <f t="shared" si="2"/>
        <v>45.579605579605577</v>
      </c>
      <c r="L24" s="551">
        <f>'41benpresaad'!T24</f>
        <v>32</v>
      </c>
      <c r="M24" s="552">
        <f t="shared" si="3"/>
        <v>0.15392015392015393</v>
      </c>
      <c r="N24" s="550">
        <f t="shared" si="5"/>
        <v>20790</v>
      </c>
      <c r="O24" s="552">
        <f t="shared" si="6"/>
        <v>100</v>
      </c>
      <c r="P24" s="553"/>
      <c r="Q24" s="553">
        <f t="shared" si="4"/>
        <v>1.3501753474477205</v>
      </c>
      <c r="R24" s="549"/>
      <c r="S24" s="549"/>
      <c r="T24" s="549"/>
      <c r="U24" s="549"/>
      <c r="V24" s="549"/>
      <c r="W24" s="549"/>
    </row>
    <row r="25" spans="2:25" s="629" customFormat="1" ht="18" customHeight="1" x14ac:dyDescent="0.2">
      <c r="B25" s="531" t="s">
        <v>48</v>
      </c>
      <c r="C25" s="546"/>
      <c r="D25" s="550">
        <f>'41benpresaad'!D25</f>
        <v>65806</v>
      </c>
      <c r="E25" s="549"/>
      <c r="F25" s="550">
        <f>'41benpresaad'!F25+'41benpresaad'!H25+'41benpresaad'!J25+'41benpresaad'!L25+'41benpresaad'!N25</f>
        <v>49296</v>
      </c>
      <c r="G25" s="554">
        <f t="shared" si="0"/>
        <v>54.053224267809952</v>
      </c>
      <c r="H25" s="551">
        <f>'41benpresaad'!P25</f>
        <v>1297</v>
      </c>
      <c r="I25" s="552">
        <f t="shared" si="1"/>
        <v>1.4221647167183851</v>
      </c>
      <c r="J25" s="551">
        <f>'41benpresaad'!R25</f>
        <v>33899</v>
      </c>
      <c r="K25" s="552">
        <f t="shared" si="2"/>
        <v>37.170363710128399</v>
      </c>
      <c r="L25" s="551">
        <f>'41benpresaad'!T25</f>
        <v>6707</v>
      </c>
      <c r="M25" s="552">
        <f t="shared" si="3"/>
        <v>7.35424730534326</v>
      </c>
      <c r="N25" s="550">
        <f t="shared" si="5"/>
        <v>91199</v>
      </c>
      <c r="O25" s="552">
        <f t="shared" si="6"/>
        <v>100</v>
      </c>
      <c r="P25" s="553"/>
      <c r="Q25" s="553">
        <f t="shared" si="4"/>
        <v>1.3858766677810535</v>
      </c>
      <c r="R25" s="549"/>
      <c r="S25" s="549"/>
      <c r="T25" s="549"/>
      <c r="U25" s="549"/>
      <c r="V25" s="549"/>
      <c r="W25" s="549"/>
    </row>
    <row r="26" spans="2:25" s="629" customFormat="1" ht="18" customHeight="1" x14ac:dyDescent="0.2">
      <c r="B26" s="531" t="s">
        <v>49</v>
      </c>
      <c r="C26" s="546"/>
      <c r="D26" s="550">
        <f>'41benpresaad'!D26</f>
        <v>8756</v>
      </c>
      <c r="E26" s="549"/>
      <c r="F26" s="550">
        <f>'41benpresaad'!F26+'41benpresaad'!H26+'41benpresaad'!J26+'41benpresaad'!L26+'41benpresaad'!N26</f>
        <v>10941</v>
      </c>
      <c r="G26" s="554">
        <f t="shared" si="0"/>
        <v>82.936628259551242</v>
      </c>
      <c r="H26" s="551">
        <f>'41benpresaad'!P26</f>
        <v>998</v>
      </c>
      <c r="I26" s="552">
        <f t="shared" si="1"/>
        <v>7.5651910248635534</v>
      </c>
      <c r="J26" s="551">
        <f>'41benpresaad'!R26</f>
        <v>1253</v>
      </c>
      <c r="K26" s="552">
        <f t="shared" si="2"/>
        <v>9.4981807155852032</v>
      </c>
      <c r="L26" s="551">
        <f>'41benpresaad'!T26</f>
        <v>0</v>
      </c>
      <c r="M26" s="552">
        <f t="shared" si="3"/>
        <v>0</v>
      </c>
      <c r="N26" s="550">
        <f t="shared" si="5"/>
        <v>13192</v>
      </c>
      <c r="O26" s="552">
        <f t="shared" si="6"/>
        <v>100</v>
      </c>
      <c r="P26" s="553"/>
      <c r="Q26" s="553">
        <f t="shared" si="4"/>
        <v>1.5066240292370945</v>
      </c>
      <c r="R26" s="549"/>
      <c r="S26" s="549"/>
      <c r="T26" s="549"/>
      <c r="U26" s="549"/>
      <c r="V26" s="549"/>
      <c r="W26" s="549"/>
    </row>
    <row r="27" spans="2:25" s="629" customFormat="1" ht="18" customHeight="1" x14ac:dyDescent="0.2">
      <c r="B27" s="531" t="s">
        <v>4</v>
      </c>
      <c r="C27" s="546"/>
      <c r="D27" s="550">
        <f>'41benpresaad'!D27</f>
        <v>3221</v>
      </c>
      <c r="E27" s="549"/>
      <c r="F27" s="550">
        <f>'41benpresaad'!F27+'41benpresaad'!H27+'41benpresaad'!J27+'41benpresaad'!L27+'41benpresaad'!N27</f>
        <v>2658</v>
      </c>
      <c r="G27" s="554">
        <f t="shared" si="0"/>
        <v>61.570535093815153</v>
      </c>
      <c r="H27" s="551">
        <f>'41benpresaad'!P27</f>
        <v>4</v>
      </c>
      <c r="I27" s="552">
        <f t="shared" si="1"/>
        <v>9.2656937688209401E-2</v>
      </c>
      <c r="J27" s="551">
        <f>'41benpresaad'!R27</f>
        <v>1655</v>
      </c>
      <c r="K27" s="552">
        <f t="shared" si="2"/>
        <v>38.336807968496643</v>
      </c>
      <c r="L27" s="551">
        <f>'41benpresaad'!T27</f>
        <v>0</v>
      </c>
      <c r="M27" s="552">
        <f t="shared" si="3"/>
        <v>0</v>
      </c>
      <c r="N27" s="551">
        <f t="shared" si="5"/>
        <v>4317</v>
      </c>
      <c r="O27" s="552">
        <f t="shared" si="6"/>
        <v>100</v>
      </c>
      <c r="P27" s="553"/>
      <c r="Q27" s="553">
        <f t="shared" si="4"/>
        <v>1.3402669978267618</v>
      </c>
      <c r="R27" s="549"/>
      <c r="S27" s="549"/>
      <c r="T27" s="549"/>
      <c r="U27" s="549"/>
      <c r="V27" s="549"/>
      <c r="W27" s="549"/>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1341191</v>
      </c>
      <c r="E30" s="561"/>
      <c r="F30" s="532">
        <f>SUM(F10:F27)</f>
        <v>1054318</v>
      </c>
      <c r="G30" s="562">
        <f>F30*100/$N30</f>
        <v>58.962868511636621</v>
      </c>
      <c r="H30" s="532">
        <f>SUM(H10:H27)</f>
        <v>193560</v>
      </c>
      <c r="I30" s="562">
        <f>H30*100/$N30</f>
        <v>10.824867667167197</v>
      </c>
      <c r="J30" s="532">
        <f>SUM(J10:J27)</f>
        <v>530696</v>
      </c>
      <c r="K30" s="562">
        <f>J30*100/$N30</f>
        <v>29.679241431571413</v>
      </c>
      <c r="L30" s="532">
        <f>SUM(L10:L28)</f>
        <v>9531</v>
      </c>
      <c r="M30" s="562">
        <f>L30*100/$N30</f>
        <v>0.53302238962477033</v>
      </c>
      <c r="N30" s="532">
        <f>F30+H30+J30+L30</f>
        <v>1788105</v>
      </c>
      <c r="O30" s="562">
        <f>G30+I30+K30+M30</f>
        <v>100</v>
      </c>
      <c r="P30" s="563"/>
      <c r="Q30" s="563">
        <f>(N30/D30)</f>
        <v>1.3332217409749991</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J7:K7"/>
    <mergeCell ref="L7:M7"/>
    <mergeCell ref="N7:O7"/>
    <mergeCell ref="B3:X3"/>
    <mergeCell ref="B4:W4"/>
    <mergeCell ref="F6:W6"/>
    <mergeCell ref="B7:B8"/>
    <mergeCell ref="F7:G7"/>
    <mergeCell ref="H7:I7"/>
  </mergeCells>
  <printOptions horizontalCentered="1"/>
  <pageMargins left="0" right="0" top="0.43307086614173229" bottom="0.43307086614173229" header="0" footer="0"/>
  <pageSetup paperSize="9" scale="91" orientation="landscape" r:id="rId1"/>
  <headerFooter alignWithMargins="0"/>
  <rowBreaks count="1" manualBreakCount="1">
    <brk id="32"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24">
    <tabColor theme="0"/>
    <pageSetUpPr fitToPage="1"/>
  </sheetPr>
  <dimension ref="A1:Y56"/>
  <sheetViews>
    <sheetView showGridLines="0"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35</v>
      </c>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28" t="s">
        <v>426</v>
      </c>
      <c r="C3" s="1028"/>
      <c r="D3" s="1028"/>
      <c r="E3" s="1028"/>
      <c r="F3" s="1028"/>
      <c r="G3" s="1028"/>
      <c r="H3" s="1028"/>
      <c r="I3" s="1028"/>
      <c r="J3" s="1028"/>
      <c r="K3" s="1028"/>
      <c r="L3" s="1028"/>
      <c r="M3" s="1028"/>
      <c r="N3" s="1028"/>
      <c r="O3" s="1028"/>
      <c r="P3" s="1028"/>
      <c r="Q3" s="1028"/>
      <c r="R3" s="1028"/>
      <c r="S3" s="1028"/>
      <c r="T3" s="1028"/>
      <c r="U3" s="1028"/>
      <c r="V3" s="1028"/>
      <c r="W3" s="1028"/>
      <c r="X3" s="1028"/>
      <c r="Y3" s="13"/>
    </row>
    <row r="4" spans="2:25" s="7" customFormat="1" ht="14.25" customHeight="1" x14ac:dyDescent="0.2">
      <c r="B4" s="1046" t="str">
        <f>porsaad!B6</f>
        <v>Situación a 30 de abril de 2023</v>
      </c>
      <c r="C4" s="1046"/>
      <c r="D4" s="1046"/>
      <c r="E4" s="1046"/>
      <c r="F4" s="1046"/>
      <c r="G4" s="1046"/>
      <c r="H4" s="1046"/>
      <c r="I4" s="1046"/>
      <c r="J4" s="1046"/>
      <c r="K4" s="1046"/>
      <c r="L4" s="1046"/>
      <c r="M4" s="1046"/>
      <c r="N4" s="1046"/>
      <c r="O4" s="1046"/>
      <c r="P4" s="1046"/>
      <c r="Q4" s="1046"/>
      <c r="R4" s="1046"/>
      <c r="S4" s="1046"/>
      <c r="T4" s="1046"/>
      <c r="U4" s="1046"/>
      <c r="V4" s="1046"/>
      <c r="W4" s="1046"/>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21" t="s">
        <v>55</v>
      </c>
      <c r="G6" s="1122"/>
      <c r="H6" s="1122"/>
      <c r="I6" s="1122"/>
      <c r="J6" s="1122"/>
      <c r="K6" s="1122"/>
      <c r="L6" s="1122"/>
      <c r="M6" s="1122"/>
      <c r="N6" s="1122"/>
      <c r="O6" s="1122"/>
      <c r="P6" s="1122"/>
      <c r="Q6" s="1122"/>
      <c r="R6" s="1122"/>
      <c r="S6" s="1122"/>
      <c r="T6" s="1122"/>
      <c r="U6" s="1122"/>
      <c r="V6" s="1122"/>
      <c r="W6" s="1123"/>
      <c r="X6" s="133"/>
      <c r="Y6" s="133"/>
    </row>
    <row r="7" spans="2:25" s="7" customFormat="1" ht="64.5" customHeight="1" x14ac:dyDescent="0.2">
      <c r="B7" s="1104" t="s">
        <v>15</v>
      </c>
      <c r="C7" s="194"/>
      <c r="D7" s="195" t="s">
        <v>257</v>
      </c>
      <c r="E7" s="194"/>
      <c r="F7" s="1124" t="s">
        <v>57</v>
      </c>
      <c r="G7" s="1125"/>
      <c r="H7" s="1124" t="s">
        <v>58</v>
      </c>
      <c r="I7" s="1125"/>
      <c r="J7" s="1124" t="s">
        <v>59</v>
      </c>
      <c r="K7" s="1125"/>
      <c r="L7" s="1124" t="s">
        <v>60</v>
      </c>
      <c r="M7" s="1125"/>
      <c r="N7" s="1124" t="s">
        <v>61</v>
      </c>
      <c r="O7" s="1125"/>
      <c r="P7" s="1124" t="s">
        <v>62</v>
      </c>
      <c r="Q7" s="1125"/>
      <c r="R7" s="1124" t="s">
        <v>63</v>
      </c>
      <c r="S7" s="1125"/>
      <c r="T7" s="1124" t="s">
        <v>64</v>
      </c>
      <c r="U7" s="1125"/>
      <c r="V7" s="1126" t="s">
        <v>3</v>
      </c>
      <c r="W7" s="1127"/>
      <c r="X7" s="51"/>
      <c r="Y7" s="195" t="s">
        <v>258</v>
      </c>
    </row>
    <row r="8" spans="2:25" s="124" customFormat="1" ht="20.25" customHeight="1" x14ac:dyDescent="0.2">
      <c r="B8" s="1105"/>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76629</v>
      </c>
      <c r="E10" s="125"/>
      <c r="F10" s="153">
        <v>18</v>
      </c>
      <c r="G10" s="75">
        <v>4.1448354287779113E-2</v>
      </c>
      <c r="H10" s="153">
        <v>27118</v>
      </c>
      <c r="I10" s="75">
        <v>22.496891373428415</v>
      </c>
      <c r="J10" s="153">
        <v>33140</v>
      </c>
      <c r="K10" s="75">
        <v>25.898844759971517</v>
      </c>
      <c r="L10" s="153">
        <v>5983</v>
      </c>
      <c r="M10" s="75">
        <v>6.7656467537436367</v>
      </c>
      <c r="N10" s="153">
        <v>11962</v>
      </c>
      <c r="O10" s="75">
        <v>12.528030778060005</v>
      </c>
      <c r="P10" s="153">
        <v>2524</v>
      </c>
      <c r="Q10" s="75">
        <v>2.7451563878290628</v>
      </c>
      <c r="R10" s="153">
        <v>26113</v>
      </c>
      <c r="S10" s="75">
        <v>29.514416587843943</v>
      </c>
      <c r="T10" s="153">
        <v>8</v>
      </c>
      <c r="U10" s="75">
        <v>9.5650048356413341E-3</v>
      </c>
      <c r="V10" s="153">
        <f>F10+H10+J10+L10+N10+P10+R10+T10</f>
        <v>106866</v>
      </c>
      <c r="W10" s="75">
        <f t="shared" ref="V10:W27" si="0">G10+I10+K10+M10+O10+Q10+S10+U10</f>
        <v>100</v>
      </c>
      <c r="X10" s="154"/>
      <c r="Y10" s="155">
        <f t="shared" ref="Y10:Y27" si="1">V10/D10</f>
        <v>1.3945895157185921</v>
      </c>
    </row>
    <row r="11" spans="2:25" s="125" customFormat="1" ht="18" customHeight="1" x14ac:dyDescent="0.2">
      <c r="B11" s="32" t="s">
        <v>10</v>
      </c>
      <c r="C11" s="28"/>
      <c r="D11" s="156">
        <v>12037</v>
      </c>
      <c r="F11" s="157">
        <v>1536</v>
      </c>
      <c r="G11" s="181">
        <v>14.391281630215721</v>
      </c>
      <c r="H11" s="157">
        <v>670</v>
      </c>
      <c r="I11" s="181">
        <v>3.2171381652608795</v>
      </c>
      <c r="J11" s="157">
        <v>766</v>
      </c>
      <c r="K11" s="181">
        <v>5.0160483690378443</v>
      </c>
      <c r="L11" s="157">
        <v>468</v>
      </c>
      <c r="M11" s="181">
        <v>3.4634619690975592</v>
      </c>
      <c r="N11" s="157">
        <v>2634</v>
      </c>
      <c r="O11" s="181">
        <v>20.243338060759871</v>
      </c>
      <c r="P11" s="157">
        <v>3509</v>
      </c>
      <c r="Q11" s="181">
        <v>22.057176979920879</v>
      </c>
      <c r="R11" s="157">
        <v>4719</v>
      </c>
      <c r="S11" s="181">
        <v>31.611554825707248</v>
      </c>
      <c r="T11" s="157">
        <v>0</v>
      </c>
      <c r="U11" s="181">
        <v>0</v>
      </c>
      <c r="V11" s="157">
        <f t="shared" si="0"/>
        <v>14302</v>
      </c>
      <c r="W11" s="181">
        <f t="shared" si="0"/>
        <v>100</v>
      </c>
      <c r="X11" s="154"/>
      <c r="Y11" s="158">
        <f t="shared" si="1"/>
        <v>1.1881698097532607</v>
      </c>
    </row>
    <row r="12" spans="2:25" s="125" customFormat="1" ht="22.5" customHeight="1" x14ac:dyDescent="0.2">
      <c r="B12" s="32" t="s">
        <v>40</v>
      </c>
      <c r="C12" s="28"/>
      <c r="D12" s="156">
        <v>7212</v>
      </c>
      <c r="F12" s="126">
        <v>2178</v>
      </c>
      <c r="G12" s="181">
        <v>26.047201285061163</v>
      </c>
      <c r="H12" s="126">
        <v>223</v>
      </c>
      <c r="I12" s="181">
        <v>1.4456938094649698</v>
      </c>
      <c r="J12" s="126">
        <v>920</v>
      </c>
      <c r="K12" s="181">
        <v>7.7350796985048804</v>
      </c>
      <c r="L12" s="126">
        <v>541</v>
      </c>
      <c r="M12" s="181">
        <v>6.5735821079945636</v>
      </c>
      <c r="N12" s="126">
        <v>1677</v>
      </c>
      <c r="O12" s="181">
        <v>20.560978623501793</v>
      </c>
      <c r="P12" s="126">
        <v>1386</v>
      </c>
      <c r="Q12" s="181">
        <v>11.083652539231435</v>
      </c>
      <c r="R12" s="126">
        <v>2682</v>
      </c>
      <c r="S12" s="181">
        <v>26.553811936241196</v>
      </c>
      <c r="T12" s="126">
        <v>5</v>
      </c>
      <c r="U12" s="181">
        <v>0</v>
      </c>
      <c r="V12" s="157">
        <f t="shared" si="0"/>
        <v>9612</v>
      </c>
      <c r="W12" s="181">
        <f t="shared" si="0"/>
        <v>100</v>
      </c>
      <c r="X12" s="154"/>
      <c r="Y12" s="158">
        <f t="shared" si="1"/>
        <v>1.3327787021630615</v>
      </c>
    </row>
    <row r="13" spans="2:25" s="125" customFormat="1" ht="18" customHeight="1" x14ac:dyDescent="0.2">
      <c r="B13" s="32" t="s">
        <v>41</v>
      </c>
      <c r="C13" s="28"/>
      <c r="D13" s="156">
        <v>7259</v>
      </c>
      <c r="F13" s="157">
        <v>270</v>
      </c>
      <c r="G13" s="181">
        <v>2.2477064220183487</v>
      </c>
      <c r="H13" s="157">
        <v>1999</v>
      </c>
      <c r="I13" s="181">
        <v>9.8776758409785934</v>
      </c>
      <c r="J13" s="157">
        <v>545</v>
      </c>
      <c r="K13" s="181">
        <v>2.6758409785932722</v>
      </c>
      <c r="L13" s="157">
        <v>574</v>
      </c>
      <c r="M13" s="181">
        <v>7.477064220183486</v>
      </c>
      <c r="N13" s="157">
        <v>1943</v>
      </c>
      <c r="O13" s="181">
        <v>19.602446483180429</v>
      </c>
      <c r="P13" s="157">
        <v>428</v>
      </c>
      <c r="Q13" s="181">
        <v>6.666666666666667</v>
      </c>
      <c r="R13" s="157">
        <v>4243</v>
      </c>
      <c r="S13" s="181">
        <v>51.452599388379205</v>
      </c>
      <c r="T13" s="157">
        <v>0</v>
      </c>
      <c r="U13" s="181">
        <v>0</v>
      </c>
      <c r="V13" s="157">
        <f t="shared" si="0"/>
        <v>10002</v>
      </c>
      <c r="W13" s="181">
        <f t="shared" si="0"/>
        <v>100</v>
      </c>
      <c r="X13" s="154"/>
      <c r="Y13" s="158">
        <f t="shared" si="1"/>
        <v>1.3778757404601185</v>
      </c>
    </row>
    <row r="14" spans="2:25" s="125" customFormat="1" ht="18" customHeight="1" x14ac:dyDescent="0.2">
      <c r="B14" s="32" t="s">
        <v>9</v>
      </c>
      <c r="C14" s="28"/>
      <c r="D14" s="156">
        <v>12732</v>
      </c>
      <c r="F14" s="157">
        <v>399</v>
      </c>
      <c r="G14" s="181">
        <v>0.16137708445400753</v>
      </c>
      <c r="H14" s="157">
        <v>520</v>
      </c>
      <c r="I14" s="181">
        <v>3.0984400215169448</v>
      </c>
      <c r="J14" s="157">
        <v>199</v>
      </c>
      <c r="K14" s="181">
        <v>0</v>
      </c>
      <c r="L14" s="157">
        <v>1382</v>
      </c>
      <c r="M14" s="181">
        <v>14.922001075847231</v>
      </c>
      <c r="N14" s="157">
        <v>2787</v>
      </c>
      <c r="O14" s="181">
        <v>24.314147391070467</v>
      </c>
      <c r="P14" s="157">
        <v>3698</v>
      </c>
      <c r="Q14" s="181">
        <v>21.79666487358795</v>
      </c>
      <c r="R14" s="157">
        <v>5122</v>
      </c>
      <c r="S14" s="181">
        <v>35.707369553523399</v>
      </c>
      <c r="T14" s="157">
        <v>0</v>
      </c>
      <c r="U14" s="181">
        <v>0</v>
      </c>
      <c r="V14" s="157">
        <f t="shared" si="0"/>
        <v>14107</v>
      </c>
      <c r="W14" s="181">
        <f t="shared" si="0"/>
        <v>100</v>
      </c>
      <c r="X14" s="154"/>
      <c r="Y14" s="158">
        <f t="shared" si="1"/>
        <v>1.1079956016336789</v>
      </c>
    </row>
    <row r="15" spans="2:25" s="125" customFormat="1" ht="18" customHeight="1" x14ac:dyDescent="0.2">
      <c r="B15" s="32" t="s">
        <v>8</v>
      </c>
      <c r="C15" s="28"/>
      <c r="D15" s="156">
        <v>5840</v>
      </c>
      <c r="F15" s="126">
        <v>2928</v>
      </c>
      <c r="G15" s="181">
        <v>0</v>
      </c>
      <c r="H15" s="126">
        <v>567</v>
      </c>
      <c r="I15" s="181">
        <v>5.5706304868316039</v>
      </c>
      <c r="J15" s="126">
        <v>538</v>
      </c>
      <c r="K15" s="181">
        <v>8.0925778132482051</v>
      </c>
      <c r="L15" s="126">
        <v>801</v>
      </c>
      <c r="M15" s="181">
        <v>12.721468475658419</v>
      </c>
      <c r="N15" s="126">
        <v>2268</v>
      </c>
      <c r="O15" s="181">
        <v>33.998403830806069</v>
      </c>
      <c r="P15" s="126">
        <v>105</v>
      </c>
      <c r="Q15" s="181">
        <v>0</v>
      </c>
      <c r="R15" s="126">
        <v>2455</v>
      </c>
      <c r="S15" s="181">
        <v>39.616919393455703</v>
      </c>
      <c r="T15" s="126">
        <v>0</v>
      </c>
      <c r="U15" s="181">
        <v>0</v>
      </c>
      <c r="V15" s="157">
        <f t="shared" si="0"/>
        <v>9662</v>
      </c>
      <c r="W15" s="181">
        <f t="shared" si="0"/>
        <v>100</v>
      </c>
      <c r="X15" s="154"/>
      <c r="Y15" s="158">
        <f t="shared" si="1"/>
        <v>1.6544520547945205</v>
      </c>
    </row>
    <row r="16" spans="2:25" s="128" customFormat="1" ht="18" customHeight="1" x14ac:dyDescent="0.2">
      <c r="B16" s="127" t="s">
        <v>7</v>
      </c>
      <c r="C16" s="129"/>
      <c r="D16" s="159">
        <v>33381</v>
      </c>
      <c r="E16" s="160"/>
      <c r="F16" s="161">
        <v>5444</v>
      </c>
      <c r="G16" s="182">
        <v>14.10823965697068</v>
      </c>
      <c r="H16" s="161">
        <v>3585</v>
      </c>
      <c r="I16" s="182">
        <v>4.2299223548499247</v>
      </c>
      <c r="J16" s="161">
        <v>3702</v>
      </c>
      <c r="K16" s="182">
        <v>9.7183914706223202</v>
      </c>
      <c r="L16" s="161">
        <v>2113</v>
      </c>
      <c r="M16" s="182">
        <v>5.5742264457063389</v>
      </c>
      <c r="N16" s="161">
        <v>5096</v>
      </c>
      <c r="O16" s="182">
        <v>12.858963958743772</v>
      </c>
      <c r="P16" s="161">
        <v>15929</v>
      </c>
      <c r="Q16" s="182">
        <v>32.65036504809364</v>
      </c>
      <c r="R16" s="161">
        <v>8847</v>
      </c>
      <c r="S16" s="182">
        <v>20.020859891065012</v>
      </c>
      <c r="T16" s="161">
        <v>571</v>
      </c>
      <c r="U16" s="182">
        <v>0.83903117394831384</v>
      </c>
      <c r="V16" s="161">
        <f t="shared" si="0"/>
        <v>45287</v>
      </c>
      <c r="W16" s="182">
        <f t="shared" si="0"/>
        <v>100</v>
      </c>
      <c r="X16" s="162"/>
      <c r="Y16" s="158">
        <f t="shared" si="1"/>
        <v>1.3566699619544051</v>
      </c>
    </row>
    <row r="17" spans="2:25" s="128" customFormat="1" ht="18" customHeight="1" x14ac:dyDescent="0.2">
      <c r="B17" s="127" t="s">
        <v>43</v>
      </c>
      <c r="C17" s="129"/>
      <c r="D17" s="159">
        <v>21259</v>
      </c>
      <c r="E17" s="160"/>
      <c r="F17" s="161">
        <v>2616</v>
      </c>
      <c r="G17" s="182">
        <v>6.9774527726995732</v>
      </c>
      <c r="H17" s="161">
        <v>4826</v>
      </c>
      <c r="I17" s="182">
        <v>8.4573866109515112</v>
      </c>
      <c r="J17" s="161">
        <v>2970</v>
      </c>
      <c r="K17" s="182">
        <v>12.122399233916601</v>
      </c>
      <c r="L17" s="161">
        <v>1164</v>
      </c>
      <c r="M17" s="182">
        <v>4.8359014538173586</v>
      </c>
      <c r="N17" s="161">
        <v>6570</v>
      </c>
      <c r="O17" s="182">
        <v>28.332027509358404</v>
      </c>
      <c r="P17" s="161">
        <v>3155</v>
      </c>
      <c r="Q17" s="182">
        <v>12.823191433794724</v>
      </c>
      <c r="R17" s="161">
        <v>7399</v>
      </c>
      <c r="S17" s="182">
        <v>26.412466266213983</v>
      </c>
      <c r="T17" s="161">
        <v>14</v>
      </c>
      <c r="U17" s="182">
        <v>3.9174719247845394E-2</v>
      </c>
      <c r="V17" s="161">
        <f t="shared" si="0"/>
        <v>28714</v>
      </c>
      <c r="W17" s="182">
        <f t="shared" si="0"/>
        <v>99.999999999999986</v>
      </c>
      <c r="X17" s="162"/>
      <c r="Y17" s="158">
        <f t="shared" si="1"/>
        <v>1.3506750082318077</v>
      </c>
    </row>
    <row r="18" spans="2:25" s="128" customFormat="1" ht="18" customHeight="1" x14ac:dyDescent="0.2">
      <c r="B18" s="127" t="s">
        <v>44</v>
      </c>
      <c r="C18" s="129"/>
      <c r="D18" s="159">
        <v>43590</v>
      </c>
      <c r="E18" s="160"/>
      <c r="F18" s="161">
        <v>59</v>
      </c>
      <c r="G18" s="182">
        <v>0.38917682645664642</v>
      </c>
      <c r="H18" s="161">
        <v>3182</v>
      </c>
      <c r="I18" s="182">
        <v>5.0131877455410665</v>
      </c>
      <c r="J18" s="161">
        <v>5661</v>
      </c>
      <c r="K18" s="182">
        <v>10.515152074072708</v>
      </c>
      <c r="L18" s="161">
        <v>3257</v>
      </c>
      <c r="M18" s="182">
        <v>6.5237840529723146</v>
      </c>
      <c r="N18" s="161">
        <v>15888</v>
      </c>
      <c r="O18" s="182">
        <v>32.416031871922094</v>
      </c>
      <c r="P18" s="161">
        <v>5595</v>
      </c>
      <c r="Q18" s="182">
        <v>11.359905564675286</v>
      </c>
      <c r="R18" s="161">
        <v>19010</v>
      </c>
      <c r="S18" s="182">
        <v>33.677628788018517</v>
      </c>
      <c r="T18" s="161">
        <v>65</v>
      </c>
      <c r="U18" s="182">
        <v>0.10513307634136894</v>
      </c>
      <c r="V18" s="161">
        <f t="shared" si="0"/>
        <v>52717</v>
      </c>
      <c r="W18" s="182">
        <f t="shared" si="0"/>
        <v>100.00000000000001</v>
      </c>
      <c r="X18" s="162"/>
      <c r="Y18" s="158">
        <f t="shared" si="1"/>
        <v>1.2093828859830236</v>
      </c>
    </row>
    <row r="19" spans="2:25" s="128" customFormat="1" ht="18" customHeight="1" x14ac:dyDescent="0.2">
      <c r="B19" s="127" t="s">
        <v>6</v>
      </c>
      <c r="C19" s="129"/>
      <c r="D19" s="159">
        <v>41964</v>
      </c>
      <c r="E19" s="160"/>
      <c r="F19" s="161">
        <v>9</v>
      </c>
      <c r="G19" s="182">
        <v>7.0628950806935764E-3</v>
      </c>
      <c r="H19" s="161">
        <v>10661</v>
      </c>
      <c r="I19" s="182">
        <v>5.0323127449941731</v>
      </c>
      <c r="J19" s="161">
        <v>718</v>
      </c>
      <c r="K19" s="182">
        <v>8.1223293427976129E-2</v>
      </c>
      <c r="L19" s="161">
        <v>2477</v>
      </c>
      <c r="M19" s="182">
        <v>7.5113889183176186</v>
      </c>
      <c r="N19" s="161">
        <v>6443</v>
      </c>
      <c r="O19" s="182">
        <v>19.811420701345483</v>
      </c>
      <c r="P19" s="161">
        <v>6867</v>
      </c>
      <c r="Q19" s="182">
        <v>16.121058021683087</v>
      </c>
      <c r="R19" s="161">
        <v>27503</v>
      </c>
      <c r="S19" s="182">
        <v>51.403750397287851</v>
      </c>
      <c r="T19" s="161">
        <v>142</v>
      </c>
      <c r="U19" s="182">
        <v>3.1783027863121094E-2</v>
      </c>
      <c r="V19" s="161">
        <f t="shared" si="0"/>
        <v>54820</v>
      </c>
      <c r="W19" s="182">
        <f t="shared" si="0"/>
        <v>100.00000000000001</v>
      </c>
      <c r="X19" s="162"/>
      <c r="Y19" s="158">
        <f t="shared" si="1"/>
        <v>1.3063578305213992</v>
      </c>
    </row>
    <row r="20" spans="2:25" s="125" customFormat="1" ht="18" customHeight="1" x14ac:dyDescent="0.2">
      <c r="B20" s="127" t="s">
        <v>5</v>
      </c>
      <c r="C20" s="28"/>
      <c r="D20" s="156">
        <v>11522</v>
      </c>
      <c r="F20" s="157">
        <v>261</v>
      </c>
      <c r="G20" s="181">
        <v>2.6190698107931776</v>
      </c>
      <c r="H20" s="157">
        <v>541</v>
      </c>
      <c r="I20" s="181">
        <v>3.3647124615528008</v>
      </c>
      <c r="J20" s="157">
        <v>218</v>
      </c>
      <c r="K20" s="181">
        <v>1.8175039612265822</v>
      </c>
      <c r="L20" s="157">
        <v>688</v>
      </c>
      <c r="M20" s="181">
        <v>6.0117438717494638</v>
      </c>
      <c r="N20" s="157">
        <v>3138</v>
      </c>
      <c r="O20" s="181">
        <v>28.250535930655232</v>
      </c>
      <c r="P20" s="157">
        <v>5680</v>
      </c>
      <c r="Q20" s="181">
        <v>37.794761860378415</v>
      </c>
      <c r="R20" s="157">
        <v>1927</v>
      </c>
      <c r="S20" s="181">
        <v>20.141672103644328</v>
      </c>
      <c r="T20" s="157">
        <v>0</v>
      </c>
      <c r="U20" s="181">
        <v>0</v>
      </c>
      <c r="V20" s="157">
        <f t="shared" si="0"/>
        <v>12453</v>
      </c>
      <c r="W20" s="181">
        <f t="shared" si="0"/>
        <v>100</v>
      </c>
      <c r="X20" s="154"/>
      <c r="Y20" s="158">
        <f t="shared" si="1"/>
        <v>1.0808019441069259</v>
      </c>
    </row>
    <row r="21" spans="2:25" s="125" customFormat="1" ht="18" customHeight="1" x14ac:dyDescent="0.2">
      <c r="B21" s="32" t="s">
        <v>38</v>
      </c>
      <c r="C21" s="28"/>
      <c r="D21" s="156">
        <v>24955</v>
      </c>
      <c r="F21" s="157">
        <v>1469</v>
      </c>
      <c r="G21" s="181">
        <v>5.3052431721922009</v>
      </c>
      <c r="H21" s="157">
        <v>1712</v>
      </c>
      <c r="I21" s="181">
        <v>3.6950489265371695</v>
      </c>
      <c r="J21" s="157">
        <v>9111</v>
      </c>
      <c r="K21" s="181">
        <v>30.798159778004965</v>
      </c>
      <c r="L21" s="157">
        <v>1924</v>
      </c>
      <c r="M21" s="181">
        <v>7.5471009201109975</v>
      </c>
      <c r="N21" s="157">
        <v>4193</v>
      </c>
      <c r="O21" s="181">
        <v>17.328757119906527</v>
      </c>
      <c r="P21" s="157">
        <v>5053</v>
      </c>
      <c r="Q21" s="181">
        <v>16.445158463560684</v>
      </c>
      <c r="R21" s="157">
        <v>4995</v>
      </c>
      <c r="S21" s="181">
        <v>18.613991529136847</v>
      </c>
      <c r="T21" s="157">
        <v>70</v>
      </c>
      <c r="U21" s="181">
        <v>0.26654009055060612</v>
      </c>
      <c r="V21" s="157">
        <f t="shared" si="0"/>
        <v>28527</v>
      </c>
      <c r="W21" s="181">
        <f t="shared" si="0"/>
        <v>100.00000000000001</v>
      </c>
      <c r="X21" s="154"/>
      <c r="Y21" s="158">
        <f t="shared" si="1"/>
        <v>1.1431376477659787</v>
      </c>
    </row>
    <row r="22" spans="2:25" s="125" customFormat="1" ht="21" customHeight="1" x14ac:dyDescent="0.2">
      <c r="B22" s="32" t="s">
        <v>45</v>
      </c>
      <c r="C22" s="28"/>
      <c r="D22" s="156">
        <v>57297</v>
      </c>
      <c r="F22" s="157">
        <v>1827</v>
      </c>
      <c r="G22" s="181">
        <v>2.2532814395789673</v>
      </c>
      <c r="H22" s="157">
        <v>13804</v>
      </c>
      <c r="I22" s="181">
        <v>13.798591305169941</v>
      </c>
      <c r="J22" s="157">
        <v>12199</v>
      </c>
      <c r="K22" s="181">
        <v>14.416274049446134</v>
      </c>
      <c r="L22" s="157">
        <v>5766</v>
      </c>
      <c r="M22" s="181">
        <v>8.5530151426815628</v>
      </c>
      <c r="N22" s="157">
        <v>14540</v>
      </c>
      <c r="O22" s="181">
        <v>24.417377054346627</v>
      </c>
      <c r="P22" s="157">
        <v>12039</v>
      </c>
      <c r="Q22" s="181">
        <v>16.926398058711374</v>
      </c>
      <c r="R22" s="157">
        <v>14477</v>
      </c>
      <c r="S22" s="181">
        <v>19.521611017443234</v>
      </c>
      <c r="T22" s="157">
        <v>68</v>
      </c>
      <c r="U22" s="181">
        <v>0.11345193262215779</v>
      </c>
      <c r="V22" s="157">
        <f t="shared" si="0"/>
        <v>74720</v>
      </c>
      <c r="W22" s="181">
        <f t="shared" si="0"/>
        <v>100</v>
      </c>
      <c r="X22" s="154"/>
      <c r="Y22" s="158">
        <f t="shared" si="1"/>
        <v>1.3040822381625565</v>
      </c>
    </row>
    <row r="23" spans="2:25" s="125" customFormat="1" ht="18" customHeight="1" x14ac:dyDescent="0.2">
      <c r="B23" s="32" t="s">
        <v>46</v>
      </c>
      <c r="C23" s="28"/>
      <c r="D23" s="156">
        <v>12727</v>
      </c>
      <c r="F23" s="157">
        <v>1527</v>
      </c>
      <c r="G23" s="181">
        <v>8.3258093641171165</v>
      </c>
      <c r="H23" s="157">
        <v>1559</v>
      </c>
      <c r="I23" s="181">
        <v>9.538243260673287</v>
      </c>
      <c r="J23" s="157">
        <v>483</v>
      </c>
      <c r="K23" s="181">
        <v>0.88352895653295493</v>
      </c>
      <c r="L23" s="157">
        <v>1377</v>
      </c>
      <c r="M23" s="181">
        <v>8.2742164323487675</v>
      </c>
      <c r="N23" s="157">
        <v>2553</v>
      </c>
      <c r="O23" s="181">
        <v>15.62620920933832</v>
      </c>
      <c r="P23" s="157">
        <v>656</v>
      </c>
      <c r="Q23" s="181">
        <v>3.5147684767186895</v>
      </c>
      <c r="R23" s="157">
        <v>7417</v>
      </c>
      <c r="S23" s="181">
        <v>53.81787695085773</v>
      </c>
      <c r="T23" s="157">
        <v>3</v>
      </c>
      <c r="U23" s="181">
        <v>1.9347349413130401E-2</v>
      </c>
      <c r="V23" s="157">
        <f>F23+H23+J23+L23+N23+P23+R23+T23</f>
        <v>15575</v>
      </c>
      <c r="W23" s="181">
        <f t="shared" si="0"/>
        <v>100</v>
      </c>
      <c r="X23" s="154"/>
      <c r="Y23" s="158">
        <f t="shared" si="1"/>
        <v>1.2237762237762237</v>
      </c>
    </row>
    <row r="24" spans="2:25" s="125" customFormat="1" ht="22.5" customHeight="1" x14ac:dyDescent="0.2">
      <c r="B24" s="32" t="s">
        <v>47</v>
      </c>
      <c r="C24" s="28"/>
      <c r="D24" s="156">
        <v>3380</v>
      </c>
      <c r="F24" s="126">
        <v>255</v>
      </c>
      <c r="G24" s="183">
        <v>3.2579185520361991</v>
      </c>
      <c r="H24" s="126">
        <v>291</v>
      </c>
      <c r="I24" s="181">
        <v>6.4253393665158374</v>
      </c>
      <c r="J24" s="126">
        <v>152</v>
      </c>
      <c r="K24" s="181">
        <v>5.2187028657616894</v>
      </c>
      <c r="L24" s="126">
        <v>153</v>
      </c>
      <c r="M24" s="181">
        <v>3.4690799396681751</v>
      </c>
      <c r="N24" s="126">
        <v>1063</v>
      </c>
      <c r="O24" s="181">
        <v>17.134238310708898</v>
      </c>
      <c r="P24" s="126">
        <v>663</v>
      </c>
      <c r="Q24" s="181">
        <v>12.428355957767723</v>
      </c>
      <c r="R24" s="126">
        <v>1501</v>
      </c>
      <c r="S24" s="181">
        <v>51.945701357466064</v>
      </c>
      <c r="T24" s="126">
        <v>11</v>
      </c>
      <c r="U24" s="181">
        <v>0.12066365007541478</v>
      </c>
      <c r="V24" s="126">
        <f t="shared" si="0"/>
        <v>4089</v>
      </c>
      <c r="W24" s="181">
        <f t="shared" si="0"/>
        <v>100</v>
      </c>
      <c r="X24" s="154"/>
      <c r="Y24" s="158">
        <f t="shared" si="1"/>
        <v>1.2097633136094674</v>
      </c>
    </row>
    <row r="25" spans="2:25" s="125" customFormat="1" ht="18" customHeight="1" x14ac:dyDescent="0.2">
      <c r="B25" s="32" t="s">
        <v>48</v>
      </c>
      <c r="C25" s="28"/>
      <c r="D25" s="156">
        <v>16675</v>
      </c>
      <c r="F25" s="126">
        <v>218</v>
      </c>
      <c r="G25" s="183">
        <v>0.41635124905374715</v>
      </c>
      <c r="H25" s="126">
        <v>3738</v>
      </c>
      <c r="I25" s="181">
        <v>12.162503154176129</v>
      </c>
      <c r="J25" s="126">
        <v>1255</v>
      </c>
      <c r="K25" s="181">
        <v>6.594330894103793</v>
      </c>
      <c r="L25" s="126">
        <v>1810</v>
      </c>
      <c r="M25" s="181">
        <v>8.2555303221465213</v>
      </c>
      <c r="N25" s="126">
        <v>5968</v>
      </c>
      <c r="O25" s="181">
        <v>27.294137437967869</v>
      </c>
      <c r="P25" s="126">
        <v>646</v>
      </c>
      <c r="Q25" s="181">
        <v>2.5864244259399447</v>
      </c>
      <c r="R25" s="126">
        <v>7109</v>
      </c>
      <c r="S25" s="181">
        <v>35.057616283959966</v>
      </c>
      <c r="T25" s="126">
        <v>2058</v>
      </c>
      <c r="U25" s="181">
        <v>7.6331062326520316</v>
      </c>
      <c r="V25" s="126">
        <f t="shared" si="0"/>
        <v>22802</v>
      </c>
      <c r="W25" s="181">
        <f t="shared" si="0"/>
        <v>99.999999999999986</v>
      </c>
      <c r="X25" s="154"/>
      <c r="Y25" s="158">
        <f t="shared" si="1"/>
        <v>1.3674362818590704</v>
      </c>
    </row>
    <row r="26" spans="2:25" s="125" customFormat="1" ht="18" customHeight="1" x14ac:dyDescent="0.2">
      <c r="B26" s="32" t="s">
        <v>49</v>
      </c>
      <c r="C26" s="28"/>
      <c r="D26" s="156">
        <v>2391</v>
      </c>
      <c r="F26" s="126">
        <v>372</v>
      </c>
      <c r="G26" s="183">
        <v>8.1975827640567527</v>
      </c>
      <c r="H26" s="126">
        <v>476</v>
      </c>
      <c r="I26" s="181">
        <v>11.008933263268524</v>
      </c>
      <c r="J26" s="126">
        <v>733</v>
      </c>
      <c r="K26" s="181">
        <v>20.546505517603784</v>
      </c>
      <c r="L26" s="126">
        <v>394</v>
      </c>
      <c r="M26" s="181">
        <v>9.1697320021019451</v>
      </c>
      <c r="N26" s="126">
        <v>641</v>
      </c>
      <c r="O26" s="181">
        <v>17.892800840777721</v>
      </c>
      <c r="P26" s="126">
        <v>485</v>
      </c>
      <c r="Q26" s="181">
        <v>13.110877561744614</v>
      </c>
      <c r="R26" s="126">
        <v>523</v>
      </c>
      <c r="S26" s="181">
        <v>20.073568050446664</v>
      </c>
      <c r="T26" s="126">
        <v>0</v>
      </c>
      <c r="U26" s="181">
        <v>0</v>
      </c>
      <c r="V26" s="126">
        <f t="shared" si="0"/>
        <v>3624</v>
      </c>
      <c r="W26" s="181">
        <f t="shared" si="0"/>
        <v>100.00000000000001</v>
      </c>
      <c r="X26" s="154"/>
      <c r="Y26" s="158">
        <f t="shared" si="1"/>
        <v>1.5156838143036386</v>
      </c>
    </row>
    <row r="27" spans="2:25" s="125" customFormat="1" ht="18" customHeight="1" x14ac:dyDescent="0.2">
      <c r="B27" s="32" t="s">
        <v>4</v>
      </c>
      <c r="C27" s="28"/>
      <c r="D27" s="156">
        <v>1105</v>
      </c>
      <c r="F27" s="126">
        <v>173</v>
      </c>
      <c r="G27" s="183">
        <v>9.2670598146588041</v>
      </c>
      <c r="H27" s="126">
        <v>200</v>
      </c>
      <c r="I27" s="181">
        <v>12.973883740522325</v>
      </c>
      <c r="J27" s="126">
        <v>318</v>
      </c>
      <c r="K27" s="181">
        <v>20.387531592249367</v>
      </c>
      <c r="L27" s="126">
        <v>21</v>
      </c>
      <c r="M27" s="181">
        <v>1.5164279696714407</v>
      </c>
      <c r="N27" s="126">
        <v>81</v>
      </c>
      <c r="O27" s="181">
        <v>7.5821398483572029</v>
      </c>
      <c r="P27" s="126">
        <v>1</v>
      </c>
      <c r="Q27" s="181">
        <v>0.42122999157540014</v>
      </c>
      <c r="R27" s="126">
        <v>652</v>
      </c>
      <c r="S27" s="181">
        <v>47.851727042965457</v>
      </c>
      <c r="T27" s="126">
        <v>0</v>
      </c>
      <c r="U27" s="181">
        <v>0</v>
      </c>
      <c r="V27" s="157">
        <f t="shared" si="0"/>
        <v>1446</v>
      </c>
      <c r="W27" s="181">
        <f t="shared" si="0"/>
        <v>100</v>
      </c>
      <c r="X27" s="154"/>
      <c r="Y27" s="158">
        <f t="shared" si="1"/>
        <v>1.3085972850678733</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391955</v>
      </c>
      <c r="E30" s="23"/>
      <c r="F30" s="65">
        <f>SUM(F10:F27)</f>
        <v>21559</v>
      </c>
      <c r="G30" s="67">
        <f>F30*100/$V30</f>
        <v>4.2328572129779607</v>
      </c>
      <c r="H30" s="65">
        <f>SUM(H10:H27)</f>
        <v>75672</v>
      </c>
      <c r="I30" s="67">
        <f>H30*100/$V30</f>
        <v>14.857311147106465</v>
      </c>
      <c r="J30" s="65">
        <f>SUM(J10:J27)</f>
        <v>73628</v>
      </c>
      <c r="K30" s="67">
        <f>J30*100/$V30</f>
        <v>14.455995680557601</v>
      </c>
      <c r="L30" s="65">
        <f>SUM(L10:L27)</f>
        <v>30893</v>
      </c>
      <c r="M30" s="67">
        <f>L30*100/$V30</f>
        <v>6.0654788200068719</v>
      </c>
      <c r="N30" s="65">
        <f>SUM(N10:N27)</f>
        <v>89445</v>
      </c>
      <c r="O30" s="67">
        <f>N30*100/$V30</f>
        <v>17.56147842733029</v>
      </c>
      <c r="P30" s="65">
        <f>SUM(P10:P27)</f>
        <v>68419</v>
      </c>
      <c r="Q30" s="67">
        <f>P30*100/$V30</f>
        <v>13.433269523388798</v>
      </c>
      <c r="R30" s="65">
        <f>SUM(R10:R27)</f>
        <v>146694</v>
      </c>
      <c r="S30" s="67">
        <f>R30*100/$V30</f>
        <v>28.80164924164335</v>
      </c>
      <c r="T30" s="65">
        <f>SUM(T10:T28)</f>
        <v>3015</v>
      </c>
      <c r="U30" s="67">
        <f>T30*100/$V30</f>
        <v>0.5919599469886615</v>
      </c>
      <c r="V30" s="65">
        <f>SUM(V10:V27)</f>
        <v>509325</v>
      </c>
      <c r="W30" s="67">
        <f>G30+I30+K30+M30+O30+Q30+S30+U30</f>
        <v>100</v>
      </c>
      <c r="X30" s="174"/>
      <c r="Y30" s="175">
        <f>(V30/D30)</f>
        <v>1.2994476406730364</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9"/>
      <c r="D32" s="989"/>
      <c r="E32" s="989"/>
      <c r="F32" s="989"/>
      <c r="G32" s="989"/>
      <c r="H32" s="989"/>
      <c r="I32" s="989"/>
      <c r="J32" s="989"/>
      <c r="K32" s="989"/>
      <c r="L32" s="989"/>
      <c r="N32" s="989"/>
      <c r="O32" s="989"/>
      <c r="P32" s="989"/>
      <c r="Q32" s="989"/>
      <c r="R32" s="989"/>
      <c r="S32" s="989"/>
      <c r="T32" s="989"/>
      <c r="U32" s="989"/>
      <c r="V32" s="989"/>
      <c r="W32" s="989"/>
    </row>
    <row r="33" spans="1:25" s="990" customFormat="1" x14ac:dyDescent="0.2">
      <c r="B33" s="180" t="s">
        <v>50</v>
      </c>
      <c r="F33" s="991"/>
      <c r="G33" s="991"/>
      <c r="H33" s="991"/>
      <c r="I33" s="991"/>
      <c r="J33" s="991"/>
      <c r="K33" s="991"/>
      <c r="L33" s="991"/>
      <c r="M33" s="991"/>
      <c r="N33" s="991"/>
      <c r="O33" s="991"/>
      <c r="P33" s="991"/>
      <c r="Q33" s="991"/>
      <c r="R33" s="991"/>
      <c r="S33" s="991"/>
      <c r="T33" s="991"/>
      <c r="U33" s="991"/>
      <c r="X33" s="536"/>
      <c r="Y33" s="536"/>
    </row>
    <row r="34" spans="1:25" s="990" customFormat="1" x14ac:dyDescent="0.2">
      <c r="F34" s="992"/>
      <c r="G34" s="992"/>
      <c r="H34" s="992"/>
      <c r="I34" s="992"/>
      <c r="J34" s="992"/>
      <c r="X34" s="536"/>
      <c r="Y34" s="536"/>
    </row>
    <row r="35" spans="1:25" s="990" customFormat="1" x14ac:dyDescent="0.2">
      <c r="A35" s="536"/>
      <c r="B35" s="531" t="s">
        <v>42</v>
      </c>
      <c r="C35" s="536"/>
      <c r="D35" s="550" t="e">
        <f>GETPIVOTDATA("Cuenta número de expedientes",#REF!,"CCAA",$B35,"Grado Resuelto",$B$1)</f>
        <v>#REF!</v>
      </c>
      <c r="E35" s="536"/>
      <c r="F35" s="536"/>
      <c r="G35" s="536"/>
      <c r="H35" s="536"/>
      <c r="I35" s="536"/>
      <c r="J35" s="536"/>
      <c r="K35" s="536"/>
      <c r="L35" s="536"/>
      <c r="M35" s="536"/>
      <c r="N35" s="550" t="e">
        <f>GETPIVOTDATA("ID PRESTACION
COUNT",#REF!,"
CCAA",$B35,"
Tipo Prestación",N$1,"Grado Resuelto",$B$1)</f>
        <v>#REF!</v>
      </c>
      <c r="O35" s="536"/>
      <c r="X35" s="536"/>
      <c r="Y35" s="536"/>
    </row>
    <row r="36" spans="1:25" s="990" customFormat="1" x14ac:dyDescent="0.2">
      <c r="A36" s="536"/>
      <c r="B36" s="531" t="s">
        <v>50</v>
      </c>
      <c r="C36" s="536"/>
      <c r="D36" s="550" t="e">
        <f>GETPIVOTDATA("Cuenta número de expedientes",#REF!,"CCAA",$B36,"Grado Resuelto",$B$1)</f>
        <v>#REF!</v>
      </c>
      <c r="E36" s="536"/>
      <c r="F36" s="536"/>
      <c r="G36" s="536"/>
      <c r="H36" s="536"/>
      <c r="I36" s="536"/>
      <c r="J36" s="536"/>
      <c r="K36" s="536"/>
      <c r="L36" s="536"/>
      <c r="M36" s="536"/>
      <c r="N36" s="550" t="e">
        <f>GETPIVOTDATA("ID PRESTACION
COUNT",#REF!,"
CCAA",$B36,"
Tipo Prestación",N$1,"Grado Resuelto",$B$1)</f>
        <v>#REF!</v>
      </c>
      <c r="O36" s="536"/>
      <c r="T36" s="536"/>
      <c r="U36" s="536"/>
    </row>
    <row r="37" spans="1:25" s="988" customFormat="1" x14ac:dyDescent="0.2">
      <c r="T37" s="135"/>
      <c r="U37" s="135"/>
    </row>
    <row r="38" spans="1:25" s="988" customFormat="1" x14ac:dyDescent="0.2">
      <c r="T38" s="135"/>
      <c r="U38" s="135"/>
    </row>
    <row r="39" spans="1:25" s="988" customFormat="1" x14ac:dyDescent="0.2">
      <c r="T39" s="135"/>
      <c r="U39" s="135"/>
    </row>
    <row r="40" spans="1:25" s="988" customFormat="1" x14ac:dyDescent="0.2">
      <c r="T40" s="135"/>
      <c r="U40" s="135"/>
    </row>
    <row r="41" spans="1:25" s="988" customFormat="1" x14ac:dyDescent="0.2">
      <c r="T41" s="135"/>
      <c r="U41" s="135"/>
    </row>
    <row r="42" spans="1:25" s="988" customFormat="1" x14ac:dyDescent="0.2">
      <c r="T42" s="135"/>
      <c r="U42" s="135"/>
    </row>
    <row r="43" spans="1:25" x14ac:dyDescent="0.2">
      <c r="T43" s="136"/>
      <c r="U43" s="136"/>
      <c r="X43" s="1"/>
      <c r="Y43" s="1"/>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3">
    <tabColor theme="0"/>
    <pageSetUpPr fitToPage="1"/>
  </sheetPr>
  <dimension ref="B1:Y56"/>
  <sheetViews>
    <sheetView topLeftCell="B1"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33" t="s">
        <v>431</v>
      </c>
      <c r="C3" s="1033"/>
      <c r="D3" s="1033"/>
      <c r="E3" s="1033"/>
      <c r="F3" s="1033"/>
      <c r="G3" s="1033"/>
      <c r="H3" s="1033"/>
      <c r="I3" s="1033"/>
      <c r="J3" s="1033"/>
      <c r="K3" s="1033"/>
      <c r="L3" s="1033"/>
      <c r="M3" s="1033"/>
      <c r="N3" s="1033"/>
      <c r="O3" s="1033"/>
      <c r="P3" s="1033"/>
      <c r="Q3" s="1033"/>
      <c r="R3" s="1033"/>
      <c r="S3" s="1033"/>
      <c r="T3" s="1033"/>
      <c r="U3" s="1033"/>
      <c r="V3" s="1033"/>
      <c r="W3" s="1033"/>
      <c r="X3" s="1033"/>
      <c r="Y3" s="13"/>
    </row>
    <row r="4" spans="2:25" s="7" customFormat="1" ht="14.25" customHeight="1" x14ac:dyDescent="0.2">
      <c r="B4" s="1046" t="str">
        <f>porsaad!B6</f>
        <v>Situación a 30 de abril de 2023</v>
      </c>
      <c r="C4" s="1046"/>
      <c r="D4" s="1046"/>
      <c r="E4" s="1046"/>
      <c r="F4" s="1046"/>
      <c r="G4" s="1046"/>
      <c r="H4" s="1046"/>
      <c r="I4" s="1046"/>
      <c r="J4" s="1046"/>
      <c r="K4" s="1046"/>
      <c r="L4" s="1046"/>
      <c r="M4" s="1046"/>
      <c r="N4" s="1046"/>
      <c r="O4" s="1046"/>
      <c r="P4" s="1046"/>
      <c r="Q4" s="1046"/>
      <c r="R4" s="1046"/>
      <c r="S4" s="1046"/>
      <c r="T4" s="1046"/>
      <c r="U4" s="1046"/>
      <c r="V4" s="1046"/>
      <c r="W4" s="1046"/>
      <c r="X4" s="8"/>
      <c r="Y4" s="8"/>
    </row>
    <row r="5" spans="2:25" s="565" customFormat="1" ht="5.25" customHeight="1" x14ac:dyDescent="0.2">
      <c r="B5" s="566"/>
      <c r="C5" s="566"/>
      <c r="D5" s="566"/>
      <c r="E5" s="566"/>
      <c r="F5" s="566"/>
      <c r="G5" s="566"/>
      <c r="H5" s="566"/>
      <c r="I5" s="566"/>
      <c r="J5" s="566"/>
      <c r="K5" s="566"/>
      <c r="L5" s="566"/>
      <c r="M5" s="566"/>
      <c r="N5" s="566"/>
      <c r="O5" s="566"/>
      <c r="P5" s="566"/>
      <c r="Q5" s="566"/>
      <c r="R5" s="566"/>
      <c r="S5" s="566"/>
      <c r="T5" s="566"/>
      <c r="U5" s="566"/>
      <c r="V5" s="566"/>
      <c r="W5" s="566"/>
      <c r="X5" s="567"/>
      <c r="Y5" s="567"/>
    </row>
    <row r="6" spans="2:25" s="518" customFormat="1" ht="19.5" customHeight="1" x14ac:dyDescent="0.2">
      <c r="F6" s="1106" t="s">
        <v>55</v>
      </c>
      <c r="G6" s="1106"/>
      <c r="H6" s="1106"/>
      <c r="I6" s="1106"/>
      <c r="J6" s="1106"/>
      <c r="K6" s="1106"/>
      <c r="L6" s="1106"/>
      <c r="M6" s="1106"/>
      <c r="N6" s="1106"/>
      <c r="O6" s="1106"/>
      <c r="P6" s="1106"/>
      <c r="Q6" s="1106"/>
      <c r="R6" s="1106"/>
      <c r="S6" s="1106"/>
      <c r="T6" s="1106"/>
      <c r="U6" s="1106"/>
      <c r="V6" s="1106"/>
      <c r="W6" s="1106"/>
      <c r="X6" s="541"/>
      <c r="Y6" s="541"/>
    </row>
    <row r="7" spans="2:25" s="518" customFormat="1" ht="64.5" customHeight="1" x14ac:dyDescent="0.2">
      <c r="B7" s="1107" t="s">
        <v>15</v>
      </c>
      <c r="C7" s="542"/>
      <c r="D7" s="543" t="s">
        <v>56</v>
      </c>
      <c r="E7" s="542"/>
      <c r="F7" s="1108" t="s">
        <v>176</v>
      </c>
      <c r="G7" s="1108"/>
      <c r="H7" s="1108" t="s">
        <v>62</v>
      </c>
      <c r="I7" s="1108"/>
      <c r="J7" s="1108" t="s">
        <v>63</v>
      </c>
      <c r="K7" s="1108"/>
      <c r="L7" s="1108" t="s">
        <v>160</v>
      </c>
      <c r="M7" s="1108"/>
      <c r="N7" s="1108" t="s">
        <v>3</v>
      </c>
      <c r="O7" s="1108"/>
      <c r="P7" s="543"/>
      <c r="Q7" s="543" t="s">
        <v>65</v>
      </c>
    </row>
    <row r="8" spans="2:25" s="542" customFormat="1" ht="20.25" customHeight="1" x14ac:dyDescent="0.2">
      <c r="B8" s="1107"/>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f>'41abenpreGIII'!D10</f>
        <v>76629</v>
      </c>
      <c r="F10" s="551">
        <f>'41abenpreGIII'!F10+'41abenpreGIII'!H10+'41abenpreGIII'!J10+'41abenpreGIII'!L10+'41abenpreGIII'!N10</f>
        <v>78221</v>
      </c>
      <c r="G10" s="552">
        <f t="shared" ref="G10:G27" si="0">F10*100/$N10</f>
        <v>73.195403589542039</v>
      </c>
      <c r="H10" s="551">
        <f>'41abenpreGIII'!P10</f>
        <v>2524</v>
      </c>
      <c r="I10" s="552">
        <f t="shared" ref="I10:I27" si="1">H10*100/$N10</f>
        <v>2.3618363183800275</v>
      </c>
      <c r="J10" s="551">
        <f>'41abenpreGIII'!R10</f>
        <v>26113</v>
      </c>
      <c r="K10" s="552">
        <f t="shared" ref="K10:K27" si="2">J10*100/$N10</f>
        <v>24.435274081560085</v>
      </c>
      <c r="L10" s="551">
        <f>'41abenpreGIII'!T10</f>
        <v>8</v>
      </c>
      <c r="M10" s="552">
        <f t="shared" ref="M10:M27" si="3">L10*100/$N10</f>
        <v>7.4860105178447779E-3</v>
      </c>
      <c r="N10" s="551">
        <f>F10+H10+J10+L10</f>
        <v>106866</v>
      </c>
      <c r="O10" s="552">
        <f>G10+I10+K10+M10</f>
        <v>100</v>
      </c>
      <c r="P10" s="553"/>
      <c r="Q10" s="553">
        <f t="shared" ref="Q10:Q27" si="4">N10/D10</f>
        <v>1.3945895157185921</v>
      </c>
    </row>
    <row r="11" spans="2:25" s="549" customFormat="1" ht="18" customHeight="1" x14ac:dyDescent="0.2">
      <c r="B11" s="531" t="s">
        <v>10</v>
      </c>
      <c r="C11" s="546"/>
      <c r="D11" s="550">
        <f>'41abenpreGIII'!D11</f>
        <v>12037</v>
      </c>
      <c r="F11" s="551">
        <f>'41abenpreGIII'!F11+'41abenpreGIII'!H11+'41abenpreGIII'!J11+'41abenpreGIII'!L11+'41abenpreGIII'!N11</f>
        <v>6074</v>
      </c>
      <c r="G11" s="552">
        <f t="shared" si="0"/>
        <v>42.469584673472241</v>
      </c>
      <c r="H11" s="551">
        <f>'41abenpreGIII'!P11</f>
        <v>3509</v>
      </c>
      <c r="I11" s="552">
        <f t="shared" si="1"/>
        <v>24.535030065725074</v>
      </c>
      <c r="J11" s="551">
        <f>'41abenpreGIII'!R11</f>
        <v>4719</v>
      </c>
      <c r="K11" s="552">
        <f t="shared" si="2"/>
        <v>32.995385260802685</v>
      </c>
      <c r="L11" s="551">
        <f>'41abenpreGIII'!T11</f>
        <v>0</v>
      </c>
      <c r="M11" s="552">
        <f t="shared" si="3"/>
        <v>0</v>
      </c>
      <c r="N11" s="551">
        <f t="shared" ref="N11:O27" si="5">F11+H11+J11+L11</f>
        <v>14302</v>
      </c>
      <c r="O11" s="552">
        <f t="shared" si="5"/>
        <v>100</v>
      </c>
      <c r="P11" s="553"/>
      <c r="Q11" s="553">
        <f t="shared" si="4"/>
        <v>1.1881698097532607</v>
      </c>
    </row>
    <row r="12" spans="2:25" s="549" customFormat="1" ht="22.5" customHeight="1" x14ac:dyDescent="0.2">
      <c r="B12" s="531" t="s">
        <v>40</v>
      </c>
      <c r="C12" s="546"/>
      <c r="D12" s="550">
        <f>'41abenpreGIII'!D12</f>
        <v>7212</v>
      </c>
      <c r="F12" s="551">
        <f>'41abenpreGIII'!F12+'41abenpreGIII'!H12+'41abenpreGIII'!J12+'41abenpreGIII'!L12+'41abenpreGIII'!N12</f>
        <v>5539</v>
      </c>
      <c r="G12" s="552">
        <f t="shared" si="0"/>
        <v>57.625884311277566</v>
      </c>
      <c r="H12" s="550">
        <f>'41abenpreGIII'!P12</f>
        <v>1386</v>
      </c>
      <c r="I12" s="552">
        <f t="shared" si="1"/>
        <v>14.419475655430711</v>
      </c>
      <c r="J12" s="551">
        <f>'41abenpreGIII'!R12</f>
        <v>2682</v>
      </c>
      <c r="K12" s="552">
        <f t="shared" si="2"/>
        <v>27.90262172284644</v>
      </c>
      <c r="L12" s="551">
        <f>'41abenpreGIII'!T12</f>
        <v>5</v>
      </c>
      <c r="M12" s="552">
        <f t="shared" si="3"/>
        <v>5.2018310445276737E-2</v>
      </c>
      <c r="N12" s="551">
        <f t="shared" si="5"/>
        <v>9612</v>
      </c>
      <c r="O12" s="552">
        <f t="shared" si="5"/>
        <v>100</v>
      </c>
      <c r="P12" s="553"/>
      <c r="Q12" s="553">
        <f t="shared" si="4"/>
        <v>1.3327787021630615</v>
      </c>
    </row>
    <row r="13" spans="2:25" s="549" customFormat="1" ht="18" customHeight="1" x14ac:dyDescent="0.2">
      <c r="B13" s="531" t="s">
        <v>41</v>
      </c>
      <c r="C13" s="546"/>
      <c r="D13" s="550">
        <f>'41abenpreGIII'!D13</f>
        <v>7259</v>
      </c>
      <c r="F13" s="551">
        <f>'41abenpreGIII'!F13+'41abenpreGIII'!H13+'41abenpreGIII'!J13+'41abenpreGIII'!L13+'41abenpreGIII'!N13</f>
        <v>5331</v>
      </c>
      <c r="G13" s="552">
        <f t="shared" si="0"/>
        <v>53.299340131973608</v>
      </c>
      <c r="H13" s="551">
        <f>'41abenpreGIII'!P13</f>
        <v>428</v>
      </c>
      <c r="I13" s="552">
        <f t="shared" si="1"/>
        <v>4.2791441711657665</v>
      </c>
      <c r="J13" s="551">
        <f>'41abenpreGIII'!R13</f>
        <v>4243</v>
      </c>
      <c r="K13" s="552">
        <f t="shared" si="2"/>
        <v>42.421515696860631</v>
      </c>
      <c r="L13" s="551">
        <f>'41abenpreGIII'!T13</f>
        <v>0</v>
      </c>
      <c r="M13" s="552">
        <f t="shared" si="3"/>
        <v>0</v>
      </c>
      <c r="N13" s="551">
        <f t="shared" si="5"/>
        <v>10002</v>
      </c>
      <c r="O13" s="552">
        <f t="shared" si="5"/>
        <v>100</v>
      </c>
      <c r="P13" s="553"/>
      <c r="Q13" s="553">
        <f t="shared" si="4"/>
        <v>1.3778757404601185</v>
      </c>
    </row>
    <row r="14" spans="2:25" s="549" customFormat="1" ht="18" customHeight="1" x14ac:dyDescent="0.2">
      <c r="B14" s="531" t="s">
        <v>9</v>
      </c>
      <c r="C14" s="546"/>
      <c r="D14" s="550">
        <f>'41abenpreGIII'!D14</f>
        <v>12732</v>
      </c>
      <c r="F14" s="551">
        <f>'41abenpreGIII'!F14+'41abenpreGIII'!H14+'41abenpreGIII'!J14+'41abenpreGIII'!L14+'41abenpreGIII'!N14</f>
        <v>5287</v>
      </c>
      <c r="G14" s="552">
        <f t="shared" si="0"/>
        <v>37.477847876940523</v>
      </c>
      <c r="H14" s="551">
        <f>'41abenpreGIII'!P14</f>
        <v>3698</v>
      </c>
      <c r="I14" s="552">
        <f t="shared" si="1"/>
        <v>26.213936343659178</v>
      </c>
      <c r="J14" s="551">
        <f>'41abenpreGIII'!R14</f>
        <v>5122</v>
      </c>
      <c r="K14" s="552">
        <f t="shared" si="2"/>
        <v>36.3082157794003</v>
      </c>
      <c r="L14" s="551">
        <f>'41abenpreGIII'!T14</f>
        <v>0</v>
      </c>
      <c r="M14" s="552">
        <f t="shared" si="3"/>
        <v>0</v>
      </c>
      <c r="N14" s="551">
        <f t="shared" si="5"/>
        <v>14107</v>
      </c>
      <c r="O14" s="552">
        <f t="shared" si="5"/>
        <v>100</v>
      </c>
      <c r="P14" s="553"/>
      <c r="Q14" s="553">
        <f t="shared" si="4"/>
        <v>1.1079956016336789</v>
      </c>
    </row>
    <row r="15" spans="2:25" s="549" customFormat="1" ht="18" customHeight="1" x14ac:dyDescent="0.2">
      <c r="B15" s="531" t="s">
        <v>8</v>
      </c>
      <c r="C15" s="546"/>
      <c r="D15" s="550">
        <f>'41abenpreGIII'!D15</f>
        <v>5840</v>
      </c>
      <c r="F15" s="551">
        <f>'41abenpreGIII'!F15+'41abenpreGIII'!H15+'41abenpreGIII'!J15+'41abenpreGIII'!L15+'41abenpreGIII'!N15</f>
        <v>7102</v>
      </c>
      <c r="G15" s="552">
        <f t="shared" si="0"/>
        <v>73.504450424342792</v>
      </c>
      <c r="H15" s="550">
        <f>'41abenpreGIII'!P15</f>
        <v>105</v>
      </c>
      <c r="I15" s="552">
        <f t="shared" si="1"/>
        <v>1.0867315255640655</v>
      </c>
      <c r="J15" s="551">
        <f>'41abenpreGIII'!R15</f>
        <v>2455</v>
      </c>
      <c r="K15" s="552">
        <f t="shared" si="2"/>
        <v>25.408818050093149</v>
      </c>
      <c r="L15" s="551">
        <f>'41abenpreGIII'!T15</f>
        <v>0</v>
      </c>
      <c r="M15" s="552">
        <f t="shared" si="3"/>
        <v>0</v>
      </c>
      <c r="N15" s="551">
        <f t="shared" si="5"/>
        <v>9662</v>
      </c>
      <c r="O15" s="552">
        <f t="shared" si="5"/>
        <v>100</v>
      </c>
      <c r="P15" s="553"/>
      <c r="Q15" s="553">
        <f t="shared" si="4"/>
        <v>1.6544520547945205</v>
      </c>
    </row>
    <row r="16" spans="2:25" s="549" customFormat="1" ht="18" customHeight="1" x14ac:dyDescent="0.2">
      <c r="B16" s="531" t="s">
        <v>7</v>
      </c>
      <c r="C16" s="546"/>
      <c r="D16" s="550">
        <f>'41abenpreGIII'!D16</f>
        <v>33381</v>
      </c>
      <c r="F16" s="551">
        <f>'41abenpreGIII'!F16+'41abenpreGIII'!H16+'41abenpreGIII'!J16+'41abenpreGIII'!L16+'41abenpreGIII'!N16</f>
        <v>19940</v>
      </c>
      <c r="G16" s="552">
        <f t="shared" si="0"/>
        <v>44.030295669839028</v>
      </c>
      <c r="H16" s="551">
        <f>'41abenpreGIII'!P16</f>
        <v>15929</v>
      </c>
      <c r="I16" s="552">
        <f t="shared" si="1"/>
        <v>35.17344933424603</v>
      </c>
      <c r="J16" s="551">
        <f>'41abenpreGIII'!R16</f>
        <v>8847</v>
      </c>
      <c r="K16" s="552">
        <f t="shared" si="2"/>
        <v>19.535407512089563</v>
      </c>
      <c r="L16" s="551">
        <f>'41abenpreGIII'!T16</f>
        <v>571</v>
      </c>
      <c r="M16" s="552">
        <f t="shared" si="3"/>
        <v>1.2608474838253803</v>
      </c>
      <c r="N16" s="551">
        <f t="shared" si="5"/>
        <v>45287</v>
      </c>
      <c r="O16" s="552">
        <f t="shared" si="5"/>
        <v>100</v>
      </c>
      <c r="P16" s="553"/>
      <c r="Q16" s="553">
        <f t="shared" si="4"/>
        <v>1.3566699619544051</v>
      </c>
    </row>
    <row r="17" spans="2:25" s="549" customFormat="1" ht="18" customHeight="1" x14ac:dyDescent="0.2">
      <c r="B17" s="531" t="s">
        <v>43</v>
      </c>
      <c r="C17" s="546"/>
      <c r="D17" s="550">
        <f>'41abenpreGIII'!D17</f>
        <v>21259</v>
      </c>
      <c r="F17" s="551">
        <f>'41abenpreGIII'!F17+'41abenpreGIII'!H17+'41abenpreGIII'!J17+'41abenpreGIII'!L17+'41abenpreGIII'!N17</f>
        <v>18146</v>
      </c>
      <c r="G17" s="552">
        <f t="shared" si="0"/>
        <v>63.195653688096399</v>
      </c>
      <c r="H17" s="551">
        <f>'41abenpreGIII'!P17</f>
        <v>3155</v>
      </c>
      <c r="I17" s="552">
        <f t="shared" si="1"/>
        <v>10.987671519119592</v>
      </c>
      <c r="J17" s="551">
        <f>'41abenpreGIII'!R17</f>
        <v>7399</v>
      </c>
      <c r="K17" s="552">
        <f t="shared" si="2"/>
        <v>25.767918088737201</v>
      </c>
      <c r="L17" s="551">
        <f>'41abenpreGIII'!T17</f>
        <v>14</v>
      </c>
      <c r="M17" s="552">
        <f t="shared" si="3"/>
        <v>4.8756704046806439E-2</v>
      </c>
      <c r="N17" s="551">
        <f t="shared" si="5"/>
        <v>28714</v>
      </c>
      <c r="O17" s="552">
        <f t="shared" si="5"/>
        <v>100</v>
      </c>
      <c r="P17" s="553"/>
      <c r="Q17" s="553">
        <f t="shared" si="4"/>
        <v>1.3506750082318077</v>
      </c>
    </row>
    <row r="18" spans="2:25" s="549" customFormat="1" ht="18" customHeight="1" x14ac:dyDescent="0.2">
      <c r="B18" s="531" t="s">
        <v>44</v>
      </c>
      <c r="C18" s="546"/>
      <c r="D18" s="550">
        <f>'41abenpreGIII'!D18</f>
        <v>43590</v>
      </c>
      <c r="F18" s="551">
        <f>'41abenpreGIII'!F18+'41abenpreGIII'!H18+'41abenpreGIII'!J18+'41abenpreGIII'!L18+'41abenpreGIII'!N18</f>
        <v>28047</v>
      </c>
      <c r="G18" s="552">
        <f t="shared" si="0"/>
        <v>53.20295160953772</v>
      </c>
      <c r="H18" s="551">
        <f>'41abenpreGIII'!P18</f>
        <v>5595</v>
      </c>
      <c r="I18" s="552">
        <f t="shared" si="1"/>
        <v>10.613274655234555</v>
      </c>
      <c r="J18" s="551">
        <f>'41abenpreGIII'!R18</f>
        <v>19010</v>
      </c>
      <c r="K18" s="552">
        <f t="shared" si="2"/>
        <v>36.060473850939921</v>
      </c>
      <c r="L18" s="551">
        <f>'41abenpreGIII'!T18</f>
        <v>65</v>
      </c>
      <c r="M18" s="552">
        <f t="shared" si="3"/>
        <v>0.12329988428780089</v>
      </c>
      <c r="N18" s="551">
        <f t="shared" si="5"/>
        <v>52717</v>
      </c>
      <c r="O18" s="552">
        <f t="shared" si="5"/>
        <v>100</v>
      </c>
      <c r="P18" s="553"/>
      <c r="Q18" s="553">
        <f t="shared" si="4"/>
        <v>1.2093828859830236</v>
      </c>
    </row>
    <row r="19" spans="2:25" s="549" customFormat="1" ht="18" customHeight="1" x14ac:dyDescent="0.2">
      <c r="B19" s="531" t="s">
        <v>6</v>
      </c>
      <c r="C19" s="546"/>
      <c r="D19" s="550">
        <f>'41abenpreGIII'!D19</f>
        <v>41964</v>
      </c>
      <c r="F19" s="551">
        <f>'41abenpreGIII'!F19+'41abenpreGIII'!H19+'41abenpreGIII'!J19+'41abenpreGIII'!L19+'41abenpreGIII'!N19</f>
        <v>20308</v>
      </c>
      <c r="G19" s="552">
        <f t="shared" si="0"/>
        <v>37.044874133527912</v>
      </c>
      <c r="H19" s="551">
        <f>'41abenpreGIII'!P19</f>
        <v>6867</v>
      </c>
      <c r="I19" s="552">
        <f>H19*100/$N19</f>
        <v>12.526450200656695</v>
      </c>
      <c r="J19" s="551">
        <f>'41abenpreGIII'!R19</f>
        <v>27503</v>
      </c>
      <c r="K19" s="552">
        <f>J19*100/$N19</f>
        <v>50.169646114556734</v>
      </c>
      <c r="L19" s="551">
        <f>'41abenpreGIII'!T19</f>
        <v>142</v>
      </c>
      <c r="M19" s="552">
        <f t="shared" si="3"/>
        <v>0.25902955125866473</v>
      </c>
      <c r="N19" s="551">
        <f t="shared" si="5"/>
        <v>54820</v>
      </c>
      <c r="O19" s="552">
        <f t="shared" si="5"/>
        <v>100</v>
      </c>
      <c r="P19" s="553"/>
      <c r="Q19" s="553">
        <f t="shared" si="4"/>
        <v>1.3063578305213992</v>
      </c>
    </row>
    <row r="20" spans="2:25" s="549" customFormat="1" ht="18" customHeight="1" x14ac:dyDescent="0.2">
      <c r="B20" s="531" t="s">
        <v>5</v>
      </c>
      <c r="C20" s="546"/>
      <c r="D20" s="550">
        <f>'41abenpreGIII'!D20</f>
        <v>11522</v>
      </c>
      <c r="F20" s="551">
        <f>'41abenpreGIII'!F20+'41abenpreGIII'!H20+'41abenpreGIII'!J20+'41abenpreGIII'!L20+'41abenpreGIII'!N20</f>
        <v>4846</v>
      </c>
      <c r="G20" s="552">
        <f t="shared" si="0"/>
        <v>38.914317835059826</v>
      </c>
      <c r="H20" s="551">
        <f>'41abenpreGIII'!P20</f>
        <v>5680</v>
      </c>
      <c r="I20" s="552">
        <f>H20*100/$N20</f>
        <v>45.611499237131618</v>
      </c>
      <c r="J20" s="551">
        <f>'41abenpreGIII'!R20</f>
        <v>1927</v>
      </c>
      <c r="K20" s="552">
        <f>J20*100/$N20</f>
        <v>15.47418292780856</v>
      </c>
      <c r="L20" s="551">
        <f>'41abenpreGIII'!T20</f>
        <v>0</v>
      </c>
      <c r="M20" s="552">
        <f t="shared" si="3"/>
        <v>0</v>
      </c>
      <c r="N20" s="551">
        <f t="shared" si="5"/>
        <v>12453</v>
      </c>
      <c r="O20" s="552">
        <f t="shared" si="5"/>
        <v>100</v>
      </c>
      <c r="P20" s="553"/>
      <c r="Q20" s="553">
        <f t="shared" si="4"/>
        <v>1.0808019441069259</v>
      </c>
    </row>
    <row r="21" spans="2:25" s="549" customFormat="1" ht="18" customHeight="1" x14ac:dyDescent="0.2">
      <c r="B21" s="531" t="s">
        <v>38</v>
      </c>
      <c r="C21" s="546"/>
      <c r="D21" s="550">
        <f>'41abenpreGIII'!D21</f>
        <v>24955</v>
      </c>
      <c r="F21" s="551">
        <f>'41abenpreGIII'!F21+'41abenpreGIII'!H21+'41abenpreGIII'!J21+'41abenpreGIII'!L21+'41abenpreGIII'!N21</f>
        <v>18409</v>
      </c>
      <c r="G21" s="552">
        <f t="shared" si="0"/>
        <v>64.531847022119393</v>
      </c>
      <c r="H21" s="551">
        <f>'41abenpreGIII'!P21</f>
        <v>5053</v>
      </c>
      <c r="I21" s="552">
        <f>H21*100/$N21</f>
        <v>17.713043783082693</v>
      </c>
      <c r="J21" s="551">
        <f>'41abenpreGIII'!R21</f>
        <v>4995</v>
      </c>
      <c r="K21" s="552">
        <f>J21*100/$N21</f>
        <v>17.509727626459146</v>
      </c>
      <c r="L21" s="551">
        <f>'41abenpreGIII'!T21</f>
        <v>70</v>
      </c>
      <c r="M21" s="552">
        <f t="shared" si="3"/>
        <v>0.24538156833876679</v>
      </c>
      <c r="N21" s="551">
        <f t="shared" si="5"/>
        <v>28527</v>
      </c>
      <c r="O21" s="552">
        <f t="shared" si="5"/>
        <v>100.00000000000001</v>
      </c>
      <c r="P21" s="553"/>
      <c r="Q21" s="553">
        <f t="shared" si="4"/>
        <v>1.1431376477659787</v>
      </c>
    </row>
    <row r="22" spans="2:25" s="549" customFormat="1" ht="21" customHeight="1" x14ac:dyDescent="0.2">
      <c r="B22" s="531" t="s">
        <v>45</v>
      </c>
      <c r="C22" s="546"/>
      <c r="D22" s="550">
        <f>'41abenpreGIII'!D22</f>
        <v>57297</v>
      </c>
      <c r="F22" s="551">
        <f>'41abenpreGIII'!F22+'41abenpreGIII'!H22+'41abenpreGIII'!J22+'41abenpreGIII'!L22+'41abenpreGIII'!N22</f>
        <v>48136</v>
      </c>
      <c r="G22" s="552">
        <f t="shared" si="0"/>
        <v>64.421841541755882</v>
      </c>
      <c r="H22" s="551">
        <f>'41abenpreGIII'!P22</f>
        <v>12039</v>
      </c>
      <c r="I22" s="552">
        <f>H22*100/$N22</f>
        <v>16.112152034261243</v>
      </c>
      <c r="J22" s="551">
        <f>'41abenpreGIII'!R22</f>
        <v>14477</v>
      </c>
      <c r="K22" s="552">
        <f>J22*100/$N22</f>
        <v>19.375</v>
      </c>
      <c r="L22" s="551">
        <f>'41abenpreGIII'!T22</f>
        <v>68</v>
      </c>
      <c r="M22" s="552">
        <f t="shared" si="3"/>
        <v>9.1006423982869372E-2</v>
      </c>
      <c r="N22" s="551">
        <f t="shared" si="5"/>
        <v>74720</v>
      </c>
      <c r="O22" s="552">
        <f t="shared" si="5"/>
        <v>100</v>
      </c>
      <c r="P22" s="553"/>
      <c r="Q22" s="553">
        <f t="shared" si="4"/>
        <v>1.3040822381625565</v>
      </c>
    </row>
    <row r="23" spans="2:25" s="549" customFormat="1" ht="18" customHeight="1" x14ac:dyDescent="0.2">
      <c r="B23" s="531" t="s">
        <v>46</v>
      </c>
      <c r="C23" s="546"/>
      <c r="D23" s="550">
        <f>'41abenpreGIII'!D23</f>
        <v>12727</v>
      </c>
      <c r="F23" s="551">
        <f>'41abenpreGIII'!F23+'41abenpreGIII'!H23+'41abenpreGIII'!J23+'41abenpreGIII'!L23+'41abenpreGIII'!N23</f>
        <v>7499</v>
      </c>
      <c r="G23" s="552">
        <f t="shared" si="0"/>
        <v>48.147672552166931</v>
      </c>
      <c r="H23" s="551">
        <f>'41abenpreGIII'!P23</f>
        <v>656</v>
      </c>
      <c r="I23" s="552">
        <f>H23*100/$N23</f>
        <v>4.2118780096308184</v>
      </c>
      <c r="J23" s="551">
        <f>'41abenpreGIII'!R23</f>
        <v>7417</v>
      </c>
      <c r="K23" s="552">
        <f>J23*100/$N23</f>
        <v>47.621187800963085</v>
      </c>
      <c r="L23" s="551">
        <f>'41abenpreGIII'!T23</f>
        <v>3</v>
      </c>
      <c r="M23" s="552">
        <f t="shared" si="3"/>
        <v>1.9261637239165328E-2</v>
      </c>
      <c r="N23" s="551">
        <f t="shared" si="5"/>
        <v>15575</v>
      </c>
      <c r="O23" s="552">
        <f t="shared" si="5"/>
        <v>100</v>
      </c>
      <c r="P23" s="553"/>
      <c r="Q23" s="553">
        <f t="shared" si="4"/>
        <v>1.2237762237762237</v>
      </c>
    </row>
    <row r="24" spans="2:25" s="549" customFormat="1" ht="22.5" customHeight="1" x14ac:dyDescent="0.2">
      <c r="B24" s="531" t="s">
        <v>47</v>
      </c>
      <c r="C24" s="546"/>
      <c r="D24" s="550">
        <f>'41abenpreGIII'!D24</f>
        <v>3380</v>
      </c>
      <c r="F24" s="551">
        <f>'41abenpreGIII'!F24+'41abenpreGIII'!H24+'41abenpreGIII'!J24+'41abenpreGIII'!L24+'41abenpreGIII'!N24</f>
        <v>1914</v>
      </c>
      <c r="G24" s="554">
        <f t="shared" si="0"/>
        <v>46.808510638297875</v>
      </c>
      <c r="H24" s="550">
        <f>'41abenpreGIII'!P24</f>
        <v>663</v>
      </c>
      <c r="I24" s="552">
        <f t="shared" si="1"/>
        <v>16.214233308877475</v>
      </c>
      <c r="J24" s="551">
        <f>'41abenpreGIII'!R24</f>
        <v>1501</v>
      </c>
      <c r="K24" s="552">
        <f t="shared" si="2"/>
        <v>36.708241623868915</v>
      </c>
      <c r="L24" s="551">
        <f>'41abenpreGIII'!T24</f>
        <v>11</v>
      </c>
      <c r="M24" s="552">
        <f t="shared" si="3"/>
        <v>0.26901442895573491</v>
      </c>
      <c r="N24" s="550">
        <f t="shared" si="5"/>
        <v>4089</v>
      </c>
      <c r="O24" s="552">
        <f t="shared" si="5"/>
        <v>100</v>
      </c>
      <c r="P24" s="553"/>
      <c r="Q24" s="553">
        <f t="shared" si="4"/>
        <v>1.2097633136094674</v>
      </c>
    </row>
    <row r="25" spans="2:25" s="549" customFormat="1" ht="18" customHeight="1" x14ac:dyDescent="0.2">
      <c r="B25" s="531" t="s">
        <v>48</v>
      </c>
      <c r="C25" s="546"/>
      <c r="D25" s="550">
        <f>'41abenpreGIII'!D25</f>
        <v>16675</v>
      </c>
      <c r="F25" s="551">
        <f>'41abenpreGIII'!F25+'41abenpreGIII'!H25+'41abenpreGIII'!J25+'41abenpreGIII'!L25+'41abenpreGIII'!N25</f>
        <v>12989</v>
      </c>
      <c r="G25" s="554">
        <f t="shared" si="0"/>
        <v>56.964301377072189</v>
      </c>
      <c r="H25" s="550">
        <f>'41abenpreGIII'!P25</f>
        <v>646</v>
      </c>
      <c r="I25" s="552">
        <f t="shared" si="1"/>
        <v>2.8330848171213052</v>
      </c>
      <c r="J25" s="551">
        <f>'41abenpreGIII'!R25</f>
        <v>7109</v>
      </c>
      <c r="K25" s="552">
        <f t="shared" si="2"/>
        <v>31.177089728971144</v>
      </c>
      <c r="L25" s="551">
        <f>'41abenpreGIII'!T25</f>
        <v>2058</v>
      </c>
      <c r="M25" s="552">
        <f t="shared" si="3"/>
        <v>9.0255240768353655</v>
      </c>
      <c r="N25" s="550">
        <f t="shared" si="5"/>
        <v>22802</v>
      </c>
      <c r="O25" s="552">
        <f t="shared" si="5"/>
        <v>100</v>
      </c>
      <c r="P25" s="553"/>
      <c r="Q25" s="553">
        <f t="shared" si="4"/>
        <v>1.3674362818590704</v>
      </c>
    </row>
    <row r="26" spans="2:25" s="549" customFormat="1" ht="18" customHeight="1" x14ac:dyDescent="0.2">
      <c r="B26" s="531" t="s">
        <v>49</v>
      </c>
      <c r="C26" s="546"/>
      <c r="D26" s="550">
        <f>'41abenpreGIII'!D26</f>
        <v>2391</v>
      </c>
      <c r="F26" s="551">
        <f>'41abenpreGIII'!F26+'41abenpreGIII'!H26+'41abenpreGIII'!J26+'41abenpreGIII'!L26+'41abenpreGIII'!N26</f>
        <v>2616</v>
      </c>
      <c r="G26" s="554">
        <f t="shared" si="0"/>
        <v>72.185430463576154</v>
      </c>
      <c r="H26" s="550">
        <f>'41abenpreGIII'!P26</f>
        <v>485</v>
      </c>
      <c r="I26" s="552">
        <f t="shared" si="1"/>
        <v>13.383002207505518</v>
      </c>
      <c r="J26" s="551">
        <f>'41abenpreGIII'!R26</f>
        <v>523</v>
      </c>
      <c r="K26" s="552">
        <f t="shared" si="2"/>
        <v>14.431567328918323</v>
      </c>
      <c r="L26" s="551">
        <f>'41abenpreGIII'!T26</f>
        <v>0</v>
      </c>
      <c r="M26" s="552">
        <f t="shared" si="3"/>
        <v>0</v>
      </c>
      <c r="N26" s="550">
        <f t="shared" si="5"/>
        <v>3624</v>
      </c>
      <c r="O26" s="552">
        <f t="shared" si="5"/>
        <v>99.999999999999986</v>
      </c>
      <c r="P26" s="553"/>
      <c r="Q26" s="553">
        <f t="shared" si="4"/>
        <v>1.5156838143036386</v>
      </c>
    </row>
    <row r="27" spans="2:25" s="549" customFormat="1" ht="18" customHeight="1" x14ac:dyDescent="0.2">
      <c r="B27" s="531" t="s">
        <v>4</v>
      </c>
      <c r="C27" s="546"/>
      <c r="D27" s="550">
        <f>'41abenpreGIII'!D27</f>
        <v>1105</v>
      </c>
      <c r="F27" s="551">
        <f>'41abenpreGIII'!F27+'41abenpreGIII'!H27+'41abenpreGIII'!J27+'41abenpreGIII'!L27+'41abenpreGIII'!N27</f>
        <v>793</v>
      </c>
      <c r="G27" s="554">
        <f t="shared" si="0"/>
        <v>54.840940525587826</v>
      </c>
      <c r="H27" s="550">
        <f>'41abenpreGIII'!P27</f>
        <v>1</v>
      </c>
      <c r="I27" s="552">
        <f t="shared" si="1"/>
        <v>6.9156293222683268E-2</v>
      </c>
      <c r="J27" s="551">
        <f>'41abenpreGIII'!R27</f>
        <v>652</v>
      </c>
      <c r="K27" s="552">
        <f t="shared" si="2"/>
        <v>45.089903181189491</v>
      </c>
      <c r="L27" s="551">
        <f>'41abenpreGIII'!T27</f>
        <v>0</v>
      </c>
      <c r="M27" s="552">
        <f t="shared" si="3"/>
        <v>0</v>
      </c>
      <c r="N27" s="551">
        <f t="shared" si="5"/>
        <v>1446</v>
      </c>
      <c r="O27" s="552">
        <f t="shared" si="5"/>
        <v>100</v>
      </c>
      <c r="P27" s="553"/>
      <c r="Q27" s="553">
        <f t="shared" si="4"/>
        <v>1.3085972850678733</v>
      </c>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391955</v>
      </c>
      <c r="E30" s="561"/>
      <c r="F30" s="532">
        <f>SUM(F10:F27)</f>
        <v>291197</v>
      </c>
      <c r="G30" s="562">
        <f>F30*100/$N30</f>
        <v>57.173121287979185</v>
      </c>
      <c r="H30" s="532">
        <f>SUM(H10:H27)</f>
        <v>68419</v>
      </c>
      <c r="I30" s="562">
        <f>H30*100/$N30</f>
        <v>13.433269523388798</v>
      </c>
      <c r="J30" s="532">
        <f>SUM(J10:J27)</f>
        <v>146694</v>
      </c>
      <c r="K30" s="562">
        <f>J30*100/$N30</f>
        <v>28.80164924164335</v>
      </c>
      <c r="L30" s="532">
        <f>SUM(L10:L28)</f>
        <v>3015</v>
      </c>
      <c r="M30" s="562">
        <f>L30*100/$N30</f>
        <v>0.5919599469886615</v>
      </c>
      <c r="N30" s="532">
        <f>F30+H30+J30+L30</f>
        <v>509325</v>
      </c>
      <c r="O30" s="562">
        <f>G30+I30+K30+M30</f>
        <v>100</v>
      </c>
      <c r="P30" s="563"/>
      <c r="Q30" s="563">
        <f>(N30/D30)</f>
        <v>1.2994476406730364</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8" orientation="landscape" r:id="rId1"/>
  <headerFooter alignWithMargins="0"/>
  <rowBreaks count="1" manualBreakCount="1">
    <brk id="32" max="16383" man="1"/>
  </rowBreaks>
  <colBreaks count="1" manualBreakCount="1">
    <brk id="2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07">
    <tabColor theme="0"/>
    <pageSetUpPr fitToPage="1"/>
  </sheetPr>
  <dimension ref="A1:W42"/>
  <sheetViews>
    <sheetView topLeftCell="A2" zoomScale="80" zoomScaleNormal="80" workbookViewId="0">
      <selection activeCell="H8" sqref="H8"/>
    </sheetView>
  </sheetViews>
  <sheetFormatPr baseColWidth="10" defaultColWidth="11.42578125" defaultRowHeight="15" x14ac:dyDescent="0.25"/>
  <cols>
    <col min="1" max="1" width="1.85546875" style="870" customWidth="1"/>
    <col min="2" max="2" width="40" style="870" customWidth="1"/>
    <col min="3" max="8" width="10.85546875" style="870" customWidth="1"/>
    <col min="9" max="10" width="7.140625" style="870" customWidth="1"/>
    <col min="11" max="11" width="7.7109375" style="870" customWidth="1"/>
    <col min="12" max="17" width="8.28515625" style="870" customWidth="1"/>
    <col min="18" max="19" width="7.7109375" style="870" customWidth="1"/>
    <col min="20" max="20" width="11.42578125" style="870" customWidth="1"/>
    <col min="21" max="21" width="11.42578125" style="870"/>
    <col min="22" max="22" width="11.85546875" style="870" bestFit="1" customWidth="1"/>
    <col min="23" max="16384" width="11.42578125" style="870"/>
  </cols>
  <sheetData>
    <row r="1" spans="1:19" x14ac:dyDescent="0.25">
      <c r="A1" s="869"/>
      <c r="B1" s="869"/>
      <c r="H1" s="871"/>
      <c r="I1" s="871"/>
    </row>
    <row r="2" spans="1:19" ht="48.75" customHeight="1" x14ac:dyDescent="0.25">
      <c r="A2" s="869"/>
      <c r="B2" s="869"/>
      <c r="H2" s="871"/>
      <c r="I2" s="871"/>
    </row>
    <row r="3" spans="1:19" ht="24" customHeight="1" x14ac:dyDescent="0.25">
      <c r="A3" s="869"/>
      <c r="B3" s="1028" t="s">
        <v>349</v>
      </c>
      <c r="C3" s="1028"/>
      <c r="D3" s="1028"/>
      <c r="E3" s="1028"/>
      <c r="F3" s="1028"/>
      <c r="G3" s="1028"/>
      <c r="H3" s="1028"/>
      <c r="I3" s="1028"/>
      <c r="J3" s="1028"/>
      <c r="K3" s="1028"/>
      <c r="L3" s="1028"/>
      <c r="M3" s="1028"/>
      <c r="N3" s="1028"/>
      <c r="O3" s="1028"/>
      <c r="P3" s="1028"/>
      <c r="Q3" s="1028"/>
      <c r="R3" s="1028"/>
    </row>
    <row r="4" spans="1:19" ht="13.5" customHeight="1" x14ac:dyDescent="0.25">
      <c r="A4" s="869"/>
      <c r="B4" s="869"/>
      <c r="H4" s="871"/>
      <c r="I4" s="871"/>
    </row>
    <row r="5" spans="1:19" x14ac:dyDescent="0.25">
      <c r="A5" s="869"/>
      <c r="B5" s="872"/>
      <c r="C5" s="1029" t="s">
        <v>350</v>
      </c>
      <c r="D5" s="1029"/>
      <c r="E5" s="1029"/>
      <c r="F5" s="1029"/>
      <c r="G5" s="1029"/>
      <c r="H5" s="1029"/>
      <c r="I5" s="1029"/>
      <c r="J5" s="1029" t="s">
        <v>351</v>
      </c>
      <c r="K5" s="1029"/>
      <c r="L5" s="1029"/>
      <c r="M5" s="1029"/>
      <c r="N5" s="1029"/>
      <c r="O5" s="1029"/>
      <c r="P5" s="1029"/>
      <c r="Q5" s="1029"/>
      <c r="R5" s="1029"/>
      <c r="S5" s="1029"/>
    </row>
    <row r="6" spans="1:19" ht="25.5" customHeight="1" x14ac:dyDescent="0.25">
      <c r="A6" s="869"/>
      <c r="B6" s="872"/>
      <c r="C6" s="1030"/>
      <c r="D6" s="1030"/>
      <c r="E6" s="1030"/>
      <c r="F6" s="1030"/>
      <c r="G6" s="1030"/>
      <c r="H6" s="1030"/>
      <c r="I6" s="1030"/>
      <c r="J6" s="1030">
        <v>43830</v>
      </c>
      <c r="K6" s="1031"/>
      <c r="L6" s="1032">
        <v>44196</v>
      </c>
      <c r="M6" s="1032"/>
      <c r="N6" s="1032">
        <v>44561</v>
      </c>
      <c r="O6" s="1032"/>
      <c r="P6" s="1032">
        <v>44926</v>
      </c>
      <c r="Q6" s="1032"/>
      <c r="R6" s="1032">
        <f>H7</f>
        <v>45046</v>
      </c>
      <c r="S6" s="1032"/>
    </row>
    <row r="7" spans="1:19" x14ac:dyDescent="0.25">
      <c r="B7" s="873"/>
      <c r="C7" s="874">
        <v>43465</v>
      </c>
      <c r="D7" s="874">
        <v>43830</v>
      </c>
      <c r="E7" s="874">
        <v>44196</v>
      </c>
      <c r="F7" s="874">
        <v>44561</v>
      </c>
      <c r="G7" s="874">
        <v>44926</v>
      </c>
      <c r="H7" s="874">
        <v>45046</v>
      </c>
      <c r="I7" s="874"/>
      <c r="J7" s="874" t="s">
        <v>31</v>
      </c>
      <c r="K7" s="874" t="s">
        <v>352</v>
      </c>
      <c r="L7" s="874" t="s">
        <v>31</v>
      </c>
      <c r="M7" s="874" t="s">
        <v>352</v>
      </c>
      <c r="N7" s="874" t="s">
        <v>31</v>
      </c>
      <c r="O7" s="874" t="s">
        <v>352</v>
      </c>
      <c r="P7" s="874" t="s">
        <v>31</v>
      </c>
      <c r="Q7" s="874" t="s">
        <v>352</v>
      </c>
      <c r="R7" s="874" t="s">
        <v>31</v>
      </c>
      <c r="S7" s="874" t="s">
        <v>352</v>
      </c>
    </row>
    <row r="8" spans="1:19" x14ac:dyDescent="0.25">
      <c r="B8" s="875" t="s">
        <v>32</v>
      </c>
      <c r="C8" s="876">
        <v>1767186</v>
      </c>
      <c r="D8" s="876">
        <v>1894744</v>
      </c>
      <c r="E8" s="876">
        <v>1850950</v>
      </c>
      <c r="F8" s="876">
        <v>1892604</v>
      </c>
      <c r="G8" s="876">
        <v>1982018</v>
      </c>
      <c r="H8" s="876">
        <v>2021008</v>
      </c>
      <c r="I8" s="877"/>
      <c r="J8" s="878">
        <v>7.2181422894930236E-2</v>
      </c>
      <c r="K8" s="879">
        <v>127558</v>
      </c>
      <c r="L8" s="881">
        <v>-2.3113412682663204E-2</v>
      </c>
      <c r="M8" s="882">
        <v>-43794</v>
      </c>
      <c r="N8" s="881">
        <v>2.250411950619946E-2</v>
      </c>
      <c r="O8" s="882">
        <v>41654</v>
      </c>
      <c r="P8" s="881">
        <v>4.7243903109155383E-2</v>
      </c>
      <c r="Q8" s="876">
        <f>G8-F8</f>
        <v>89414</v>
      </c>
      <c r="R8" s="881">
        <f>[1]Cuadro2_ampl!P5</f>
        <v>6.119628535512911E-2</v>
      </c>
      <c r="S8" s="882">
        <f>[1]Cuadro2_ampl!Q5</f>
        <v>116546</v>
      </c>
    </row>
    <row r="9" spans="1:19" x14ac:dyDescent="0.25">
      <c r="B9" s="883" t="s">
        <v>254</v>
      </c>
      <c r="C9" s="884">
        <v>1638618</v>
      </c>
      <c r="D9" s="884">
        <v>1735551</v>
      </c>
      <c r="E9" s="884">
        <v>1709394</v>
      </c>
      <c r="F9" s="884">
        <v>1768008</v>
      </c>
      <c r="G9" s="884">
        <v>1850208</v>
      </c>
      <c r="H9" s="884">
        <v>1882818</v>
      </c>
      <c r="I9" s="885"/>
      <c r="J9" s="886">
        <v>5.9155336997396502E-2</v>
      </c>
      <c r="K9" s="887">
        <v>96933</v>
      </c>
      <c r="L9" s="888">
        <v>-1.507129436127197E-2</v>
      </c>
      <c r="M9" s="887">
        <v>-26157</v>
      </c>
      <c r="N9" s="888">
        <v>3.4289344644944375E-2</v>
      </c>
      <c r="O9" s="887">
        <v>58614</v>
      </c>
      <c r="P9" s="888">
        <v>4.6493002294107244E-2</v>
      </c>
      <c r="Q9" s="884">
        <f t="shared" ref="Q9:Q22" si="0">G9-F9</f>
        <v>82200</v>
      </c>
      <c r="R9" s="888">
        <f>[1]Cuadro2_ampl!P6</f>
        <v>5.3992234522785898E-2</v>
      </c>
      <c r="S9" s="887">
        <f>[1]Cuadro2_ampl!Q6</f>
        <v>96450</v>
      </c>
    </row>
    <row r="10" spans="1:19" x14ac:dyDescent="0.25">
      <c r="B10" s="889" t="s">
        <v>353</v>
      </c>
      <c r="C10" s="890">
        <v>334306</v>
      </c>
      <c r="D10" s="890">
        <v>350514</v>
      </c>
      <c r="E10" s="890">
        <v>352921</v>
      </c>
      <c r="F10" s="890">
        <v>352430</v>
      </c>
      <c r="G10" s="890">
        <v>359348</v>
      </c>
      <c r="H10" s="890">
        <v>361604</v>
      </c>
      <c r="I10" s="891"/>
      <c r="J10" s="892">
        <v>4.8482527983344514E-2</v>
      </c>
      <c r="K10" s="893">
        <v>16208</v>
      </c>
      <c r="L10" s="895">
        <v>6.8670580918308577E-3</v>
      </c>
      <c r="M10" s="893">
        <v>2407</v>
      </c>
      <c r="N10" s="895">
        <v>-1.3912461995744252E-3</v>
      </c>
      <c r="O10" s="893">
        <v>-491</v>
      </c>
      <c r="P10" s="895">
        <v>1.9629429957722211E-2</v>
      </c>
      <c r="Q10" s="890">
        <f t="shared" si="0"/>
        <v>6918</v>
      </c>
      <c r="R10" s="895">
        <f>[1]Cuadro2_ampl!P7</f>
        <v>2.4005527756302936E-2</v>
      </c>
      <c r="S10" s="893">
        <f>[1]Cuadro2_ampl!Q7</f>
        <v>8477</v>
      </c>
    </row>
    <row r="11" spans="1:19" x14ac:dyDescent="0.25">
      <c r="B11" s="896" t="s">
        <v>354</v>
      </c>
      <c r="C11" s="897">
        <v>1304312</v>
      </c>
      <c r="D11" s="897">
        <v>1385037</v>
      </c>
      <c r="E11" s="897">
        <v>1356473</v>
      </c>
      <c r="F11" s="897">
        <v>1415578</v>
      </c>
      <c r="G11" s="897">
        <v>1490860</v>
      </c>
      <c r="H11" s="897">
        <v>1521214</v>
      </c>
      <c r="I11" s="898"/>
      <c r="J11" s="899">
        <v>6.1890866602469341E-2</v>
      </c>
      <c r="K11" s="900">
        <v>80725</v>
      </c>
      <c r="L11" s="901">
        <v>-2.0623275768084204E-2</v>
      </c>
      <c r="M11" s="900">
        <v>-28564</v>
      </c>
      <c r="N11" s="901">
        <v>4.3572559129448241E-2</v>
      </c>
      <c r="O11" s="900">
        <v>59105</v>
      </c>
      <c r="P11" s="901">
        <v>5.3181103407936581E-2</v>
      </c>
      <c r="Q11" s="897">
        <f t="shared" si="0"/>
        <v>75282</v>
      </c>
      <c r="R11" s="901">
        <f>[1]Cuadro2_ampl!P8</f>
        <v>6.1380465671858397E-2</v>
      </c>
      <c r="S11" s="900">
        <f>[1]Cuadro2_ampl!Q8</f>
        <v>87973</v>
      </c>
    </row>
    <row r="12" spans="1:19" x14ac:dyDescent="0.25">
      <c r="B12" s="902" t="s">
        <v>355</v>
      </c>
      <c r="C12" s="903">
        <v>429437</v>
      </c>
      <c r="D12" s="903">
        <v>467298</v>
      </c>
      <c r="E12" s="903">
        <v>473559</v>
      </c>
      <c r="F12" s="903">
        <v>487549</v>
      </c>
      <c r="G12" s="903">
        <v>515590</v>
      </c>
      <c r="H12" s="903">
        <v>528409</v>
      </c>
      <c r="I12" s="904"/>
      <c r="J12" s="892">
        <v>8.8164270894217411E-2</v>
      </c>
      <c r="K12" s="893">
        <v>37861</v>
      </c>
      <c r="L12" s="895">
        <v>1.3398302582078303E-2</v>
      </c>
      <c r="M12" s="893">
        <v>6261</v>
      </c>
      <c r="N12" s="895">
        <v>2.9542253446772193E-2</v>
      </c>
      <c r="O12" s="893">
        <v>13990</v>
      </c>
      <c r="P12" s="895">
        <v>5.7514219083620421E-2</v>
      </c>
      <c r="Q12" s="890">
        <f t="shared" si="0"/>
        <v>28041</v>
      </c>
      <c r="R12" s="895">
        <f>[1]Cuadro2_ampl!P9</f>
        <v>6.8194268964471672E-2</v>
      </c>
      <c r="S12" s="893">
        <f>[1]Cuadro2_ampl!Q9</f>
        <v>33734</v>
      </c>
    </row>
    <row r="13" spans="1:19" x14ac:dyDescent="0.25">
      <c r="B13" s="889" t="s">
        <v>356</v>
      </c>
      <c r="C13" s="890">
        <v>490680</v>
      </c>
      <c r="D13" s="890">
        <v>515590</v>
      </c>
      <c r="E13" s="890">
        <v>506355</v>
      </c>
      <c r="F13" s="890">
        <v>529632</v>
      </c>
      <c r="G13" s="890">
        <v>560619</v>
      </c>
      <c r="H13" s="890">
        <v>572508</v>
      </c>
      <c r="I13" s="891"/>
      <c r="J13" s="892">
        <v>5.076628352490431E-2</v>
      </c>
      <c r="K13" s="893">
        <v>24910</v>
      </c>
      <c r="L13" s="895">
        <v>-1.7911518842491092E-2</v>
      </c>
      <c r="M13" s="893">
        <v>-9235</v>
      </c>
      <c r="N13" s="895">
        <v>4.5969724797819689E-2</v>
      </c>
      <c r="O13" s="893">
        <v>23277</v>
      </c>
      <c r="P13" s="895">
        <v>5.8506661228928669E-2</v>
      </c>
      <c r="Q13" s="890">
        <f t="shared" si="0"/>
        <v>30987</v>
      </c>
      <c r="R13" s="895">
        <f>[1]Cuadro2_ampl!P10</f>
        <v>6.6283741122962647E-2</v>
      </c>
      <c r="S13" s="893">
        <f>[1]Cuadro2_ampl!Q10</f>
        <v>35589</v>
      </c>
    </row>
    <row r="14" spans="1:19" x14ac:dyDescent="0.25">
      <c r="B14" s="905" t="s">
        <v>357</v>
      </c>
      <c r="C14" s="906">
        <v>384195</v>
      </c>
      <c r="D14" s="906">
        <v>402149</v>
      </c>
      <c r="E14" s="906">
        <v>376559</v>
      </c>
      <c r="F14" s="906">
        <v>398397</v>
      </c>
      <c r="G14" s="906">
        <v>414651</v>
      </c>
      <c r="H14" s="906">
        <v>420297</v>
      </c>
      <c r="I14" s="907"/>
      <c r="J14" s="892">
        <v>4.67314775049128E-2</v>
      </c>
      <c r="K14" s="893">
        <v>17954</v>
      </c>
      <c r="L14" s="895">
        <v>-6.363313100368273E-2</v>
      </c>
      <c r="M14" s="893">
        <v>-25590</v>
      </c>
      <c r="N14" s="895">
        <v>5.7993568072997936E-2</v>
      </c>
      <c r="O14" s="893">
        <v>21838</v>
      </c>
      <c r="P14" s="895">
        <v>4.0798499988704773E-2</v>
      </c>
      <c r="Q14" s="890">
        <f t="shared" si="0"/>
        <v>16254</v>
      </c>
      <c r="R14" s="895">
        <f>[1]Cuadro2_ampl!P11</f>
        <v>4.6433808792297748E-2</v>
      </c>
      <c r="S14" s="893">
        <f>[1]Cuadro2_ampl!Q11</f>
        <v>18650</v>
      </c>
    </row>
    <row r="15" spans="1:19" x14ac:dyDescent="0.25">
      <c r="B15" s="883" t="s">
        <v>358</v>
      </c>
      <c r="C15" s="884">
        <v>1054275</v>
      </c>
      <c r="D15" s="884">
        <v>1115183</v>
      </c>
      <c r="E15" s="884">
        <v>1124230</v>
      </c>
      <c r="F15" s="884">
        <v>1222142</v>
      </c>
      <c r="G15" s="884">
        <v>1313437</v>
      </c>
      <c r="H15" s="884">
        <v>1341191</v>
      </c>
      <c r="I15" s="885"/>
      <c r="J15" s="886">
        <v>5.7772402836072212E-2</v>
      </c>
      <c r="K15" s="887">
        <v>60908</v>
      </c>
      <c r="L15" s="908">
        <v>8.1125698652149136E-3</v>
      </c>
      <c r="M15" s="887">
        <v>9047</v>
      </c>
      <c r="N15" s="908">
        <v>8.7092498865890322E-2</v>
      </c>
      <c r="O15" s="887">
        <v>97912</v>
      </c>
      <c r="P15" s="908">
        <v>7.4700812180581222E-2</v>
      </c>
      <c r="Q15" s="884">
        <f t="shared" si="0"/>
        <v>91295</v>
      </c>
      <c r="R15" s="908">
        <f>[1]Cuadro2_ampl!P12</f>
        <v>8.3003942994140045E-2</v>
      </c>
      <c r="S15" s="887">
        <f>[1]Cuadro2_ampl!Q12</f>
        <v>102792</v>
      </c>
    </row>
    <row r="16" spans="1:19" x14ac:dyDescent="0.25">
      <c r="B16" s="889" t="s">
        <v>355</v>
      </c>
      <c r="C16" s="890">
        <v>277636</v>
      </c>
      <c r="D16" s="890">
        <v>310719</v>
      </c>
      <c r="E16" s="890">
        <v>337667</v>
      </c>
      <c r="F16" s="890">
        <v>378893</v>
      </c>
      <c r="G16" s="890">
        <v>419029</v>
      </c>
      <c r="H16" s="890">
        <v>431171</v>
      </c>
      <c r="I16" s="891"/>
      <c r="J16" s="892">
        <v>0.11915961906957317</v>
      </c>
      <c r="K16" s="893">
        <v>33083</v>
      </c>
      <c r="L16" s="895">
        <v>8.6727879531023122E-2</v>
      </c>
      <c r="M16" s="893">
        <v>26948</v>
      </c>
      <c r="N16" s="895">
        <v>0.12209069882458157</v>
      </c>
      <c r="O16" s="893">
        <v>41226</v>
      </c>
      <c r="P16" s="895">
        <v>0.10592964240563951</v>
      </c>
      <c r="Q16" s="890">
        <f t="shared" si="0"/>
        <v>40136</v>
      </c>
      <c r="R16" s="895">
        <f>[1]Cuadro2_ampl!P13</f>
        <v>0.11397287737981743</v>
      </c>
      <c r="S16" s="893">
        <f>[1]Cuadro2_ampl!Q13</f>
        <v>44114</v>
      </c>
    </row>
    <row r="17" spans="2:21" x14ac:dyDescent="0.25">
      <c r="B17" s="889" t="s">
        <v>356</v>
      </c>
      <c r="C17" s="890">
        <v>427294</v>
      </c>
      <c r="D17" s="890">
        <v>442658</v>
      </c>
      <c r="E17" s="890">
        <v>443395</v>
      </c>
      <c r="F17" s="890">
        <v>474372</v>
      </c>
      <c r="G17" s="890">
        <v>508082</v>
      </c>
      <c r="H17" s="890">
        <v>518065</v>
      </c>
      <c r="I17" s="891"/>
      <c r="J17" s="892">
        <v>3.5956507697276319E-2</v>
      </c>
      <c r="K17" s="893">
        <v>15364</v>
      </c>
      <c r="L17" s="895">
        <v>1.6649422353147703E-3</v>
      </c>
      <c r="M17" s="893">
        <v>737</v>
      </c>
      <c r="N17" s="895">
        <v>6.9863214515274219E-2</v>
      </c>
      <c r="O17" s="893">
        <v>30977</v>
      </c>
      <c r="P17" s="895">
        <v>7.1062372989974198E-2</v>
      </c>
      <c r="Q17" s="890">
        <f t="shared" si="0"/>
        <v>33710</v>
      </c>
      <c r="R17" s="895">
        <f>[1]Cuadro2_ampl!P14</f>
        <v>7.741660427585062E-2</v>
      </c>
      <c r="S17" s="893">
        <f>[1]Cuadro2_ampl!Q14</f>
        <v>37225</v>
      </c>
    </row>
    <row r="18" spans="2:21" x14ac:dyDescent="0.25">
      <c r="B18" s="905" t="s">
        <v>357</v>
      </c>
      <c r="C18" s="906">
        <v>349345</v>
      </c>
      <c r="D18" s="906">
        <v>361806</v>
      </c>
      <c r="E18" s="906">
        <v>343168</v>
      </c>
      <c r="F18" s="906">
        <v>368877</v>
      </c>
      <c r="G18" s="906">
        <v>386326</v>
      </c>
      <c r="H18" s="906">
        <v>391955</v>
      </c>
      <c r="I18" s="907"/>
      <c r="J18" s="909">
        <v>3.5669610270649299E-2</v>
      </c>
      <c r="K18" s="910">
        <v>12461</v>
      </c>
      <c r="L18" s="912">
        <v>-5.151379468554973E-2</v>
      </c>
      <c r="M18" s="910">
        <v>-18638</v>
      </c>
      <c r="N18" s="912">
        <v>7.4916658895934463E-2</v>
      </c>
      <c r="O18" s="910">
        <v>25709</v>
      </c>
      <c r="P18" s="912">
        <v>4.7303030549478597E-2</v>
      </c>
      <c r="Q18" s="906">
        <f t="shared" si="0"/>
        <v>17449</v>
      </c>
      <c r="R18" s="912">
        <f>[1]Cuadro2_ampl!P15</f>
        <v>5.7902521443878863E-2</v>
      </c>
      <c r="S18" s="910">
        <f>[1]Cuadro2_ampl!Q15</f>
        <v>21453</v>
      </c>
    </row>
    <row r="19" spans="2:21" ht="15" customHeight="1" x14ac:dyDescent="0.25">
      <c r="B19" s="913" t="s">
        <v>359</v>
      </c>
      <c r="C19" s="884">
        <v>250037</v>
      </c>
      <c r="D19" s="884">
        <v>269854</v>
      </c>
      <c r="E19" s="884">
        <v>232243</v>
      </c>
      <c r="F19" s="884">
        <v>193436</v>
      </c>
      <c r="G19" s="884">
        <v>177423</v>
      </c>
      <c r="H19" s="884">
        <v>180023</v>
      </c>
      <c r="I19" s="885"/>
      <c r="J19" s="914">
        <v>7.92562700720294E-2</v>
      </c>
      <c r="K19" s="915">
        <v>19817</v>
      </c>
      <c r="L19" s="916">
        <v>-0.13937536593861866</v>
      </c>
      <c r="M19" s="915">
        <v>-37611</v>
      </c>
      <c r="N19" s="916">
        <v>-0.16709653251120593</v>
      </c>
      <c r="O19" s="915">
        <v>-38807</v>
      </c>
      <c r="P19" s="916">
        <v>-8.2781902024442244E-2</v>
      </c>
      <c r="Q19" s="1005">
        <f t="shared" si="0"/>
        <v>-16013</v>
      </c>
      <c r="R19" s="916">
        <f>[1]Cuadro2_ampl!P16</f>
        <v>-7.6056497059155626E-2</v>
      </c>
      <c r="S19" s="915">
        <f>[1]Cuadro2_ampl!Q16</f>
        <v>-14819</v>
      </c>
    </row>
    <row r="20" spans="2:21" x14ac:dyDescent="0.25">
      <c r="B20" s="889" t="s">
        <v>355</v>
      </c>
      <c r="C20" s="890">
        <v>151801</v>
      </c>
      <c r="D20" s="890">
        <v>156579</v>
      </c>
      <c r="E20" s="890">
        <v>135892</v>
      </c>
      <c r="F20" s="890">
        <v>108656</v>
      </c>
      <c r="G20" s="890">
        <v>96561</v>
      </c>
      <c r="H20" s="890">
        <v>97238</v>
      </c>
      <c r="I20" s="891"/>
      <c r="J20" s="892">
        <v>3.1475418475504169E-2</v>
      </c>
      <c r="K20" s="893">
        <v>4778</v>
      </c>
      <c r="L20" s="895">
        <v>-0.13211861105256772</v>
      </c>
      <c r="M20" s="893">
        <v>-20687</v>
      </c>
      <c r="N20" s="895">
        <v>-0.20042386601124418</v>
      </c>
      <c r="O20" s="893">
        <v>-27236</v>
      </c>
      <c r="P20" s="895">
        <v>-0.11131460756884115</v>
      </c>
      <c r="Q20" s="890">
        <f t="shared" si="0"/>
        <v>-12095</v>
      </c>
      <c r="R20" s="895">
        <f>[1]Cuadro2_ampl!P17</f>
        <v>-9.6452266349495441E-2</v>
      </c>
      <c r="S20" s="893">
        <f>[1]Cuadro2_ampl!Q17</f>
        <v>-10380</v>
      </c>
    </row>
    <row r="21" spans="2:21" x14ac:dyDescent="0.25">
      <c r="B21" s="889" t="s">
        <v>356</v>
      </c>
      <c r="C21" s="890">
        <v>63386</v>
      </c>
      <c r="D21" s="890">
        <v>72932</v>
      </c>
      <c r="E21" s="890">
        <v>62960</v>
      </c>
      <c r="F21" s="890">
        <v>55260</v>
      </c>
      <c r="G21" s="890">
        <v>52537</v>
      </c>
      <c r="H21" s="890">
        <v>54443</v>
      </c>
      <c r="I21" s="891"/>
      <c r="J21" s="892">
        <v>0.15060107910264087</v>
      </c>
      <c r="K21" s="893">
        <v>9546</v>
      </c>
      <c r="L21" s="895">
        <v>-0.13673010475511438</v>
      </c>
      <c r="M21" s="893">
        <v>-9972</v>
      </c>
      <c r="N21" s="895">
        <v>-0.12229987293519695</v>
      </c>
      <c r="O21" s="893">
        <v>-7700</v>
      </c>
      <c r="P21" s="895">
        <v>-4.9276149113282708E-2</v>
      </c>
      <c r="Q21" s="890">
        <f t="shared" si="0"/>
        <v>-2723</v>
      </c>
      <c r="R21" s="895">
        <f>[1]Cuadro2_ampl!P18</f>
        <v>-2.9173130761960819E-2</v>
      </c>
      <c r="S21" s="893">
        <f>[1]Cuadro2_ampl!Q18</f>
        <v>-1636</v>
      </c>
    </row>
    <row r="22" spans="2:21" x14ac:dyDescent="0.25">
      <c r="B22" s="905" t="s">
        <v>357</v>
      </c>
      <c r="C22" s="906">
        <v>34850</v>
      </c>
      <c r="D22" s="906">
        <v>40343</v>
      </c>
      <c r="E22" s="906">
        <v>33391</v>
      </c>
      <c r="F22" s="906">
        <v>29520</v>
      </c>
      <c r="G22" s="906">
        <v>28325</v>
      </c>
      <c r="H22" s="906">
        <v>28342</v>
      </c>
      <c r="I22" s="907"/>
      <c r="J22" s="909">
        <v>0.15761836441893839</v>
      </c>
      <c r="K22" s="910">
        <v>5493</v>
      </c>
      <c r="L22" s="912">
        <v>-0.17232233596906521</v>
      </c>
      <c r="M22" s="910">
        <v>-6952</v>
      </c>
      <c r="N22" s="912">
        <v>-0.11592944206522715</v>
      </c>
      <c r="O22" s="910">
        <v>-3871</v>
      </c>
      <c r="P22" s="912">
        <v>-4.0481029810298108E-2</v>
      </c>
      <c r="Q22" s="906">
        <f t="shared" si="0"/>
        <v>-1195</v>
      </c>
      <c r="R22" s="912">
        <f>[1]Cuadro2_ampl!P19</f>
        <v>-8.9998394605875776E-2</v>
      </c>
      <c r="S22" s="910">
        <f>[1]Cuadro2_ampl!Q19</f>
        <v>-2803</v>
      </c>
    </row>
    <row r="23" spans="2:21" x14ac:dyDescent="0.25">
      <c r="B23" s="917"/>
      <c r="C23" s="917"/>
      <c r="D23" s="917"/>
      <c r="E23" s="917"/>
      <c r="F23" s="917"/>
      <c r="G23" s="917"/>
      <c r="H23" s="917"/>
      <c r="I23" s="917"/>
      <c r="J23" s="917"/>
      <c r="K23" s="917"/>
      <c r="L23" s="917"/>
      <c r="M23" s="917"/>
      <c r="N23" s="917"/>
      <c r="O23" s="917"/>
      <c r="P23" s="917"/>
      <c r="Q23" s="917"/>
      <c r="R23" s="917"/>
      <c r="S23" s="917"/>
    </row>
    <row r="24" spans="2:21" x14ac:dyDescent="0.25">
      <c r="B24" s="918"/>
      <c r="C24" s="1029" t="s">
        <v>350</v>
      </c>
      <c r="D24" s="1029"/>
      <c r="E24" s="1029"/>
      <c r="F24" s="1029"/>
      <c r="G24" s="1029"/>
      <c r="H24" s="1029"/>
      <c r="I24" s="1029"/>
      <c r="J24" s="1029" t="s">
        <v>351</v>
      </c>
      <c r="K24" s="1029"/>
      <c r="L24" s="1029"/>
      <c r="M24" s="1029"/>
      <c r="N24" s="1029"/>
      <c r="O24" s="1029"/>
      <c r="P24" s="1029"/>
      <c r="Q24" s="1029"/>
      <c r="R24" s="1029"/>
      <c r="S24" s="1029"/>
    </row>
    <row r="25" spans="2:21" ht="24" customHeight="1" x14ac:dyDescent="0.25">
      <c r="B25" s="918"/>
      <c r="C25" s="1030"/>
      <c r="D25" s="1030"/>
      <c r="E25" s="1030"/>
      <c r="F25" s="1030"/>
      <c r="G25" s="1030"/>
      <c r="H25" s="1030"/>
      <c r="I25" s="1030"/>
      <c r="J25" s="1030">
        <v>43830</v>
      </c>
      <c r="K25" s="1031"/>
      <c r="L25" s="1032">
        <v>44196</v>
      </c>
      <c r="M25" s="1032"/>
      <c r="N25" s="1032">
        <v>44561</v>
      </c>
      <c r="O25" s="1032"/>
      <c r="P25" s="1032">
        <v>44926</v>
      </c>
      <c r="Q25" s="1032"/>
      <c r="R25" s="1032">
        <f>R6</f>
        <v>45046</v>
      </c>
      <c r="S25" s="1032"/>
    </row>
    <row r="26" spans="2:21" x14ac:dyDescent="0.25">
      <c r="B26" s="873"/>
      <c r="C26" s="874">
        <v>43465</v>
      </c>
      <c r="D26" s="874">
        <v>43830</v>
      </c>
      <c r="E26" s="874">
        <v>44196</v>
      </c>
      <c r="F26" s="874">
        <v>44561</v>
      </c>
      <c r="G26" s="874">
        <v>44926</v>
      </c>
      <c r="H26" s="874">
        <f>H7</f>
        <v>45046</v>
      </c>
      <c r="I26" s="874"/>
      <c r="J26" s="874" t="s">
        <v>31</v>
      </c>
      <c r="K26" s="874" t="s">
        <v>352</v>
      </c>
      <c r="L26" s="874" t="s">
        <v>31</v>
      </c>
      <c r="M26" s="874" t="s">
        <v>352</v>
      </c>
      <c r="N26" s="874" t="s">
        <v>31</v>
      </c>
      <c r="O26" s="874" t="s">
        <v>352</v>
      </c>
      <c r="P26" s="874" t="s">
        <v>31</v>
      </c>
      <c r="Q26" s="874" t="s">
        <v>352</v>
      </c>
      <c r="R26" s="874" t="s">
        <v>31</v>
      </c>
      <c r="S26" s="874" t="s">
        <v>352</v>
      </c>
    </row>
    <row r="27" spans="2:21" x14ac:dyDescent="0.25">
      <c r="B27" s="875" t="s">
        <v>75</v>
      </c>
      <c r="C27" s="876">
        <v>1320659</v>
      </c>
      <c r="D27" s="876">
        <v>1411021</v>
      </c>
      <c r="E27" s="876">
        <v>1427207</v>
      </c>
      <c r="F27" s="876">
        <v>1569205</v>
      </c>
      <c r="G27" s="876">
        <v>1727429</v>
      </c>
      <c r="H27" s="876">
        <v>1788105</v>
      </c>
      <c r="I27" s="877"/>
      <c r="J27" s="878">
        <v>6.842190149008931E-2</v>
      </c>
      <c r="K27" s="879">
        <v>90362</v>
      </c>
      <c r="L27" s="880">
        <v>1.1471126227037054E-2</v>
      </c>
      <c r="M27" s="876">
        <v>16186</v>
      </c>
      <c r="N27" s="881">
        <v>9.9493626362538778E-2</v>
      </c>
      <c r="O27" s="876">
        <v>141998</v>
      </c>
      <c r="P27" s="881">
        <v>0.10083067540569912</v>
      </c>
      <c r="Q27" s="876">
        <f>G27-F27</f>
        <v>158224</v>
      </c>
      <c r="R27" s="881">
        <f>[1]Cuadro2_ampl!P24</f>
        <v>0.12275697255183649</v>
      </c>
      <c r="S27" s="882">
        <f>[1]Cuadro2_ampl!Q24</f>
        <v>195503</v>
      </c>
    </row>
    <row r="28" spans="2:21" ht="15" customHeight="1" x14ac:dyDescent="0.25">
      <c r="B28" s="919" t="s">
        <v>360</v>
      </c>
      <c r="C28" s="920">
        <v>52274</v>
      </c>
      <c r="D28" s="920">
        <v>60438</v>
      </c>
      <c r="E28" s="920">
        <v>61411</v>
      </c>
      <c r="F28" s="920">
        <v>62214</v>
      </c>
      <c r="G28" s="920">
        <v>65642</v>
      </c>
      <c r="H28" s="920">
        <v>66872</v>
      </c>
      <c r="I28" s="885"/>
      <c r="J28" s="921">
        <v>0.15617706699315148</v>
      </c>
      <c r="K28" s="920">
        <v>8164</v>
      </c>
      <c r="L28" s="922">
        <v>1.6099142923326371E-2</v>
      </c>
      <c r="M28" s="923">
        <v>973</v>
      </c>
      <c r="N28" s="922">
        <v>1.3075833319763586E-2</v>
      </c>
      <c r="O28" s="923">
        <v>803</v>
      </c>
      <c r="P28" s="922">
        <v>5.510013823255222E-2</v>
      </c>
      <c r="Q28" s="920">
        <f t="shared" ref="Q28:Q41" si="1">G28-F28</f>
        <v>3428</v>
      </c>
      <c r="R28" s="924">
        <f>[1]Cuadro2_ampl!P25</f>
        <v>7.8824250637240745E-2</v>
      </c>
      <c r="S28" s="923">
        <f>[1]Cuadro2_ampl!Q25</f>
        <v>4886</v>
      </c>
    </row>
    <row r="29" spans="2:21" x14ac:dyDescent="0.25">
      <c r="B29" s="889" t="s">
        <v>361</v>
      </c>
      <c r="C29" s="890">
        <v>224714</v>
      </c>
      <c r="D29" s="890">
        <v>246617</v>
      </c>
      <c r="E29" s="890">
        <v>254644</v>
      </c>
      <c r="F29" s="890">
        <v>292469</v>
      </c>
      <c r="G29" s="890">
        <v>351993</v>
      </c>
      <c r="H29" s="890">
        <v>381302</v>
      </c>
      <c r="I29" s="891"/>
      <c r="J29" s="892">
        <v>9.747056258177067E-2</v>
      </c>
      <c r="K29" s="890">
        <v>21903</v>
      </c>
      <c r="L29" s="895">
        <v>3.2548445565390827E-2</v>
      </c>
      <c r="M29" s="893">
        <v>8027</v>
      </c>
      <c r="N29" s="895">
        <v>0.14854070781169004</v>
      </c>
      <c r="O29" s="893">
        <v>37825</v>
      </c>
      <c r="P29" s="895">
        <v>0.20352242459884629</v>
      </c>
      <c r="Q29" s="890">
        <f t="shared" si="1"/>
        <v>59524</v>
      </c>
      <c r="R29" s="894">
        <f>[1]Cuadro2_ampl!P26</f>
        <v>0.28102858025956401</v>
      </c>
      <c r="S29" s="893">
        <f>[1]Cuadro2_ampl!Q26</f>
        <v>83649</v>
      </c>
    </row>
    <row r="30" spans="2:21" x14ac:dyDescent="0.25">
      <c r="B30" s="889" t="s">
        <v>362</v>
      </c>
      <c r="C30" s="890">
        <v>235924</v>
      </c>
      <c r="D30" s="890">
        <v>250318</v>
      </c>
      <c r="E30" s="890">
        <v>253202</v>
      </c>
      <c r="F30" s="890">
        <v>291129</v>
      </c>
      <c r="G30" s="890">
        <v>322595</v>
      </c>
      <c r="H30" s="890">
        <v>327993</v>
      </c>
      <c r="I30" s="891"/>
      <c r="J30" s="892">
        <v>6.1011173089638993E-2</v>
      </c>
      <c r="K30" s="890">
        <v>14394</v>
      </c>
      <c r="L30" s="895">
        <v>1.1521344849351633E-2</v>
      </c>
      <c r="M30" s="893">
        <v>2884</v>
      </c>
      <c r="N30" s="895">
        <v>0.14978949613352177</v>
      </c>
      <c r="O30" s="893">
        <v>37927</v>
      </c>
      <c r="P30" s="895">
        <v>0.1080826712556977</v>
      </c>
      <c r="Q30" s="890">
        <f t="shared" si="1"/>
        <v>31466</v>
      </c>
      <c r="R30" s="894">
        <f>[1]Cuadro2_ampl!P27</f>
        <v>0.10907738346830786</v>
      </c>
      <c r="S30" s="893">
        <f>[1]Cuadro2_ampl!Q27</f>
        <v>32258</v>
      </c>
    </row>
    <row r="31" spans="2:21" x14ac:dyDescent="0.25">
      <c r="B31" s="889" t="s">
        <v>363</v>
      </c>
      <c r="C31" s="890">
        <v>94802</v>
      </c>
      <c r="D31" s="890">
        <v>96748</v>
      </c>
      <c r="E31" s="890">
        <v>88465</v>
      </c>
      <c r="F31" s="890">
        <v>91795</v>
      </c>
      <c r="G31" s="890">
        <v>97929</v>
      </c>
      <c r="H31" s="890">
        <v>99692</v>
      </c>
      <c r="I31" s="891"/>
      <c r="J31" s="892">
        <v>2.0526993101411373E-2</v>
      </c>
      <c r="K31" s="890">
        <v>1946</v>
      </c>
      <c r="L31" s="895">
        <v>-8.5614172902799046E-2</v>
      </c>
      <c r="M31" s="893">
        <v>-8283</v>
      </c>
      <c r="N31" s="895">
        <v>3.764200531283568E-2</v>
      </c>
      <c r="O31" s="893">
        <v>3330</v>
      </c>
      <c r="P31" s="895">
        <v>6.6822811699983609E-2</v>
      </c>
      <c r="Q31" s="890">
        <f t="shared" si="1"/>
        <v>6134</v>
      </c>
      <c r="R31" s="894">
        <f>[1]Cuadro2_ampl!P28</f>
        <v>7.7145820727807068E-2</v>
      </c>
      <c r="S31" s="893">
        <f>[1]Cuadro2_ampl!Q28</f>
        <v>7140</v>
      </c>
    </row>
    <row r="32" spans="2:21" x14ac:dyDescent="0.25">
      <c r="B32" s="889" t="s">
        <v>364</v>
      </c>
      <c r="C32" s="890">
        <v>166579</v>
      </c>
      <c r="D32" s="890">
        <v>170785</v>
      </c>
      <c r="E32" s="890">
        <v>156437</v>
      </c>
      <c r="F32" s="890">
        <v>169990</v>
      </c>
      <c r="G32" s="890">
        <v>175956</v>
      </c>
      <c r="H32" s="890">
        <v>178459</v>
      </c>
      <c r="I32" s="891"/>
      <c r="J32" s="892">
        <v>2.5249281121870082E-2</v>
      </c>
      <c r="K32" s="890">
        <v>4206</v>
      </c>
      <c r="L32" s="895">
        <v>-8.4012061949234385E-2</v>
      </c>
      <c r="M32" s="893">
        <v>-14348</v>
      </c>
      <c r="N32" s="895">
        <v>8.6635514616107523E-2</v>
      </c>
      <c r="O32" s="893">
        <v>13553</v>
      </c>
      <c r="P32" s="895">
        <v>3.5096182128360409E-2</v>
      </c>
      <c r="Q32" s="890">
        <f t="shared" si="1"/>
        <v>5966</v>
      </c>
      <c r="R32" s="894">
        <f>[1]Cuadro2_ampl!P29</f>
        <v>4.6097482341217466E-2</v>
      </c>
      <c r="S32" s="893">
        <f>[1]Cuadro2_ampl!Q29</f>
        <v>7864</v>
      </c>
      <c r="U32" s="925"/>
    </row>
    <row r="33" spans="2:23" x14ac:dyDescent="0.25">
      <c r="B33" s="889" t="s">
        <v>365</v>
      </c>
      <c r="C33" s="890">
        <v>132491</v>
      </c>
      <c r="D33" s="890">
        <v>151340</v>
      </c>
      <c r="E33" s="890">
        <v>154547</v>
      </c>
      <c r="F33" s="890">
        <v>170517</v>
      </c>
      <c r="G33" s="890">
        <v>187214</v>
      </c>
      <c r="H33" s="890">
        <v>193560</v>
      </c>
      <c r="I33" s="891"/>
      <c r="J33" s="892">
        <v>0.14226626714267376</v>
      </c>
      <c r="K33" s="890">
        <v>18849</v>
      </c>
      <c r="L33" s="895">
        <v>2.1190696445090529E-2</v>
      </c>
      <c r="M33" s="893">
        <v>3207</v>
      </c>
      <c r="N33" s="895">
        <v>0.10333426077503938</v>
      </c>
      <c r="O33" s="893">
        <v>15970</v>
      </c>
      <c r="P33" s="895">
        <v>9.7919855498278752E-2</v>
      </c>
      <c r="Q33" s="890">
        <f t="shared" si="1"/>
        <v>16697</v>
      </c>
      <c r="R33" s="894">
        <f>[1]Cuadro2_ampl!P30</f>
        <v>0.10325173131180709</v>
      </c>
      <c r="S33" s="893">
        <f>[1]Cuadro2_ampl!Q30</f>
        <v>18115</v>
      </c>
    </row>
    <row r="34" spans="2:23" x14ac:dyDescent="0.25">
      <c r="B34" s="926" t="s">
        <v>366</v>
      </c>
      <c r="C34" s="927">
        <v>7022</v>
      </c>
      <c r="D34" s="927">
        <v>9202</v>
      </c>
      <c r="E34" s="927">
        <v>11820</v>
      </c>
      <c r="F34" s="927">
        <v>15678</v>
      </c>
      <c r="G34" s="927">
        <v>19892</v>
      </c>
      <c r="H34" s="927">
        <v>20414</v>
      </c>
      <c r="I34" s="928"/>
      <c r="J34" s="929">
        <v>0.31045286243235548</v>
      </c>
      <c r="K34" s="927">
        <v>2180</v>
      </c>
      <c r="L34" s="930">
        <v>0.28450336883286242</v>
      </c>
      <c r="M34" s="931">
        <v>2618</v>
      </c>
      <c r="N34" s="930">
        <v>0.3263959390862945</v>
      </c>
      <c r="O34" s="931">
        <v>3858</v>
      </c>
      <c r="P34" s="930">
        <v>0.26878428370965679</v>
      </c>
      <c r="Q34" s="927">
        <f t="shared" si="1"/>
        <v>4214</v>
      </c>
      <c r="R34" s="932">
        <f>[1]Cuadro2_ampl!P31</f>
        <v>0.12282052692371148</v>
      </c>
      <c r="S34" s="931">
        <f>[1]Cuadro2_ampl!Q31</f>
        <v>2233</v>
      </c>
    </row>
    <row r="35" spans="2:23" x14ac:dyDescent="0.25">
      <c r="B35" s="926" t="s">
        <v>367</v>
      </c>
      <c r="C35" s="927">
        <v>171</v>
      </c>
      <c r="D35" s="927">
        <v>236</v>
      </c>
      <c r="E35" s="927">
        <v>293</v>
      </c>
      <c r="F35" s="927">
        <v>388</v>
      </c>
      <c r="G35" s="927">
        <v>233</v>
      </c>
      <c r="H35" s="927">
        <v>206</v>
      </c>
      <c r="I35" s="928"/>
      <c r="J35" s="929">
        <v>0.38011695906432741</v>
      </c>
      <c r="K35" s="927">
        <v>65</v>
      </c>
      <c r="L35" s="930">
        <v>0.24152542372881358</v>
      </c>
      <c r="M35" s="931">
        <v>57</v>
      </c>
      <c r="N35" s="930">
        <v>0.32423208191126274</v>
      </c>
      <c r="O35" s="931">
        <v>95</v>
      </c>
      <c r="P35" s="930">
        <v>-0.39948453608247425</v>
      </c>
      <c r="Q35" s="927">
        <f t="shared" si="1"/>
        <v>-155</v>
      </c>
      <c r="R35" s="932">
        <f>[1]Cuadro2_ampl!P32</f>
        <v>-0.56170212765957439</v>
      </c>
      <c r="S35" s="931">
        <f>[1]Cuadro2_ampl!Q32</f>
        <v>-264</v>
      </c>
    </row>
    <row r="36" spans="2:23" x14ac:dyDescent="0.25">
      <c r="B36" s="926" t="s">
        <v>368</v>
      </c>
      <c r="C36" s="927">
        <v>29845</v>
      </c>
      <c r="D36" s="927">
        <v>37073</v>
      </c>
      <c r="E36" s="927">
        <v>46805</v>
      </c>
      <c r="F36" s="927">
        <v>56289</v>
      </c>
      <c r="G36" s="927">
        <v>61732</v>
      </c>
      <c r="H36" s="927">
        <v>63623</v>
      </c>
      <c r="I36" s="928"/>
      <c r="J36" s="929">
        <v>0.24218462053945378</v>
      </c>
      <c r="K36" s="927">
        <v>7228</v>
      </c>
      <c r="L36" s="930">
        <v>0.26250910366034574</v>
      </c>
      <c r="M36" s="931">
        <v>9732</v>
      </c>
      <c r="N36" s="930">
        <v>0.20262792436705479</v>
      </c>
      <c r="O36" s="931">
        <v>9484</v>
      </c>
      <c r="P36" s="930">
        <v>9.6697400913144715E-2</v>
      </c>
      <c r="Q36" s="927">
        <f t="shared" si="1"/>
        <v>5443</v>
      </c>
      <c r="R36" s="932">
        <f>[1]Cuadro2_ampl!P33</f>
        <v>8.6309930337385543E-2</v>
      </c>
      <c r="S36" s="931">
        <f>[1]Cuadro2_ampl!Q33</f>
        <v>5055</v>
      </c>
    </row>
    <row r="37" spans="2:23" x14ac:dyDescent="0.25">
      <c r="B37" s="926" t="s">
        <v>369</v>
      </c>
      <c r="C37" s="927">
        <v>21423</v>
      </c>
      <c r="D37" s="927">
        <v>24365</v>
      </c>
      <c r="E37" s="927">
        <v>24374</v>
      </c>
      <c r="F37" s="927">
        <v>23330</v>
      </c>
      <c r="G37" s="927">
        <v>22270</v>
      </c>
      <c r="H37" s="927">
        <v>23208</v>
      </c>
      <c r="I37" s="928"/>
      <c r="J37" s="929">
        <v>0.13732903888344294</v>
      </c>
      <c r="K37" s="927">
        <v>2942</v>
      </c>
      <c r="L37" s="930">
        <v>3.6938231069161276E-4</v>
      </c>
      <c r="M37" s="931">
        <v>9</v>
      </c>
      <c r="N37" s="930">
        <v>-4.2832526462624143E-2</v>
      </c>
      <c r="O37" s="931">
        <v>-1044</v>
      </c>
      <c r="P37" s="930">
        <v>-4.5435062151735983E-2</v>
      </c>
      <c r="Q37" s="927">
        <f t="shared" si="1"/>
        <v>-1060</v>
      </c>
      <c r="R37" s="932">
        <f>[1]Cuadro2_ampl!P34</f>
        <v>5.0801412659603473E-2</v>
      </c>
      <c r="S37" s="931">
        <f>[1]Cuadro2_ampl!Q34</f>
        <v>1122</v>
      </c>
    </row>
    <row r="38" spans="2:23" x14ac:dyDescent="0.25">
      <c r="B38" s="926" t="s">
        <v>370</v>
      </c>
      <c r="C38" s="927">
        <v>73552</v>
      </c>
      <c r="D38" s="927">
        <v>80417</v>
      </c>
      <c r="E38" s="927">
        <v>71239</v>
      </c>
      <c r="F38" s="927">
        <v>74832</v>
      </c>
      <c r="G38" s="927">
        <v>83087</v>
      </c>
      <c r="H38" s="927">
        <v>86109</v>
      </c>
      <c r="I38" s="928"/>
      <c r="J38" s="929">
        <v>9.333532738742667E-2</v>
      </c>
      <c r="K38" s="927">
        <v>6865</v>
      </c>
      <c r="L38" s="930">
        <v>-0.11413009687006481</v>
      </c>
      <c r="M38" s="931">
        <v>-9178</v>
      </c>
      <c r="N38" s="930">
        <v>5.0435856763851206E-2</v>
      </c>
      <c r="O38" s="931">
        <v>3593</v>
      </c>
      <c r="P38" s="930">
        <v>0.11031376951036997</v>
      </c>
      <c r="Q38" s="927">
        <f t="shared" si="1"/>
        <v>8255</v>
      </c>
      <c r="R38" s="932">
        <f>[1]Cuadro2_ampl!P35</f>
        <v>0.13092986603624901</v>
      </c>
      <c r="S38" s="931">
        <f>[1]Cuadro2_ampl!Q35</f>
        <v>9969</v>
      </c>
    </row>
    <row r="39" spans="2:23" x14ac:dyDescent="0.25">
      <c r="B39" s="926" t="s">
        <v>371</v>
      </c>
      <c r="C39" s="927">
        <v>478</v>
      </c>
      <c r="D39" s="927">
        <v>47</v>
      </c>
      <c r="E39" s="927">
        <v>16</v>
      </c>
      <c r="F39" s="927">
        <v>0</v>
      </c>
      <c r="G39" s="927">
        <v>0</v>
      </c>
      <c r="H39" s="927">
        <v>0</v>
      </c>
      <c r="I39" s="928"/>
      <c r="J39" s="929">
        <v>-0.90167364016736395</v>
      </c>
      <c r="K39" s="927">
        <v>-431</v>
      </c>
      <c r="L39" s="930">
        <v>-0.65957446808510634</v>
      </c>
      <c r="M39" s="931">
        <v>-31</v>
      </c>
      <c r="N39" s="930">
        <v>-1</v>
      </c>
      <c r="O39" s="931">
        <v>-16</v>
      </c>
      <c r="P39" s="930" t="s">
        <v>375</v>
      </c>
      <c r="Q39" s="927">
        <f t="shared" si="1"/>
        <v>0</v>
      </c>
      <c r="R39" s="932" t="str">
        <f>[1]Cuadro2_ampl!P36</f>
        <v>-</v>
      </c>
      <c r="S39" s="931">
        <f>[1]Cuadro2_ampl!Q36</f>
        <v>0</v>
      </c>
    </row>
    <row r="40" spans="2:23" x14ac:dyDescent="0.25">
      <c r="B40" s="889" t="s">
        <v>372</v>
      </c>
      <c r="C40" s="890">
        <v>406849</v>
      </c>
      <c r="D40" s="890">
        <v>426938</v>
      </c>
      <c r="E40" s="890">
        <v>450517</v>
      </c>
      <c r="F40" s="890">
        <v>482545</v>
      </c>
      <c r="G40" s="890">
        <v>517053</v>
      </c>
      <c r="H40" s="890">
        <v>530696</v>
      </c>
      <c r="I40" s="891"/>
      <c r="J40" s="892">
        <v>4.9377041605116467E-2</v>
      </c>
      <c r="K40" s="890">
        <v>20089</v>
      </c>
      <c r="L40" s="895">
        <v>5.5228159592259241E-2</v>
      </c>
      <c r="M40" s="893">
        <v>23579</v>
      </c>
      <c r="N40" s="895">
        <v>7.109165691860686E-2</v>
      </c>
      <c r="O40" s="893">
        <v>32028</v>
      </c>
      <c r="P40" s="895">
        <v>7.1512501424737529E-2</v>
      </c>
      <c r="Q40" s="890">
        <f t="shared" si="1"/>
        <v>34508</v>
      </c>
      <c r="R40" s="894">
        <f>[1]Cuadro2_ampl!P37</f>
        <v>8.2807772116928691E-2</v>
      </c>
      <c r="S40" s="893">
        <f>[1]Cuadro2_ampl!Q37</f>
        <v>40585</v>
      </c>
    </row>
    <row r="41" spans="2:23" x14ac:dyDescent="0.25">
      <c r="B41" s="905" t="s">
        <v>373</v>
      </c>
      <c r="C41" s="906">
        <v>7026</v>
      </c>
      <c r="D41" s="906">
        <v>7837</v>
      </c>
      <c r="E41" s="906">
        <v>7984</v>
      </c>
      <c r="F41" s="906">
        <v>8546</v>
      </c>
      <c r="G41" s="906">
        <v>9047</v>
      </c>
      <c r="H41" s="906">
        <v>9531</v>
      </c>
      <c r="I41" s="907"/>
      <c r="J41" s="909">
        <v>0.11542840876743532</v>
      </c>
      <c r="K41" s="906">
        <v>811</v>
      </c>
      <c r="L41" s="912">
        <v>1.8757177491387056E-2</v>
      </c>
      <c r="M41" s="910">
        <v>147</v>
      </c>
      <c r="N41" s="912">
        <v>7.039078156312617E-2</v>
      </c>
      <c r="O41" s="910">
        <v>562</v>
      </c>
      <c r="P41" s="912">
        <v>5.8623917622279365E-2</v>
      </c>
      <c r="Q41" s="906">
        <f t="shared" si="1"/>
        <v>501</v>
      </c>
      <c r="R41" s="911">
        <f>[1]Cuadro2_ampl!P38</f>
        <v>0.11800586510263922</v>
      </c>
      <c r="S41" s="910">
        <f>[1]Cuadro2_ampl!Q38</f>
        <v>1006</v>
      </c>
      <c r="U41" s="925"/>
      <c r="V41" s="925"/>
      <c r="W41" s="933"/>
    </row>
    <row r="42" spans="2:23" x14ac:dyDescent="0.25">
      <c r="B42" s="934" t="s">
        <v>374</v>
      </c>
      <c r="C42" s="935">
        <v>1.2526703184652961</v>
      </c>
      <c r="D42" s="935">
        <v>1.2652820209777229</v>
      </c>
      <c r="E42" s="935">
        <v>1.2694973448493636</v>
      </c>
      <c r="F42" s="935">
        <v>1.2839792757306434</v>
      </c>
      <c r="G42" s="935">
        <v>1.31519745522625</v>
      </c>
      <c r="H42" s="935">
        <v>1.3332217409749991</v>
      </c>
      <c r="I42" s="936"/>
      <c r="J42" s="938">
        <v>1.0067854507703089E-2</v>
      </c>
      <c r="K42" s="937">
        <v>1.2611702512426826E-2</v>
      </c>
      <c r="L42" s="938">
        <v>3.3315290992463886E-3</v>
      </c>
      <c r="M42" s="939">
        <v>4.2153238716406971E-3</v>
      </c>
      <c r="N42" s="938">
        <v>1.1407610216780828E-2</v>
      </c>
      <c r="O42" s="939">
        <v>1.4481930881279803E-2</v>
      </c>
      <c r="P42" s="938">
        <v>2.4313616337648503E-2</v>
      </c>
      <c r="Q42" s="937">
        <f>G42-F42</f>
        <v>3.1218179495606568E-2</v>
      </c>
      <c r="R42" s="940">
        <f>[1]Cuadro2_ampl!O39</f>
        <v>4.2153238716406971E-3</v>
      </c>
      <c r="S42" s="939" t="str">
        <f>[1]Cuadro2_ampl!P39</f>
        <v>-</v>
      </c>
    </row>
  </sheetData>
  <mergeCells count="15">
    <mergeCell ref="C24:I25"/>
    <mergeCell ref="J24:S24"/>
    <mergeCell ref="J25:K25"/>
    <mergeCell ref="L25:M25"/>
    <mergeCell ref="R25:S25"/>
    <mergeCell ref="N25:O25"/>
    <mergeCell ref="P25:Q25"/>
    <mergeCell ref="B3:R3"/>
    <mergeCell ref="C5:I6"/>
    <mergeCell ref="J5:S5"/>
    <mergeCell ref="J6:K6"/>
    <mergeCell ref="L6:M6"/>
    <mergeCell ref="R6:S6"/>
    <mergeCell ref="N6:O6"/>
    <mergeCell ref="P6:Q6"/>
  </mergeCells>
  <pageMargins left="0.7" right="0.7" top="0.75" bottom="0.75" header="0.3" footer="0.3"/>
  <pageSetup paperSize="9" scale="69"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100-000001000000}">
          <x14:colorSeries rgb="FF376092"/>
          <x14:colorNegative rgb="FFD00000"/>
          <x14:colorAxis rgb="FF000000"/>
          <x14:colorMarkers rgb="FFD00000"/>
          <x14:colorFirst rgb="FFD00000"/>
          <x14:colorLast rgb="FFD00000"/>
          <x14:colorHigh rgb="FFD00000"/>
          <x14:colorLow rgb="FFD00000"/>
          <x14:sparklines>
            <x14:sparkline>
              <xm:f>EVO!C27:H27</xm:f>
              <xm:sqref>I27</xm:sqref>
            </x14:sparkline>
            <x14:sparkline>
              <xm:f>EVO!C28:H28</xm:f>
              <xm:sqref>I28</xm:sqref>
            </x14:sparkline>
            <x14:sparkline>
              <xm:f>EVO!C29:H29</xm:f>
              <xm:sqref>I29</xm:sqref>
            </x14:sparkline>
            <x14:sparkline>
              <xm:f>EVO!C30:H30</xm:f>
              <xm:sqref>I30</xm:sqref>
            </x14:sparkline>
            <x14:sparkline>
              <xm:f>EVO!C31:H31</xm:f>
              <xm:sqref>I31</xm:sqref>
            </x14:sparkline>
            <x14:sparkline>
              <xm:f>EVO!C32:H32</xm:f>
              <xm:sqref>I32</xm:sqref>
            </x14:sparkline>
            <x14:sparkline>
              <xm:f>EVO!C33:H33</xm:f>
              <xm:sqref>I33</xm:sqref>
            </x14:sparkline>
            <x14:sparkline>
              <xm:f>EVO!C34:H34</xm:f>
              <xm:sqref>I34</xm:sqref>
            </x14:sparkline>
            <x14:sparkline>
              <xm:f>EVO!C35:H35</xm:f>
              <xm:sqref>I35</xm:sqref>
            </x14:sparkline>
            <x14:sparkline>
              <xm:f>EVO!C36:H36</xm:f>
              <xm:sqref>I36</xm:sqref>
            </x14:sparkline>
            <x14:sparkline>
              <xm:f>EVO!C37:H37</xm:f>
              <xm:sqref>I37</xm:sqref>
            </x14:sparkline>
            <x14:sparkline>
              <xm:f>EVO!C38:H38</xm:f>
              <xm:sqref>I38</xm:sqref>
            </x14:sparkline>
            <x14:sparkline>
              <xm:f>EVO!C39:H39</xm:f>
              <xm:sqref>I39</xm:sqref>
            </x14:sparkline>
            <x14:sparkline>
              <xm:f>EVO!C40:H40</xm:f>
              <xm:sqref>I40</xm:sqref>
            </x14:sparkline>
            <x14:sparkline>
              <xm:f>EVO!C41:H41</xm:f>
              <xm:sqref>I41</xm:sqref>
            </x14:sparkline>
            <x14:sparkline>
              <xm:f>EVO!C42:H42</xm:f>
              <xm:sqref>I42</xm:sqref>
            </x14:sparkline>
          </x14:sparklines>
        </x14:sparklineGroup>
        <x14:sparklineGroup displayEmptyCellsAs="gap" xr2:uid="{00000000-0003-0000-1100-000000000000}">
          <x14:colorSeries rgb="FF376092"/>
          <x14:colorNegative rgb="FFD00000"/>
          <x14:colorAxis rgb="FF000000"/>
          <x14:colorMarkers rgb="FFD00000"/>
          <x14:colorFirst rgb="FFD00000"/>
          <x14:colorLast rgb="FFD00000"/>
          <x14:colorHigh rgb="FFD00000"/>
          <x14:colorLow rgb="FFD00000"/>
          <x14:sparklines>
            <x14:sparkline>
              <xm:f>EVO!C8:H8</xm:f>
              <xm:sqref>I8</xm:sqref>
            </x14:sparkline>
            <x14:sparkline>
              <xm:f>EVO!C9:H9</xm:f>
              <xm:sqref>I9</xm:sqref>
            </x14:sparkline>
            <x14:sparkline>
              <xm:f>EVO!C10:H10</xm:f>
              <xm:sqref>I10</xm:sqref>
            </x14:sparkline>
            <x14:sparkline>
              <xm:f>EVO!C11:H11</xm:f>
              <xm:sqref>I11</xm:sqref>
            </x14:sparkline>
            <x14:sparkline>
              <xm:f>EVO!C12:H12</xm:f>
              <xm:sqref>I12</xm:sqref>
            </x14:sparkline>
            <x14:sparkline>
              <xm:f>EVO!C13:H13</xm:f>
              <xm:sqref>I13</xm:sqref>
            </x14:sparkline>
            <x14:sparkline>
              <xm:f>EVO!C14:H14</xm:f>
              <xm:sqref>I14</xm:sqref>
            </x14:sparkline>
            <x14:sparkline>
              <xm:f>EVO!C15:H15</xm:f>
              <xm:sqref>I15</xm:sqref>
            </x14:sparkline>
            <x14:sparkline>
              <xm:f>EVO!C16:H16</xm:f>
              <xm:sqref>I16</xm:sqref>
            </x14:sparkline>
            <x14:sparkline>
              <xm:f>EVO!C17:H17</xm:f>
              <xm:sqref>I17</xm:sqref>
            </x14:sparkline>
            <x14:sparkline>
              <xm:f>EVO!C18:H18</xm:f>
              <xm:sqref>I18</xm:sqref>
            </x14:sparkline>
            <x14:sparkline>
              <xm:f>EVO!C19:H19</xm:f>
              <xm:sqref>I19</xm:sqref>
            </x14:sparkline>
            <x14:sparkline>
              <xm:f>EVO!C20:H20</xm:f>
              <xm:sqref>I20</xm:sqref>
            </x14:sparkline>
            <x14:sparkline>
              <xm:f>EVO!C21:H21</xm:f>
              <xm:sqref>I21</xm:sqref>
            </x14:sparkline>
            <x14:sparkline>
              <xm:f>EVO!C22:H22</xm:f>
              <xm:sqref>I22</xm:sqref>
            </x14:sparkline>
          </x14:sparklines>
        </x14:sparklineGroup>
      </x14:sparklineGroup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25">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36</v>
      </c>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28" t="s">
        <v>430</v>
      </c>
      <c r="C3" s="1028"/>
      <c r="D3" s="1028"/>
      <c r="E3" s="1028"/>
      <c r="F3" s="1028"/>
      <c r="G3" s="1028"/>
      <c r="H3" s="1028"/>
      <c r="I3" s="1028"/>
      <c r="J3" s="1028"/>
      <c r="K3" s="1028"/>
      <c r="L3" s="1028"/>
      <c r="M3" s="1028"/>
      <c r="N3" s="1028"/>
      <c r="O3" s="1028"/>
      <c r="P3" s="1028"/>
      <c r="Q3" s="1028"/>
      <c r="R3" s="1028"/>
      <c r="S3" s="1028"/>
      <c r="T3" s="1028"/>
      <c r="U3" s="1028"/>
      <c r="V3" s="1028"/>
      <c r="W3" s="1028"/>
      <c r="X3" s="1028"/>
      <c r="Y3" s="13"/>
    </row>
    <row r="4" spans="2:25" s="7" customFormat="1" ht="14.25" customHeight="1" x14ac:dyDescent="0.2">
      <c r="B4" s="1046" t="str">
        <f>porsaad!B6</f>
        <v>Situación a 30 de abril de 2023</v>
      </c>
      <c r="C4" s="1046"/>
      <c r="D4" s="1046"/>
      <c r="E4" s="1046"/>
      <c r="F4" s="1046"/>
      <c r="G4" s="1046"/>
      <c r="H4" s="1046"/>
      <c r="I4" s="1046"/>
      <c r="J4" s="1046"/>
      <c r="K4" s="1046"/>
      <c r="L4" s="1046"/>
      <c r="M4" s="1046"/>
      <c r="N4" s="1046"/>
      <c r="O4" s="1046"/>
      <c r="P4" s="1046"/>
      <c r="Q4" s="1046"/>
      <c r="R4" s="1046"/>
      <c r="S4" s="1046"/>
      <c r="T4" s="1046"/>
      <c r="U4" s="1046"/>
      <c r="V4" s="1046"/>
      <c r="W4" s="1046"/>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21" t="s">
        <v>55</v>
      </c>
      <c r="G6" s="1122"/>
      <c r="H6" s="1122"/>
      <c r="I6" s="1122"/>
      <c r="J6" s="1122"/>
      <c r="K6" s="1122"/>
      <c r="L6" s="1122"/>
      <c r="M6" s="1122"/>
      <c r="N6" s="1122"/>
      <c r="O6" s="1122"/>
      <c r="P6" s="1122"/>
      <c r="Q6" s="1122"/>
      <c r="R6" s="1122"/>
      <c r="S6" s="1122"/>
      <c r="T6" s="1122"/>
      <c r="U6" s="1122"/>
      <c r="V6" s="1122"/>
      <c r="W6" s="1123"/>
      <c r="X6" s="133"/>
      <c r="Y6" s="133"/>
    </row>
    <row r="7" spans="2:25" s="7" customFormat="1" ht="64.5" customHeight="1" x14ac:dyDescent="0.2">
      <c r="B7" s="1104" t="s">
        <v>15</v>
      </c>
      <c r="C7" s="194"/>
      <c r="D7" s="195" t="s">
        <v>259</v>
      </c>
      <c r="E7" s="194"/>
      <c r="F7" s="1124" t="s">
        <v>57</v>
      </c>
      <c r="G7" s="1125"/>
      <c r="H7" s="1124" t="s">
        <v>58</v>
      </c>
      <c r="I7" s="1125"/>
      <c r="J7" s="1124" t="s">
        <v>59</v>
      </c>
      <c r="K7" s="1125"/>
      <c r="L7" s="1124" t="s">
        <v>60</v>
      </c>
      <c r="M7" s="1125"/>
      <c r="N7" s="1124" t="s">
        <v>61</v>
      </c>
      <c r="O7" s="1125"/>
      <c r="P7" s="1124" t="s">
        <v>62</v>
      </c>
      <c r="Q7" s="1125"/>
      <c r="R7" s="1124" t="s">
        <v>63</v>
      </c>
      <c r="S7" s="1125"/>
      <c r="T7" s="1124" t="s">
        <v>64</v>
      </c>
      <c r="U7" s="1125"/>
      <c r="V7" s="1126" t="s">
        <v>3</v>
      </c>
      <c r="W7" s="1127"/>
      <c r="X7" s="51"/>
      <c r="Y7" s="195" t="s">
        <v>260</v>
      </c>
    </row>
    <row r="8" spans="2:25" s="124" customFormat="1" ht="20.25" customHeight="1" x14ac:dyDescent="0.2">
      <c r="B8" s="1105"/>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125004</v>
      </c>
      <c r="E10" s="125"/>
      <c r="F10" s="153">
        <v>37</v>
      </c>
      <c r="G10" s="75">
        <v>0.10980645769756742</v>
      </c>
      <c r="H10" s="153">
        <v>54341</v>
      </c>
      <c r="I10" s="75">
        <v>28.272131390500057</v>
      </c>
      <c r="J10" s="153">
        <v>66451</v>
      </c>
      <c r="K10" s="75">
        <v>32.258846830096402</v>
      </c>
      <c r="L10" s="153">
        <v>7856</v>
      </c>
      <c r="M10" s="75">
        <v>4.8732510121730224</v>
      </c>
      <c r="N10" s="153">
        <v>14885</v>
      </c>
      <c r="O10" s="75">
        <v>8.4901275236959641</v>
      </c>
      <c r="P10" s="153">
        <v>1768</v>
      </c>
      <c r="Q10" s="75">
        <v>1.0178991262639532</v>
      </c>
      <c r="R10" s="153">
        <v>36860</v>
      </c>
      <c r="S10" s="75">
        <v>24.976590341073678</v>
      </c>
      <c r="T10" s="153">
        <v>3</v>
      </c>
      <c r="U10" s="75">
        <v>1.3473184993566553E-3</v>
      </c>
      <c r="V10" s="153">
        <f>F10+H10+J10+L10+N10+P10+R10+T10</f>
        <v>182201</v>
      </c>
      <c r="W10" s="75">
        <f t="shared" ref="V10:W27" si="0">G10+I10+K10+M10+O10+Q10+S10+U10</f>
        <v>100</v>
      </c>
      <c r="X10" s="154"/>
      <c r="Y10" s="155">
        <f t="shared" ref="Y10:Y27" si="1">V10/D10</f>
        <v>1.4575613580365427</v>
      </c>
    </row>
    <row r="11" spans="2:25" s="125" customFormat="1" ht="18" customHeight="1" x14ac:dyDescent="0.2">
      <c r="B11" s="32" t="s">
        <v>10</v>
      </c>
      <c r="C11" s="28"/>
      <c r="D11" s="156">
        <v>14095</v>
      </c>
      <c r="F11" s="157">
        <v>958</v>
      </c>
      <c r="G11" s="181">
        <v>6.7192847663616684</v>
      </c>
      <c r="H11" s="157">
        <v>1197</v>
      </c>
      <c r="I11" s="181">
        <v>7.4806174477893412</v>
      </c>
      <c r="J11" s="157">
        <v>1549</v>
      </c>
      <c r="K11" s="181">
        <v>9.4083956136062028</v>
      </c>
      <c r="L11" s="157">
        <v>614</v>
      </c>
      <c r="M11" s="181">
        <v>4.4632255360759938</v>
      </c>
      <c r="N11" s="157">
        <v>1246</v>
      </c>
      <c r="O11" s="181">
        <v>7.9346231752462106</v>
      </c>
      <c r="P11" s="157">
        <v>3383</v>
      </c>
      <c r="Q11" s="181">
        <v>21.121743381993433</v>
      </c>
      <c r="R11" s="157">
        <v>7212</v>
      </c>
      <c r="S11" s="181">
        <v>42.87211007892715</v>
      </c>
      <c r="T11" s="157">
        <v>0</v>
      </c>
      <c r="U11" s="181">
        <v>0</v>
      </c>
      <c r="V11" s="157">
        <f t="shared" si="0"/>
        <v>16159</v>
      </c>
      <c r="W11" s="181">
        <f t="shared" si="0"/>
        <v>100</v>
      </c>
      <c r="X11" s="154"/>
      <c r="Y11" s="158">
        <f t="shared" si="1"/>
        <v>1.1464349059950336</v>
      </c>
    </row>
    <row r="12" spans="2:25" s="125" customFormat="1" ht="22.5" customHeight="1" x14ac:dyDescent="0.2">
      <c r="B12" s="32" t="s">
        <v>40</v>
      </c>
      <c r="C12" s="28"/>
      <c r="D12" s="156">
        <v>9958</v>
      </c>
      <c r="F12" s="126">
        <v>2702</v>
      </c>
      <c r="G12" s="181">
        <v>23.348325837081461</v>
      </c>
      <c r="H12" s="126">
        <v>707</v>
      </c>
      <c r="I12" s="181">
        <v>3.2783608195902048</v>
      </c>
      <c r="J12" s="126">
        <v>1809</v>
      </c>
      <c r="K12" s="181">
        <v>9.9050474762618688</v>
      </c>
      <c r="L12" s="126">
        <v>884</v>
      </c>
      <c r="M12" s="181">
        <v>9.3253373313343335</v>
      </c>
      <c r="N12" s="126">
        <v>1878</v>
      </c>
      <c r="O12" s="181">
        <v>15.282358820589705</v>
      </c>
      <c r="P12" s="126">
        <v>1300</v>
      </c>
      <c r="Q12" s="181">
        <v>7.6761619190404797</v>
      </c>
      <c r="R12" s="126">
        <v>4061</v>
      </c>
      <c r="S12" s="181">
        <v>31.174412793603199</v>
      </c>
      <c r="T12" s="126">
        <v>3</v>
      </c>
      <c r="U12" s="181">
        <v>9.9950024987506252E-3</v>
      </c>
      <c r="V12" s="157">
        <f t="shared" si="0"/>
        <v>13344</v>
      </c>
      <c r="W12" s="181">
        <f t="shared" si="0"/>
        <v>100</v>
      </c>
      <c r="X12" s="154"/>
      <c r="Y12" s="158">
        <f t="shared" si="1"/>
        <v>1.3400281180960032</v>
      </c>
    </row>
    <row r="13" spans="2:25" s="125" customFormat="1" ht="18" customHeight="1" x14ac:dyDescent="0.2">
      <c r="B13" s="32" t="s">
        <v>41</v>
      </c>
      <c r="C13" s="28"/>
      <c r="D13" s="156">
        <v>9210</v>
      </c>
      <c r="F13" s="157">
        <v>687</v>
      </c>
      <c r="G13" s="181">
        <v>4.3208578637510513</v>
      </c>
      <c r="H13" s="157">
        <v>3824</v>
      </c>
      <c r="I13" s="181">
        <v>17.29394449116905</v>
      </c>
      <c r="J13" s="157">
        <v>740</v>
      </c>
      <c r="K13" s="181">
        <v>2.6913372582001682</v>
      </c>
      <c r="L13" s="157">
        <v>900</v>
      </c>
      <c r="M13" s="181">
        <v>5.1198486122792266</v>
      </c>
      <c r="N13" s="157">
        <v>864</v>
      </c>
      <c r="O13" s="181">
        <v>9.8927670311185878</v>
      </c>
      <c r="P13" s="157">
        <v>364</v>
      </c>
      <c r="Q13" s="181">
        <v>3.4798149705634986</v>
      </c>
      <c r="R13" s="157">
        <v>7001</v>
      </c>
      <c r="S13" s="181">
        <v>57.201429772918416</v>
      </c>
      <c r="T13" s="157">
        <v>0</v>
      </c>
      <c r="U13" s="181">
        <v>0</v>
      </c>
      <c r="V13" s="157">
        <f t="shared" si="0"/>
        <v>14380</v>
      </c>
      <c r="W13" s="181">
        <f t="shared" si="0"/>
        <v>100</v>
      </c>
      <c r="X13" s="154"/>
      <c r="Y13" s="158">
        <f t="shared" si="1"/>
        <v>1.5613463626492943</v>
      </c>
    </row>
    <row r="14" spans="2:25" s="125" customFormat="1" ht="18" customHeight="1" x14ac:dyDescent="0.2">
      <c r="B14" s="32" t="s">
        <v>9</v>
      </c>
      <c r="C14" s="28"/>
      <c r="D14" s="156">
        <v>13032</v>
      </c>
      <c r="F14" s="157">
        <v>393</v>
      </c>
      <c r="G14" s="181">
        <v>0.42908762420957541</v>
      </c>
      <c r="H14" s="157">
        <v>784</v>
      </c>
      <c r="I14" s="181">
        <v>4.9683830171635046</v>
      </c>
      <c r="J14" s="157">
        <v>157</v>
      </c>
      <c r="K14" s="181">
        <v>4.5167118337850046E-2</v>
      </c>
      <c r="L14" s="157">
        <v>1847</v>
      </c>
      <c r="M14" s="181">
        <v>21.081752484191508</v>
      </c>
      <c r="N14" s="157">
        <v>1824</v>
      </c>
      <c r="O14" s="181">
        <v>16.700542005420054</v>
      </c>
      <c r="P14" s="157">
        <v>3989</v>
      </c>
      <c r="Q14" s="181">
        <v>17.626467931345982</v>
      </c>
      <c r="R14" s="157">
        <v>5570</v>
      </c>
      <c r="S14" s="181">
        <v>39.14859981933153</v>
      </c>
      <c r="T14" s="157">
        <v>0</v>
      </c>
      <c r="U14" s="181">
        <v>0</v>
      </c>
      <c r="V14" s="157">
        <f t="shared" si="0"/>
        <v>14564</v>
      </c>
      <c r="W14" s="181">
        <f t="shared" si="0"/>
        <v>100</v>
      </c>
      <c r="X14" s="154"/>
      <c r="Y14" s="158">
        <f t="shared" si="1"/>
        <v>1.1175567833026396</v>
      </c>
    </row>
    <row r="15" spans="2:25" s="125" customFormat="1" ht="18" customHeight="1" x14ac:dyDescent="0.2">
      <c r="B15" s="32" t="s">
        <v>8</v>
      </c>
      <c r="C15" s="28"/>
      <c r="D15" s="156">
        <v>7758</v>
      </c>
      <c r="F15" s="126">
        <v>3482</v>
      </c>
      <c r="G15" s="181">
        <v>0</v>
      </c>
      <c r="H15" s="126">
        <v>1341</v>
      </c>
      <c r="I15" s="181">
        <v>11.413246850442809</v>
      </c>
      <c r="J15" s="126">
        <v>562</v>
      </c>
      <c r="K15" s="181">
        <v>6.1619059498565552</v>
      </c>
      <c r="L15" s="126">
        <v>762</v>
      </c>
      <c r="M15" s="181">
        <v>9.0931769988773858</v>
      </c>
      <c r="N15" s="126">
        <v>2893</v>
      </c>
      <c r="O15" s="181">
        <v>28.888611700137208</v>
      </c>
      <c r="P15" s="126">
        <v>93</v>
      </c>
      <c r="Q15" s="181">
        <v>0</v>
      </c>
      <c r="R15" s="126">
        <v>3547</v>
      </c>
      <c r="S15" s="181">
        <v>44.443058500686043</v>
      </c>
      <c r="T15" s="126">
        <v>0</v>
      </c>
      <c r="U15" s="181">
        <v>0</v>
      </c>
      <c r="V15" s="157">
        <f t="shared" si="0"/>
        <v>12680</v>
      </c>
      <c r="W15" s="181">
        <f t="shared" si="0"/>
        <v>100</v>
      </c>
      <c r="X15" s="154"/>
      <c r="Y15" s="158">
        <f t="shared" si="1"/>
        <v>1.6344418664604279</v>
      </c>
    </row>
    <row r="16" spans="2:25" s="128" customFormat="1" ht="18" customHeight="1" x14ac:dyDescent="0.2">
      <c r="B16" s="127" t="s">
        <v>7</v>
      </c>
      <c r="C16" s="129"/>
      <c r="D16" s="159">
        <v>38530</v>
      </c>
      <c r="E16" s="160"/>
      <c r="F16" s="161">
        <v>4244</v>
      </c>
      <c r="G16" s="182">
        <v>10.020679338261175</v>
      </c>
      <c r="H16" s="161">
        <v>8110</v>
      </c>
      <c r="I16" s="182">
        <v>9.329901443153819</v>
      </c>
      <c r="J16" s="161">
        <v>7224</v>
      </c>
      <c r="K16" s="182">
        <v>17.52243928194298</v>
      </c>
      <c r="L16" s="161">
        <v>2453</v>
      </c>
      <c r="M16" s="182">
        <v>6.0366068285814851</v>
      </c>
      <c r="N16" s="161">
        <v>2988</v>
      </c>
      <c r="O16" s="182">
        <v>6.7053854276663145</v>
      </c>
      <c r="P16" s="161">
        <v>16192</v>
      </c>
      <c r="Q16" s="182">
        <v>27.28132699753608</v>
      </c>
      <c r="R16" s="161">
        <v>11405</v>
      </c>
      <c r="S16" s="182">
        <v>22.32268567405843</v>
      </c>
      <c r="T16" s="161">
        <v>681</v>
      </c>
      <c r="U16" s="182">
        <v>0.78097500879971837</v>
      </c>
      <c r="V16" s="161">
        <f t="shared" si="0"/>
        <v>53297</v>
      </c>
      <c r="W16" s="182">
        <f t="shared" si="0"/>
        <v>100</v>
      </c>
      <c r="X16" s="162"/>
      <c r="Y16" s="158">
        <f t="shared" si="1"/>
        <v>1.3832597975603427</v>
      </c>
    </row>
    <row r="17" spans="2:25" s="128" customFormat="1" ht="18" customHeight="1" x14ac:dyDescent="0.2">
      <c r="B17" s="127" t="s">
        <v>43</v>
      </c>
      <c r="C17" s="129"/>
      <c r="D17" s="159">
        <v>22297</v>
      </c>
      <c r="E17" s="160"/>
      <c r="F17" s="161">
        <v>2128</v>
      </c>
      <c r="G17" s="182">
        <v>6.2973598149477548</v>
      </c>
      <c r="H17" s="161">
        <v>7719</v>
      </c>
      <c r="I17" s="182">
        <v>14.552923346893197</v>
      </c>
      <c r="J17" s="161">
        <v>4522</v>
      </c>
      <c r="K17" s="182">
        <v>18.975831538645608</v>
      </c>
      <c r="L17" s="161">
        <v>1354</v>
      </c>
      <c r="M17" s="182">
        <v>5.4997208263539923</v>
      </c>
      <c r="N17" s="161">
        <v>4178</v>
      </c>
      <c r="O17" s="182">
        <v>17.08542713567839</v>
      </c>
      <c r="P17" s="161">
        <v>3329</v>
      </c>
      <c r="Q17" s="182">
        <v>12.363404323203318</v>
      </c>
      <c r="R17" s="161">
        <v>6440</v>
      </c>
      <c r="S17" s="182">
        <v>25.201403844619925</v>
      </c>
      <c r="T17" s="161">
        <v>4</v>
      </c>
      <c r="U17" s="182">
        <v>2.3929169657812874E-2</v>
      </c>
      <c r="V17" s="161">
        <f t="shared" si="0"/>
        <v>29674</v>
      </c>
      <c r="W17" s="182">
        <f t="shared" si="0"/>
        <v>99.999999999999986</v>
      </c>
      <c r="X17" s="162"/>
      <c r="Y17" s="158">
        <f t="shared" si="1"/>
        <v>1.3308516840830604</v>
      </c>
    </row>
    <row r="18" spans="2:25" s="128" customFormat="1" ht="18" customHeight="1" x14ac:dyDescent="0.2">
      <c r="B18" s="127" t="s">
        <v>44</v>
      </c>
      <c r="C18" s="129"/>
      <c r="D18" s="159">
        <v>78490</v>
      </c>
      <c r="E18" s="160"/>
      <c r="F18" s="161">
        <v>111</v>
      </c>
      <c r="G18" s="182">
        <v>0.42117310443490702</v>
      </c>
      <c r="H18" s="161">
        <v>9255</v>
      </c>
      <c r="I18" s="182">
        <v>9.6183118741058653</v>
      </c>
      <c r="J18" s="161">
        <v>12164</v>
      </c>
      <c r="K18" s="182">
        <v>13.866666666666667</v>
      </c>
      <c r="L18" s="161">
        <v>6638</v>
      </c>
      <c r="M18" s="182">
        <v>8.0606580829756798</v>
      </c>
      <c r="N18" s="161">
        <v>19580</v>
      </c>
      <c r="O18" s="182">
        <v>18.894420600858368</v>
      </c>
      <c r="P18" s="161">
        <v>9675</v>
      </c>
      <c r="Q18" s="182">
        <v>7.6623748211731044</v>
      </c>
      <c r="R18" s="161">
        <v>39754</v>
      </c>
      <c r="S18" s="182">
        <v>41.460371959942776</v>
      </c>
      <c r="T18" s="161">
        <v>21</v>
      </c>
      <c r="U18" s="182">
        <v>1.602288984263233E-2</v>
      </c>
      <c r="V18" s="161">
        <f t="shared" si="0"/>
        <v>97198</v>
      </c>
      <c r="W18" s="182">
        <f t="shared" si="0"/>
        <v>99.999999999999986</v>
      </c>
      <c r="X18" s="162"/>
      <c r="Y18" s="158">
        <f t="shared" si="1"/>
        <v>1.2383488342464009</v>
      </c>
    </row>
    <row r="19" spans="2:25" s="128" customFormat="1" ht="18" customHeight="1" x14ac:dyDescent="0.2">
      <c r="B19" s="127" t="s">
        <v>6</v>
      </c>
      <c r="C19" s="129"/>
      <c r="D19" s="159">
        <v>53047</v>
      </c>
      <c r="E19" s="160"/>
      <c r="F19" s="161">
        <v>270</v>
      </c>
      <c r="G19" s="182">
        <v>0.3575259206292456</v>
      </c>
      <c r="H19" s="161">
        <v>15433</v>
      </c>
      <c r="I19" s="182">
        <v>6.0600643546657134</v>
      </c>
      <c r="J19" s="161">
        <v>1477</v>
      </c>
      <c r="K19" s="182">
        <v>9.8319628173042545E-2</v>
      </c>
      <c r="L19" s="161">
        <v>3661</v>
      </c>
      <c r="M19" s="182">
        <v>10.001787629603147</v>
      </c>
      <c r="N19" s="161">
        <v>6367</v>
      </c>
      <c r="O19" s="182">
        <v>14.864140150160887</v>
      </c>
      <c r="P19" s="161">
        <v>8093</v>
      </c>
      <c r="Q19" s="182">
        <v>14.593016327017041</v>
      </c>
      <c r="R19" s="161">
        <v>35525</v>
      </c>
      <c r="S19" s="182">
        <v>54.019187224407105</v>
      </c>
      <c r="T19" s="161">
        <v>154</v>
      </c>
      <c r="U19" s="182">
        <v>5.9587653438207605E-3</v>
      </c>
      <c r="V19" s="161">
        <f t="shared" si="0"/>
        <v>70980</v>
      </c>
      <c r="W19" s="182">
        <f t="shared" si="0"/>
        <v>100</v>
      </c>
      <c r="X19" s="162"/>
      <c r="Y19" s="158">
        <f t="shared" si="1"/>
        <v>1.3380587026599053</v>
      </c>
    </row>
    <row r="20" spans="2:25" s="125" customFormat="1" ht="18" customHeight="1" x14ac:dyDescent="0.2">
      <c r="B20" s="127" t="s">
        <v>5</v>
      </c>
      <c r="C20" s="28"/>
      <c r="D20" s="156">
        <v>11081</v>
      </c>
      <c r="F20" s="157">
        <v>223</v>
      </c>
      <c r="G20" s="181">
        <v>1.8696778970751573</v>
      </c>
      <c r="H20" s="157">
        <v>1197</v>
      </c>
      <c r="I20" s="181">
        <v>6.5808959644576079</v>
      </c>
      <c r="J20" s="157">
        <v>309</v>
      </c>
      <c r="K20" s="181">
        <v>2.4157719363198815</v>
      </c>
      <c r="L20" s="157">
        <v>811</v>
      </c>
      <c r="M20" s="181">
        <v>7.2102924842650866</v>
      </c>
      <c r="N20" s="157">
        <v>1640</v>
      </c>
      <c r="O20" s="181">
        <v>12.865605331358756</v>
      </c>
      <c r="P20" s="157">
        <v>5725</v>
      </c>
      <c r="Q20" s="181">
        <v>43.169196593854132</v>
      </c>
      <c r="R20" s="157">
        <v>2531</v>
      </c>
      <c r="S20" s="181">
        <v>25.888559792669383</v>
      </c>
      <c r="T20" s="157">
        <v>0</v>
      </c>
      <c r="U20" s="181">
        <v>0</v>
      </c>
      <c r="V20" s="157">
        <f t="shared" si="0"/>
        <v>12436</v>
      </c>
      <c r="W20" s="181">
        <f t="shared" si="0"/>
        <v>100</v>
      </c>
      <c r="X20" s="154"/>
      <c r="Y20" s="158">
        <f t="shared" si="1"/>
        <v>1.1222813825467015</v>
      </c>
    </row>
    <row r="21" spans="2:25" s="125" customFormat="1" ht="18" customHeight="1" x14ac:dyDescent="0.2">
      <c r="B21" s="32" t="s">
        <v>38</v>
      </c>
      <c r="C21" s="28"/>
      <c r="D21" s="156">
        <v>24649</v>
      </c>
      <c r="F21" s="157">
        <v>2056</v>
      </c>
      <c r="G21" s="181">
        <v>6.8877841448142387</v>
      </c>
      <c r="H21" s="157">
        <v>3296</v>
      </c>
      <c r="I21" s="181">
        <v>7.9655421046639594</v>
      </c>
      <c r="J21" s="157">
        <v>8943</v>
      </c>
      <c r="K21" s="181">
        <v>32.791924405145913</v>
      </c>
      <c r="L21" s="157">
        <v>3071</v>
      </c>
      <c r="M21" s="181">
        <v>12.428370839816326</v>
      </c>
      <c r="N21" s="157">
        <v>2642</v>
      </c>
      <c r="O21" s="181">
        <v>10.219726006603166</v>
      </c>
      <c r="P21" s="157">
        <v>4085</v>
      </c>
      <c r="Q21" s="181">
        <v>11.248149975333005</v>
      </c>
      <c r="R21" s="157">
        <v>6045</v>
      </c>
      <c r="S21" s="181">
        <v>18.30670562786991</v>
      </c>
      <c r="T21" s="157">
        <v>33</v>
      </c>
      <c r="U21" s="181">
        <v>0.15179689575348185</v>
      </c>
      <c r="V21" s="157">
        <f t="shared" si="0"/>
        <v>30171</v>
      </c>
      <c r="W21" s="181">
        <f t="shared" si="0"/>
        <v>100</v>
      </c>
      <c r="X21" s="154"/>
      <c r="Y21" s="158">
        <f t="shared" si="1"/>
        <v>1.2240253154286178</v>
      </c>
    </row>
    <row r="22" spans="2:25" s="125" customFormat="1" ht="21" customHeight="1" x14ac:dyDescent="0.2">
      <c r="B22" s="32" t="s">
        <v>45</v>
      </c>
      <c r="C22" s="28"/>
      <c r="D22" s="156">
        <v>62268</v>
      </c>
      <c r="F22" s="157">
        <v>1944</v>
      </c>
      <c r="G22" s="181">
        <v>2.5204128338771832</v>
      </c>
      <c r="H22" s="157">
        <v>24866</v>
      </c>
      <c r="I22" s="181">
        <v>25.114060861990048</v>
      </c>
      <c r="J22" s="157">
        <v>18429</v>
      </c>
      <c r="K22" s="181">
        <v>22.629084412420454</v>
      </c>
      <c r="L22" s="157">
        <v>6927</v>
      </c>
      <c r="M22" s="181">
        <v>9.9753421825859707</v>
      </c>
      <c r="N22" s="157">
        <v>7925</v>
      </c>
      <c r="O22" s="181">
        <v>9.2193659840240976</v>
      </c>
      <c r="P22" s="157">
        <v>8437</v>
      </c>
      <c r="Q22" s="181">
        <v>9.4349373218952568</v>
      </c>
      <c r="R22" s="157">
        <v>17230</v>
      </c>
      <c r="S22" s="181">
        <v>21.083172147001935</v>
      </c>
      <c r="T22" s="157">
        <v>16</v>
      </c>
      <c r="U22" s="181">
        <v>2.3624256205058543E-2</v>
      </c>
      <c r="V22" s="157">
        <f t="shared" si="0"/>
        <v>85774</v>
      </c>
      <c r="W22" s="181">
        <f t="shared" si="0"/>
        <v>100</v>
      </c>
      <c r="X22" s="154"/>
      <c r="Y22" s="158">
        <f t="shared" si="1"/>
        <v>1.3774972698657417</v>
      </c>
    </row>
    <row r="23" spans="2:25" s="125" customFormat="1" ht="18" customHeight="1" x14ac:dyDescent="0.2">
      <c r="B23" s="32" t="s">
        <v>46</v>
      </c>
      <c r="C23" s="28"/>
      <c r="D23" s="156">
        <v>15445</v>
      </c>
      <c r="F23" s="157">
        <v>2074</v>
      </c>
      <c r="G23" s="181">
        <v>10.863942058975686</v>
      </c>
      <c r="H23" s="157">
        <v>2805</v>
      </c>
      <c r="I23" s="181">
        <v>12.81945162959131</v>
      </c>
      <c r="J23" s="157">
        <v>981</v>
      </c>
      <c r="K23" s="181">
        <v>1.5468184169684429</v>
      </c>
      <c r="L23" s="157">
        <v>1926</v>
      </c>
      <c r="M23" s="181">
        <v>10.57941024314537</v>
      </c>
      <c r="N23" s="157">
        <v>2323</v>
      </c>
      <c r="O23" s="181">
        <v>11.810657009829281</v>
      </c>
      <c r="P23" s="157">
        <v>411</v>
      </c>
      <c r="Q23" s="181">
        <v>2.7728918779099843</v>
      </c>
      <c r="R23" s="157">
        <v>9157</v>
      </c>
      <c r="S23" s="181">
        <v>49.606828763579927</v>
      </c>
      <c r="T23" s="157">
        <v>0</v>
      </c>
      <c r="U23" s="181">
        <v>0</v>
      </c>
      <c r="V23" s="157">
        <f>F23+H23+J23+L23+N23+P23+R23+T23</f>
        <v>19677</v>
      </c>
      <c r="W23" s="181">
        <f t="shared" si="0"/>
        <v>100</v>
      </c>
      <c r="X23" s="154"/>
      <c r="Y23" s="158">
        <f t="shared" si="1"/>
        <v>1.2740045322110716</v>
      </c>
    </row>
    <row r="24" spans="2:25" s="125" customFormat="1" ht="22.5" customHeight="1" x14ac:dyDescent="0.2">
      <c r="B24" s="32" t="s">
        <v>47</v>
      </c>
      <c r="C24" s="28"/>
      <c r="D24" s="156">
        <v>5821</v>
      </c>
      <c r="F24" s="126">
        <v>441</v>
      </c>
      <c r="G24" s="183">
        <v>3.1306171360095867</v>
      </c>
      <c r="H24" s="126">
        <v>961</v>
      </c>
      <c r="I24" s="181">
        <v>11.593768723786699</v>
      </c>
      <c r="J24" s="126">
        <v>275</v>
      </c>
      <c r="K24" s="181">
        <v>5.0179748352306772</v>
      </c>
      <c r="L24" s="126">
        <v>214</v>
      </c>
      <c r="M24" s="181">
        <v>1.6776512881965249</v>
      </c>
      <c r="N24" s="126">
        <v>1330</v>
      </c>
      <c r="O24" s="181">
        <v>14.679448771719592</v>
      </c>
      <c r="P24" s="126">
        <v>1196</v>
      </c>
      <c r="Q24" s="181">
        <v>12.732174955062911</v>
      </c>
      <c r="R24" s="126">
        <v>3075</v>
      </c>
      <c r="S24" s="181">
        <v>51.078490113840623</v>
      </c>
      <c r="T24" s="126">
        <v>12</v>
      </c>
      <c r="U24" s="181">
        <v>8.9874176153385263E-2</v>
      </c>
      <c r="V24" s="126">
        <f t="shared" si="0"/>
        <v>7504</v>
      </c>
      <c r="W24" s="181">
        <f t="shared" si="0"/>
        <v>100</v>
      </c>
      <c r="X24" s="154"/>
      <c r="Y24" s="158">
        <f t="shared" si="1"/>
        <v>1.2891255797972856</v>
      </c>
    </row>
    <row r="25" spans="2:25" s="125" customFormat="1" ht="18" customHeight="1" x14ac:dyDescent="0.2">
      <c r="B25" s="32" t="s">
        <v>48</v>
      </c>
      <c r="C25" s="28"/>
      <c r="D25" s="156">
        <v>22461</v>
      </c>
      <c r="F25" s="126">
        <v>345</v>
      </c>
      <c r="G25" s="183">
        <v>0.32482446354747685</v>
      </c>
      <c r="H25" s="126">
        <v>7244</v>
      </c>
      <c r="I25" s="181">
        <v>17.120545967583176</v>
      </c>
      <c r="J25" s="126">
        <v>1775</v>
      </c>
      <c r="K25" s="181">
        <v>6.9394317212415517</v>
      </c>
      <c r="L25" s="126">
        <v>3155</v>
      </c>
      <c r="M25" s="181">
        <v>10.256578515650633</v>
      </c>
      <c r="N25" s="126">
        <v>4709</v>
      </c>
      <c r="O25" s="181">
        <v>14.54163659032745</v>
      </c>
      <c r="P25" s="126">
        <v>616</v>
      </c>
      <c r="Q25" s="181">
        <v>1.9030120086619857</v>
      </c>
      <c r="R25" s="126">
        <v>12126</v>
      </c>
      <c r="S25" s="181">
        <v>42.788240698208547</v>
      </c>
      <c r="T25" s="126">
        <v>2214</v>
      </c>
      <c r="U25" s="181">
        <v>6.1257300347791848</v>
      </c>
      <c r="V25" s="126">
        <f t="shared" si="0"/>
        <v>32184</v>
      </c>
      <c r="W25" s="181">
        <f t="shared" si="0"/>
        <v>100</v>
      </c>
      <c r="X25" s="154"/>
      <c r="Y25" s="158">
        <f t="shared" si="1"/>
        <v>1.4328836650193668</v>
      </c>
    </row>
    <row r="26" spans="2:25" s="125" customFormat="1" ht="18" customHeight="1" x14ac:dyDescent="0.2">
      <c r="B26" s="32" t="s">
        <v>49</v>
      </c>
      <c r="C26" s="28"/>
      <c r="D26" s="156">
        <v>3719</v>
      </c>
      <c r="F26" s="126">
        <v>512</v>
      </c>
      <c r="G26" s="183">
        <v>7.345642247369466</v>
      </c>
      <c r="H26" s="126">
        <v>1097</v>
      </c>
      <c r="I26" s="181">
        <v>16.100853682747669</v>
      </c>
      <c r="J26" s="126">
        <v>1345</v>
      </c>
      <c r="K26" s="181">
        <v>24.200913242009133</v>
      </c>
      <c r="L26" s="126">
        <v>603</v>
      </c>
      <c r="M26" s="181">
        <v>8.9537423069287279</v>
      </c>
      <c r="N26" s="126">
        <v>1036</v>
      </c>
      <c r="O26" s="181">
        <v>17.272185824895772</v>
      </c>
      <c r="P26" s="126">
        <v>461</v>
      </c>
      <c r="Q26" s="181">
        <v>6.9088743299583086</v>
      </c>
      <c r="R26" s="126">
        <v>725</v>
      </c>
      <c r="S26" s="181">
        <v>19.217788366090929</v>
      </c>
      <c r="T26" s="126">
        <v>0</v>
      </c>
      <c r="U26" s="181">
        <v>0</v>
      </c>
      <c r="V26" s="126">
        <f t="shared" si="0"/>
        <v>5779</v>
      </c>
      <c r="W26" s="181">
        <f t="shared" si="0"/>
        <v>100</v>
      </c>
      <c r="X26" s="154"/>
      <c r="Y26" s="158">
        <f t="shared" si="1"/>
        <v>1.5539123420274268</v>
      </c>
    </row>
    <row r="27" spans="2:25" s="125" customFormat="1" ht="18" customHeight="1" x14ac:dyDescent="0.2">
      <c r="B27" s="32" t="s">
        <v>4</v>
      </c>
      <c r="C27" s="28"/>
      <c r="D27" s="156">
        <v>1200</v>
      </c>
      <c r="F27" s="126">
        <v>194</v>
      </c>
      <c r="G27" s="183">
        <v>8.9026915113871627</v>
      </c>
      <c r="H27" s="126">
        <v>264</v>
      </c>
      <c r="I27" s="181">
        <v>14.699792960662526</v>
      </c>
      <c r="J27" s="126">
        <v>380</v>
      </c>
      <c r="K27" s="181">
        <v>20.496894409937887</v>
      </c>
      <c r="L27" s="126">
        <v>24</v>
      </c>
      <c r="M27" s="181">
        <v>2.8985507246376812</v>
      </c>
      <c r="N27" s="126">
        <v>102</v>
      </c>
      <c r="O27" s="181">
        <v>10.420979986197377</v>
      </c>
      <c r="P27" s="126">
        <v>2</v>
      </c>
      <c r="Q27" s="181">
        <v>0.34506556245686681</v>
      </c>
      <c r="R27" s="126">
        <v>634</v>
      </c>
      <c r="S27" s="181">
        <v>42.236024844720497</v>
      </c>
      <c r="T27" s="126">
        <v>0</v>
      </c>
      <c r="U27" s="181">
        <v>0</v>
      </c>
      <c r="V27" s="157">
        <f t="shared" si="0"/>
        <v>1600</v>
      </c>
      <c r="W27" s="181">
        <f t="shared" si="0"/>
        <v>100</v>
      </c>
      <c r="X27" s="154"/>
      <c r="Y27" s="158">
        <f t="shared" si="1"/>
        <v>1.3333333333333333</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518065</v>
      </c>
      <c r="E30" s="23"/>
      <c r="F30" s="65">
        <f>SUM(F10:F27)</f>
        <v>22801</v>
      </c>
      <c r="G30" s="67">
        <f>F30*100/$V30</f>
        <v>3.2591387674706476</v>
      </c>
      <c r="H30" s="65">
        <f>SUM(H10:H27)</f>
        <v>144441</v>
      </c>
      <c r="I30" s="67">
        <f>H30*100/$V30</f>
        <v>20.646167392317345</v>
      </c>
      <c r="J30" s="65">
        <f>SUM(J10:J27)</f>
        <v>129092</v>
      </c>
      <c r="K30" s="67">
        <f>J30*100/$V30</f>
        <v>18.452205682659571</v>
      </c>
      <c r="L30" s="65">
        <f>SUM(L10:L27)</f>
        <v>43700</v>
      </c>
      <c r="M30" s="67">
        <f>L30*100/$V30</f>
        <v>6.2464086723594274</v>
      </c>
      <c r="N30" s="65">
        <f>SUM(N10:N27)</f>
        <v>78410</v>
      </c>
      <c r="O30" s="67">
        <f>N30*100/$V30</f>
        <v>11.207801006858185</v>
      </c>
      <c r="P30" s="65">
        <f>SUM(P10:P27)</f>
        <v>69119</v>
      </c>
      <c r="Q30" s="67">
        <f>P30*100/$V30</f>
        <v>9.8797602065174193</v>
      </c>
      <c r="R30" s="65">
        <f>SUM(R10:R27)</f>
        <v>208898</v>
      </c>
      <c r="S30" s="67">
        <f>R30*100/$V30</f>
        <v>29.859548714840724</v>
      </c>
      <c r="T30" s="65">
        <f>SUM(T10:T28)</f>
        <v>3141</v>
      </c>
      <c r="U30" s="67">
        <f>T30*100/$V30</f>
        <v>0.44896955697668101</v>
      </c>
      <c r="V30" s="65">
        <f>SUM(V10:V27)</f>
        <v>699602</v>
      </c>
      <c r="W30" s="67">
        <f>G30+I30+K30+M30+O30+Q30+S30+U30</f>
        <v>100</v>
      </c>
      <c r="X30" s="174"/>
      <c r="Y30" s="175">
        <f>(V30/D30)</f>
        <v>1.3504135581442482</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9"/>
      <c r="D32" s="989"/>
      <c r="E32" s="989"/>
      <c r="F32" s="989"/>
      <c r="G32" s="989"/>
      <c r="H32" s="989"/>
      <c r="I32" s="989"/>
      <c r="J32" s="989"/>
      <c r="K32" s="989"/>
      <c r="L32" s="989"/>
      <c r="N32" s="989"/>
      <c r="O32" s="989"/>
      <c r="P32" s="989"/>
      <c r="Q32" s="989"/>
      <c r="R32" s="989"/>
      <c r="S32" s="989"/>
      <c r="T32" s="989"/>
      <c r="U32" s="989"/>
      <c r="V32" s="989"/>
      <c r="W32" s="989"/>
    </row>
    <row r="33" spans="1:25" s="990" customFormat="1" x14ac:dyDescent="0.2">
      <c r="B33" s="180" t="s">
        <v>50</v>
      </c>
      <c r="F33" s="991"/>
      <c r="G33" s="991"/>
      <c r="H33" s="991"/>
      <c r="I33" s="991"/>
      <c r="J33" s="991"/>
      <c r="K33" s="991"/>
      <c r="L33" s="991"/>
      <c r="M33" s="991"/>
      <c r="N33" s="991"/>
      <c r="O33" s="991"/>
      <c r="P33" s="991"/>
      <c r="Q33" s="991"/>
      <c r="R33" s="991"/>
      <c r="S33" s="991"/>
      <c r="T33" s="991"/>
      <c r="U33" s="991"/>
      <c r="X33" s="536"/>
      <c r="Y33" s="536"/>
    </row>
    <row r="34" spans="1:25" s="990" customFormat="1" x14ac:dyDescent="0.2">
      <c r="F34" s="992"/>
      <c r="G34" s="992"/>
      <c r="H34" s="992"/>
      <c r="I34" s="992"/>
      <c r="J34" s="992"/>
      <c r="X34" s="536"/>
      <c r="Y34" s="536"/>
    </row>
    <row r="35" spans="1:25" s="990" customFormat="1" x14ac:dyDescent="0.2">
      <c r="A35" s="536"/>
      <c r="B35" s="531" t="s">
        <v>42</v>
      </c>
      <c r="C35" s="536"/>
      <c r="D35" s="550" t="e">
        <f>GETPIVOTDATA("Cuenta número de expedientes",#REF!,"CCAA",$B35,"Grado Resuelto",$B$1)</f>
        <v>#REF!</v>
      </c>
      <c r="E35" s="536"/>
      <c r="F35" s="536"/>
      <c r="G35" s="536"/>
      <c r="H35" s="536"/>
      <c r="I35" s="536"/>
      <c r="J35" s="536"/>
      <c r="K35" s="536"/>
      <c r="L35" s="536"/>
      <c r="M35" s="536"/>
      <c r="N35" s="550" t="e">
        <f>GETPIVOTDATA("ID PRESTACION
COUNT",#REF!,"
CCAA",$B35,"
Tipo Prestación",N$1,"Grado Resuelto",$B$1)</f>
        <v>#REF!</v>
      </c>
      <c r="O35" s="536"/>
      <c r="X35" s="536"/>
      <c r="Y35" s="536"/>
    </row>
    <row r="36" spans="1:25" s="990" customFormat="1" x14ac:dyDescent="0.2">
      <c r="A36" s="536"/>
      <c r="B36" s="531" t="s">
        <v>50</v>
      </c>
      <c r="C36" s="536"/>
      <c r="D36" s="550" t="e">
        <f>GETPIVOTDATA("Cuenta número de expedientes",#REF!,"CCAA",$B36,"Grado Resuelto",$B$1)</f>
        <v>#REF!</v>
      </c>
      <c r="E36" s="536"/>
      <c r="F36" s="536"/>
      <c r="G36" s="536"/>
      <c r="H36" s="536"/>
      <c r="I36" s="536"/>
      <c r="J36" s="536"/>
      <c r="K36" s="536"/>
      <c r="L36" s="536"/>
      <c r="M36" s="536"/>
      <c r="N36" s="550" t="e">
        <f>GETPIVOTDATA("ID PRESTACION
COUNT",#REF!,"
CCAA",$B36,"
Tipo Prestación",N$1,"Grado Resuelto",$B$1)</f>
        <v>#REF!</v>
      </c>
      <c r="O36" s="536"/>
      <c r="T36" s="536"/>
      <c r="U36" s="536"/>
    </row>
    <row r="37" spans="1:25" s="990" customFormat="1" x14ac:dyDescent="0.2">
      <c r="T37" s="536"/>
      <c r="U37" s="536"/>
    </row>
    <row r="38" spans="1:25" s="990" customFormat="1" x14ac:dyDescent="0.2">
      <c r="T38" s="536"/>
      <c r="U38" s="536"/>
    </row>
    <row r="39" spans="1:25" s="990" customFormat="1" x14ac:dyDescent="0.2">
      <c r="T39" s="536"/>
      <c r="U39" s="536"/>
    </row>
    <row r="40" spans="1:25" s="990" customFormat="1" x14ac:dyDescent="0.2">
      <c r="T40" s="536"/>
      <c r="U40" s="536"/>
    </row>
    <row r="41" spans="1:25" s="990" customFormat="1" x14ac:dyDescent="0.2">
      <c r="T41" s="536"/>
      <c r="U41" s="536"/>
    </row>
    <row r="42" spans="1:25" s="990" customFormat="1" x14ac:dyDescent="0.2">
      <c r="T42" s="536"/>
      <c r="U42" s="536"/>
    </row>
    <row r="43" spans="1:25" x14ac:dyDescent="0.2">
      <c r="T43" s="136"/>
      <c r="U43" s="136"/>
      <c r="X43" s="1"/>
      <c r="Y43" s="1"/>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44">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33" t="s">
        <v>429</v>
      </c>
      <c r="C3" s="1033"/>
      <c r="D3" s="1033"/>
      <c r="E3" s="1033"/>
      <c r="F3" s="1033"/>
      <c r="G3" s="1033"/>
      <c r="H3" s="1033"/>
      <c r="I3" s="1033"/>
      <c r="J3" s="1033"/>
      <c r="K3" s="1033"/>
      <c r="L3" s="1033"/>
      <c r="M3" s="1033"/>
      <c r="N3" s="1033"/>
      <c r="O3" s="1033"/>
      <c r="P3" s="1033"/>
      <c r="Q3" s="1033"/>
      <c r="R3" s="1033"/>
      <c r="S3" s="1033"/>
      <c r="T3" s="1033"/>
      <c r="U3" s="1033"/>
      <c r="V3" s="1033"/>
      <c r="W3" s="1033"/>
      <c r="X3" s="1033"/>
      <c r="Y3" s="13"/>
    </row>
    <row r="4" spans="2:25" s="7" customFormat="1" ht="14.25" customHeight="1" x14ac:dyDescent="0.2">
      <c r="B4" s="1046" t="str">
        <f>porsaad!B6</f>
        <v>Situación a 30 de abril de 2023</v>
      </c>
      <c r="C4" s="1046"/>
      <c r="D4" s="1046"/>
      <c r="E4" s="1046"/>
      <c r="F4" s="1046"/>
      <c r="G4" s="1046"/>
      <c r="H4" s="1046"/>
      <c r="I4" s="1046"/>
      <c r="J4" s="1046"/>
      <c r="K4" s="1046"/>
      <c r="L4" s="1046"/>
      <c r="M4" s="1046"/>
      <c r="N4" s="1046"/>
      <c r="O4" s="1046"/>
      <c r="P4" s="1046"/>
      <c r="Q4" s="1046"/>
      <c r="R4" s="1046"/>
      <c r="S4" s="1046"/>
      <c r="T4" s="1046"/>
      <c r="U4" s="1046"/>
      <c r="V4" s="1046"/>
      <c r="W4" s="1046"/>
      <c r="X4" s="8"/>
      <c r="Y4" s="8"/>
    </row>
    <row r="5" spans="2:25" s="565" customFormat="1" ht="5.25" customHeight="1" x14ac:dyDescent="0.2">
      <c r="B5" s="566"/>
      <c r="C5" s="566"/>
      <c r="D5" s="566"/>
      <c r="E5" s="566"/>
      <c r="F5" s="566"/>
      <c r="G5" s="566"/>
      <c r="H5" s="566"/>
      <c r="I5" s="566"/>
      <c r="J5" s="566"/>
      <c r="K5" s="566"/>
      <c r="L5" s="566"/>
      <c r="M5" s="566"/>
      <c r="N5" s="566"/>
      <c r="O5" s="566"/>
      <c r="P5" s="566"/>
      <c r="Q5" s="566"/>
      <c r="R5" s="566"/>
      <c r="S5" s="566"/>
      <c r="T5" s="566"/>
      <c r="U5" s="566"/>
      <c r="V5" s="566"/>
      <c r="W5" s="566"/>
      <c r="X5" s="567"/>
      <c r="Y5" s="567"/>
    </row>
    <row r="6" spans="2:25" s="518" customFormat="1" ht="19.5" customHeight="1" x14ac:dyDescent="0.2">
      <c r="F6" s="1106" t="s">
        <v>55</v>
      </c>
      <c r="G6" s="1106"/>
      <c r="H6" s="1106"/>
      <c r="I6" s="1106"/>
      <c r="J6" s="1106"/>
      <c r="K6" s="1106"/>
      <c r="L6" s="1106"/>
      <c r="M6" s="1106"/>
      <c r="N6" s="1106"/>
      <c r="O6" s="1106"/>
      <c r="P6" s="1106"/>
      <c r="Q6" s="1106"/>
      <c r="R6" s="1106"/>
      <c r="S6" s="1106"/>
      <c r="T6" s="1106"/>
      <c r="U6" s="1106"/>
      <c r="V6" s="1106"/>
      <c r="W6" s="1106"/>
      <c r="X6" s="541"/>
      <c r="Y6" s="541"/>
    </row>
    <row r="7" spans="2:25" s="518" customFormat="1" ht="64.5" customHeight="1" x14ac:dyDescent="0.2">
      <c r="B7" s="1107" t="s">
        <v>15</v>
      </c>
      <c r="C7" s="542"/>
      <c r="D7" s="543" t="s">
        <v>56</v>
      </c>
      <c r="E7" s="542"/>
      <c r="F7" s="1108" t="s">
        <v>176</v>
      </c>
      <c r="G7" s="1108"/>
      <c r="H7" s="1108" t="s">
        <v>62</v>
      </c>
      <c r="I7" s="1108"/>
      <c r="J7" s="1108" t="s">
        <v>63</v>
      </c>
      <c r="K7" s="1108"/>
      <c r="L7" s="1108" t="s">
        <v>160</v>
      </c>
      <c r="M7" s="1108"/>
      <c r="N7" s="1108" t="s">
        <v>3</v>
      </c>
      <c r="O7" s="1108"/>
      <c r="P7" s="543"/>
      <c r="Q7" s="543" t="s">
        <v>65</v>
      </c>
    </row>
    <row r="8" spans="2:25" s="542" customFormat="1" ht="20.25" customHeight="1" x14ac:dyDescent="0.2">
      <c r="B8" s="1107"/>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f>'41bbenpreGII'!D10</f>
        <v>125004</v>
      </c>
      <c r="F10" s="551">
        <f>'41bbenpreGII'!F10+'41bbenpreGII'!H10+'41bbenpreGII'!J10+'41bbenpreGII'!L10+'41bbenpreGII'!N10</f>
        <v>143570</v>
      </c>
      <c r="G10" s="552">
        <f t="shared" ref="G10:G27" si="0">F10*100/$N10</f>
        <v>78.797591670737262</v>
      </c>
      <c r="H10" s="551">
        <f>'41bbenpreGII'!P10</f>
        <v>1768</v>
      </c>
      <c r="I10" s="552">
        <f t="shared" ref="I10:I27" si="1">H10*100/$N10</f>
        <v>0.97035691351858666</v>
      </c>
      <c r="J10" s="551">
        <f>'41bbenpreGII'!R10</f>
        <v>36860</v>
      </c>
      <c r="K10" s="552">
        <f t="shared" ref="K10:K27" si="2">J10*100/$N10</f>
        <v>20.230404882519853</v>
      </c>
      <c r="L10" s="551">
        <f>'41bbenpreGII'!T10</f>
        <v>3</v>
      </c>
      <c r="M10" s="552">
        <f t="shared" ref="M10:M27" si="3">L10*100/$N10</f>
        <v>1.6465332242962443E-3</v>
      </c>
      <c r="N10" s="551">
        <f>F10+H10+J10+L10</f>
        <v>182201</v>
      </c>
      <c r="O10" s="552">
        <f>G10+I10+K10+M10</f>
        <v>100</v>
      </c>
      <c r="P10" s="553"/>
      <c r="Q10" s="553">
        <f t="shared" ref="Q10:Q27" si="4">N10/D10</f>
        <v>1.4575613580365427</v>
      </c>
    </row>
    <row r="11" spans="2:25" s="549" customFormat="1" ht="18" customHeight="1" x14ac:dyDescent="0.2">
      <c r="B11" s="531" t="s">
        <v>10</v>
      </c>
      <c r="C11" s="546"/>
      <c r="D11" s="550">
        <f>'41bbenpreGII'!D11</f>
        <v>14095</v>
      </c>
      <c r="F11" s="551">
        <f>'41bbenpreGII'!F11+'41bbenpreGII'!H11+'41bbenpreGII'!J11+'41bbenpreGII'!L11+'41bbenpreGII'!N11</f>
        <v>5564</v>
      </c>
      <c r="G11" s="552">
        <f t="shared" si="0"/>
        <v>34.432823813354787</v>
      </c>
      <c r="H11" s="551">
        <f>'41bbenpreGII'!P11</f>
        <v>3383</v>
      </c>
      <c r="I11" s="552">
        <f t="shared" si="1"/>
        <v>20.935701466674917</v>
      </c>
      <c r="J11" s="551">
        <f>'41bbenpreGII'!R11</f>
        <v>7212</v>
      </c>
      <c r="K11" s="552">
        <f t="shared" si="2"/>
        <v>44.631474719970292</v>
      </c>
      <c r="L11" s="551">
        <f>'41bbenpreGII'!T11</f>
        <v>0</v>
      </c>
      <c r="M11" s="552">
        <f t="shared" si="3"/>
        <v>0</v>
      </c>
      <c r="N11" s="551">
        <f t="shared" ref="N11:O27" si="5">F11+H11+J11+L11</f>
        <v>16159</v>
      </c>
      <c r="O11" s="552">
        <f t="shared" si="5"/>
        <v>100</v>
      </c>
      <c r="P11" s="553"/>
      <c r="Q11" s="553">
        <f t="shared" si="4"/>
        <v>1.1464349059950336</v>
      </c>
    </row>
    <row r="12" spans="2:25" s="549" customFormat="1" ht="22.5" customHeight="1" x14ac:dyDescent="0.2">
      <c r="B12" s="531" t="s">
        <v>40</v>
      </c>
      <c r="C12" s="546"/>
      <c r="D12" s="550">
        <f>'41bbenpreGII'!D12</f>
        <v>9958</v>
      </c>
      <c r="F12" s="551">
        <f>'41bbenpreGII'!F12+'41bbenpreGII'!H12+'41bbenpreGII'!J12+'41bbenpreGII'!L12+'41bbenpreGII'!N12</f>
        <v>7980</v>
      </c>
      <c r="G12" s="552">
        <f t="shared" si="0"/>
        <v>59.802158273381295</v>
      </c>
      <c r="H12" s="551">
        <f>'41bbenpreGII'!P12</f>
        <v>1300</v>
      </c>
      <c r="I12" s="552">
        <f t="shared" si="1"/>
        <v>9.7422062350119898</v>
      </c>
      <c r="J12" s="551">
        <f>'41bbenpreGII'!R12</f>
        <v>4061</v>
      </c>
      <c r="K12" s="552">
        <f t="shared" si="2"/>
        <v>30.433153477218227</v>
      </c>
      <c r="L12" s="551">
        <f>'41bbenpreGII'!T12</f>
        <v>3</v>
      </c>
      <c r="M12" s="552">
        <f t="shared" si="3"/>
        <v>2.2482014388489208E-2</v>
      </c>
      <c r="N12" s="551">
        <f t="shared" si="5"/>
        <v>13344</v>
      </c>
      <c r="O12" s="552">
        <f t="shared" si="5"/>
        <v>100</v>
      </c>
      <c r="P12" s="553"/>
      <c r="Q12" s="553">
        <f t="shared" si="4"/>
        <v>1.3400281180960032</v>
      </c>
    </row>
    <row r="13" spans="2:25" s="549" customFormat="1" ht="18" customHeight="1" x14ac:dyDescent="0.2">
      <c r="B13" s="531" t="s">
        <v>41</v>
      </c>
      <c r="C13" s="546"/>
      <c r="D13" s="550">
        <f>'41bbenpreGII'!D13</f>
        <v>9210</v>
      </c>
      <c r="F13" s="551">
        <f>'41bbenpreGII'!F13+'41bbenpreGII'!H13+'41bbenpreGII'!J13+'41bbenpreGII'!L13+'41bbenpreGII'!N13</f>
        <v>7015</v>
      </c>
      <c r="G13" s="552">
        <f t="shared" si="0"/>
        <v>48.783031988873432</v>
      </c>
      <c r="H13" s="551">
        <f>'41bbenpreGII'!P13</f>
        <v>364</v>
      </c>
      <c r="I13" s="552">
        <f t="shared" si="1"/>
        <v>2.5312934631432547</v>
      </c>
      <c r="J13" s="551">
        <f>'41bbenpreGII'!R13</f>
        <v>7001</v>
      </c>
      <c r="K13" s="552">
        <f t="shared" si="2"/>
        <v>48.685674547983311</v>
      </c>
      <c r="L13" s="551">
        <f>'41bbenpreGII'!T13</f>
        <v>0</v>
      </c>
      <c r="M13" s="552">
        <f t="shared" si="3"/>
        <v>0</v>
      </c>
      <c r="N13" s="551">
        <f t="shared" si="5"/>
        <v>14380</v>
      </c>
      <c r="O13" s="552">
        <f t="shared" si="5"/>
        <v>100</v>
      </c>
      <c r="P13" s="553"/>
      <c r="Q13" s="553">
        <f t="shared" si="4"/>
        <v>1.5613463626492943</v>
      </c>
    </row>
    <row r="14" spans="2:25" s="549" customFormat="1" ht="18" customHeight="1" x14ac:dyDescent="0.2">
      <c r="B14" s="531" t="s">
        <v>9</v>
      </c>
      <c r="C14" s="546"/>
      <c r="D14" s="550">
        <f>'41bbenpreGII'!D14</f>
        <v>13032</v>
      </c>
      <c r="F14" s="551">
        <f>'41bbenpreGII'!F14+'41bbenpreGII'!H14+'41bbenpreGII'!J14+'41bbenpreGII'!L14+'41bbenpreGII'!N14</f>
        <v>5005</v>
      </c>
      <c r="G14" s="552">
        <f t="shared" si="0"/>
        <v>34.36555891238671</v>
      </c>
      <c r="H14" s="551">
        <f>'41bbenpreGII'!P14</f>
        <v>3989</v>
      </c>
      <c r="I14" s="552">
        <f t="shared" si="1"/>
        <v>27.38945344685526</v>
      </c>
      <c r="J14" s="551">
        <f>'41bbenpreGII'!R14</f>
        <v>5570</v>
      </c>
      <c r="K14" s="552">
        <f t="shared" si="2"/>
        <v>38.244987640758033</v>
      </c>
      <c r="L14" s="551">
        <f>'41bbenpreGII'!T14</f>
        <v>0</v>
      </c>
      <c r="M14" s="552">
        <f t="shared" si="3"/>
        <v>0</v>
      </c>
      <c r="N14" s="551">
        <f t="shared" si="5"/>
        <v>14564</v>
      </c>
      <c r="O14" s="552">
        <f t="shared" si="5"/>
        <v>100</v>
      </c>
      <c r="P14" s="553"/>
      <c r="Q14" s="553">
        <f t="shared" si="4"/>
        <v>1.1175567833026396</v>
      </c>
    </row>
    <row r="15" spans="2:25" s="549" customFormat="1" ht="18" customHeight="1" x14ac:dyDescent="0.2">
      <c r="B15" s="531" t="s">
        <v>8</v>
      </c>
      <c r="C15" s="546"/>
      <c r="D15" s="550">
        <f>'41bbenpreGII'!D15</f>
        <v>7758</v>
      </c>
      <c r="F15" s="551">
        <f>'41bbenpreGII'!F15+'41bbenpreGII'!H15+'41bbenpreGII'!J15+'41bbenpreGII'!L15+'41bbenpreGII'!N15</f>
        <v>9040</v>
      </c>
      <c r="G15" s="552">
        <f t="shared" si="0"/>
        <v>71.293375394321771</v>
      </c>
      <c r="H15" s="551">
        <f>'41bbenpreGII'!P15</f>
        <v>93</v>
      </c>
      <c r="I15" s="552">
        <f t="shared" si="1"/>
        <v>0.7334384858044164</v>
      </c>
      <c r="J15" s="551">
        <f>'41bbenpreGII'!R15</f>
        <v>3547</v>
      </c>
      <c r="K15" s="552">
        <f t="shared" si="2"/>
        <v>27.973186119873816</v>
      </c>
      <c r="L15" s="551">
        <f>'41bbenpreGII'!T15</f>
        <v>0</v>
      </c>
      <c r="M15" s="552">
        <f t="shared" si="3"/>
        <v>0</v>
      </c>
      <c r="N15" s="551">
        <f t="shared" si="5"/>
        <v>12680</v>
      </c>
      <c r="O15" s="552">
        <f t="shared" si="5"/>
        <v>100</v>
      </c>
      <c r="P15" s="553"/>
      <c r="Q15" s="553">
        <f t="shared" si="4"/>
        <v>1.6344418664604279</v>
      </c>
    </row>
    <row r="16" spans="2:25" s="549" customFormat="1" ht="18" customHeight="1" x14ac:dyDescent="0.2">
      <c r="B16" s="531" t="s">
        <v>7</v>
      </c>
      <c r="C16" s="546"/>
      <c r="D16" s="550">
        <f>'41bbenpreGII'!D16</f>
        <v>38530</v>
      </c>
      <c r="F16" s="551">
        <f>'41bbenpreGII'!F16+'41bbenpreGII'!H16+'41bbenpreGII'!J16+'41bbenpreGII'!L16+'41bbenpreGII'!N16</f>
        <v>25019</v>
      </c>
      <c r="G16" s="552">
        <f t="shared" si="0"/>
        <v>46.942604649417419</v>
      </c>
      <c r="H16" s="551">
        <f>'41bbenpreGII'!P16</f>
        <v>16192</v>
      </c>
      <c r="I16" s="552">
        <f t="shared" si="1"/>
        <v>30.380696849728878</v>
      </c>
      <c r="J16" s="551">
        <f>'41bbenpreGII'!R16</f>
        <v>11405</v>
      </c>
      <c r="K16" s="552">
        <f t="shared" si="2"/>
        <v>21.398953036756289</v>
      </c>
      <c r="L16" s="551">
        <f>'41bbenpreGII'!T16</f>
        <v>681</v>
      </c>
      <c r="M16" s="552">
        <f t="shared" si="3"/>
        <v>1.2777454640974164</v>
      </c>
      <c r="N16" s="551">
        <f t="shared" si="5"/>
        <v>53297</v>
      </c>
      <c r="O16" s="552">
        <f t="shared" si="5"/>
        <v>100</v>
      </c>
      <c r="P16" s="553"/>
      <c r="Q16" s="553">
        <f t="shared" si="4"/>
        <v>1.3832597975603427</v>
      </c>
    </row>
    <row r="17" spans="2:25" s="549" customFormat="1" ht="18" customHeight="1" x14ac:dyDescent="0.2">
      <c r="B17" s="531" t="s">
        <v>43</v>
      </c>
      <c r="C17" s="546"/>
      <c r="D17" s="550">
        <f>'41bbenpreGII'!D17</f>
        <v>22297</v>
      </c>
      <c r="F17" s="551">
        <f>'41bbenpreGII'!F17+'41bbenpreGII'!H17+'41bbenpreGII'!J17+'41bbenpreGII'!L17+'41bbenpreGII'!N17</f>
        <v>19901</v>
      </c>
      <c r="G17" s="552">
        <f t="shared" si="0"/>
        <v>67.065444496865936</v>
      </c>
      <c r="H17" s="551">
        <f>'41bbenpreGII'!P17</f>
        <v>3329</v>
      </c>
      <c r="I17" s="552">
        <f t="shared" si="1"/>
        <v>11.218575183662466</v>
      </c>
      <c r="J17" s="551">
        <f>'41bbenpreGII'!R17</f>
        <v>6440</v>
      </c>
      <c r="K17" s="552">
        <f t="shared" si="2"/>
        <v>21.702500505493024</v>
      </c>
      <c r="L17" s="551">
        <f>'41bbenpreGII'!T17</f>
        <v>4</v>
      </c>
      <c r="M17" s="552">
        <f t="shared" si="3"/>
        <v>1.3479813978567096E-2</v>
      </c>
      <c r="N17" s="551">
        <f t="shared" si="5"/>
        <v>29674</v>
      </c>
      <c r="O17" s="552">
        <f t="shared" si="5"/>
        <v>99.999999999999986</v>
      </c>
      <c r="P17" s="553"/>
      <c r="Q17" s="553">
        <f t="shared" si="4"/>
        <v>1.3308516840830604</v>
      </c>
    </row>
    <row r="18" spans="2:25" s="549" customFormat="1" ht="18" customHeight="1" x14ac:dyDescent="0.2">
      <c r="B18" s="531" t="s">
        <v>44</v>
      </c>
      <c r="C18" s="546"/>
      <c r="D18" s="550">
        <f>'41bbenpreGII'!D18</f>
        <v>78490</v>
      </c>
      <c r="F18" s="551">
        <f>'41bbenpreGII'!F18+'41bbenpreGII'!H18+'41bbenpreGII'!J18+'41bbenpreGII'!L18+'41bbenpreGII'!N18</f>
        <v>47748</v>
      </c>
      <c r="G18" s="552">
        <f t="shared" si="0"/>
        <v>49.124467581637482</v>
      </c>
      <c r="H18" s="551">
        <f>'41bbenpreGII'!P18</f>
        <v>9675</v>
      </c>
      <c r="I18" s="552">
        <f t="shared" si="1"/>
        <v>9.9539085166361456</v>
      </c>
      <c r="J18" s="551">
        <f>'41bbenpreGII'!R18</f>
        <v>39754</v>
      </c>
      <c r="K18" s="552">
        <f t="shared" si="2"/>
        <v>40.900018518899564</v>
      </c>
      <c r="L18" s="551">
        <f>'41bbenpreGII'!T18</f>
        <v>21</v>
      </c>
      <c r="M18" s="552">
        <f t="shared" si="3"/>
        <v>2.1605382826807136E-2</v>
      </c>
      <c r="N18" s="551">
        <f t="shared" si="5"/>
        <v>97198</v>
      </c>
      <c r="O18" s="552">
        <f t="shared" si="5"/>
        <v>100</v>
      </c>
      <c r="P18" s="553"/>
      <c r="Q18" s="553">
        <f t="shared" si="4"/>
        <v>1.2383488342464009</v>
      </c>
    </row>
    <row r="19" spans="2:25" s="549" customFormat="1" ht="18" customHeight="1" x14ac:dyDescent="0.2">
      <c r="B19" s="531" t="s">
        <v>6</v>
      </c>
      <c r="C19" s="546"/>
      <c r="D19" s="550">
        <f>'41bbenpreGII'!D19</f>
        <v>53047</v>
      </c>
      <c r="F19" s="551">
        <f>'41bbenpreGII'!F19+'41bbenpreGII'!H19+'41bbenpreGII'!J19+'41bbenpreGII'!L19+'41bbenpreGII'!N19</f>
        <v>27208</v>
      </c>
      <c r="G19" s="552">
        <f t="shared" si="0"/>
        <v>38.331924485770642</v>
      </c>
      <c r="H19" s="551">
        <f>'41bbenpreGII'!P19</f>
        <v>8093</v>
      </c>
      <c r="I19" s="552">
        <f>H19*100/$N19</f>
        <v>11.401803324880248</v>
      </c>
      <c r="J19" s="551">
        <f>'41bbenpreGII'!R19</f>
        <v>35525</v>
      </c>
      <c r="K19" s="552">
        <f>J19*100/$N19</f>
        <v>50.049309664694277</v>
      </c>
      <c r="L19" s="551">
        <f>'41bbenpreGII'!T19</f>
        <v>154</v>
      </c>
      <c r="M19" s="552">
        <f t="shared" si="3"/>
        <v>0.21696252465483234</v>
      </c>
      <c r="N19" s="551">
        <f t="shared" si="5"/>
        <v>70980</v>
      </c>
      <c r="O19" s="552">
        <f t="shared" si="5"/>
        <v>100</v>
      </c>
      <c r="P19" s="553"/>
      <c r="Q19" s="553">
        <f t="shared" si="4"/>
        <v>1.3380587026599053</v>
      </c>
    </row>
    <row r="20" spans="2:25" s="549" customFormat="1" ht="18" customHeight="1" x14ac:dyDescent="0.2">
      <c r="B20" s="531" t="s">
        <v>5</v>
      </c>
      <c r="C20" s="546"/>
      <c r="D20" s="550">
        <f>'41bbenpreGII'!D20</f>
        <v>11081</v>
      </c>
      <c r="F20" s="551">
        <f>'41bbenpreGII'!F20+'41bbenpreGII'!H20+'41bbenpreGII'!J20+'41bbenpreGII'!L20+'41bbenpreGII'!N20</f>
        <v>4180</v>
      </c>
      <c r="G20" s="552">
        <f t="shared" si="0"/>
        <v>33.612093920874877</v>
      </c>
      <c r="H20" s="551">
        <f>'41bbenpreGII'!P20</f>
        <v>5725</v>
      </c>
      <c r="I20" s="552">
        <f>H20*100/$N20</f>
        <v>46.035702798327435</v>
      </c>
      <c r="J20" s="551">
        <f>'41bbenpreGII'!R20</f>
        <v>2531</v>
      </c>
      <c r="K20" s="552">
        <f>J20*100/$N20</f>
        <v>20.352203280797685</v>
      </c>
      <c r="L20" s="551">
        <f>'41bbenpreGII'!T20</f>
        <v>0</v>
      </c>
      <c r="M20" s="552">
        <f t="shared" si="3"/>
        <v>0</v>
      </c>
      <c r="N20" s="551">
        <f t="shared" si="5"/>
        <v>12436</v>
      </c>
      <c r="O20" s="552">
        <f t="shared" si="5"/>
        <v>100</v>
      </c>
      <c r="P20" s="553"/>
      <c r="Q20" s="553">
        <f t="shared" si="4"/>
        <v>1.1222813825467015</v>
      </c>
    </row>
    <row r="21" spans="2:25" s="549" customFormat="1" ht="18" customHeight="1" x14ac:dyDescent="0.2">
      <c r="B21" s="531" t="s">
        <v>38</v>
      </c>
      <c r="C21" s="546"/>
      <c r="D21" s="550">
        <f>'41bbenpreGII'!D21</f>
        <v>24649</v>
      </c>
      <c r="F21" s="551">
        <f>'41bbenpreGII'!F21+'41bbenpreGII'!H21+'41bbenpreGII'!J21+'41bbenpreGII'!L21+'41bbenpreGII'!N21</f>
        <v>20008</v>
      </c>
      <c r="G21" s="552">
        <f t="shared" si="0"/>
        <v>66.315335918597327</v>
      </c>
      <c r="H21" s="551">
        <f>'41bbenpreGII'!P21</f>
        <v>4085</v>
      </c>
      <c r="I21" s="552">
        <f>H21*100/$N21</f>
        <v>13.539491564747605</v>
      </c>
      <c r="J21" s="551">
        <f>'41bbenpreGII'!R21</f>
        <v>6045</v>
      </c>
      <c r="K21" s="552">
        <f>J21*100/$N21</f>
        <v>20.035795963010838</v>
      </c>
      <c r="L21" s="551">
        <f>'41bbenpreGII'!T21</f>
        <v>33</v>
      </c>
      <c r="M21" s="552">
        <f t="shared" si="3"/>
        <v>0.10937655364422789</v>
      </c>
      <c r="N21" s="551">
        <f t="shared" si="5"/>
        <v>30171</v>
      </c>
      <c r="O21" s="552">
        <f t="shared" si="5"/>
        <v>100</v>
      </c>
      <c r="P21" s="553"/>
      <c r="Q21" s="553">
        <f t="shared" si="4"/>
        <v>1.2240253154286178</v>
      </c>
    </row>
    <row r="22" spans="2:25" s="549" customFormat="1" ht="21" customHeight="1" x14ac:dyDescent="0.2">
      <c r="B22" s="531" t="s">
        <v>45</v>
      </c>
      <c r="C22" s="546"/>
      <c r="D22" s="550">
        <f>'41bbenpreGII'!D22</f>
        <v>62268</v>
      </c>
      <c r="F22" s="551">
        <f>'41bbenpreGII'!F22+'41bbenpreGII'!H22+'41bbenpreGII'!J22+'41bbenpreGII'!L22+'41bbenpreGII'!N22</f>
        <v>60091</v>
      </c>
      <c r="G22" s="552">
        <f t="shared" si="0"/>
        <v>70.057360039172707</v>
      </c>
      <c r="H22" s="551">
        <f>'41bbenpreGII'!P22</f>
        <v>8437</v>
      </c>
      <c r="I22" s="552">
        <f>H22*100/$N22</f>
        <v>9.8363140345559259</v>
      </c>
      <c r="J22" s="551">
        <f>'41bbenpreGII'!R22</f>
        <v>17230</v>
      </c>
      <c r="K22" s="552">
        <f>J22*100/$N22</f>
        <v>20.087672254995688</v>
      </c>
      <c r="L22" s="551">
        <f>'41bbenpreGII'!T22</f>
        <v>16</v>
      </c>
      <c r="M22" s="552">
        <f t="shared" si="3"/>
        <v>1.8653671275677946E-2</v>
      </c>
      <c r="N22" s="551">
        <f t="shared" si="5"/>
        <v>85774</v>
      </c>
      <c r="O22" s="552">
        <f t="shared" si="5"/>
        <v>100</v>
      </c>
      <c r="P22" s="553"/>
      <c r="Q22" s="553">
        <f t="shared" si="4"/>
        <v>1.3774972698657417</v>
      </c>
    </row>
    <row r="23" spans="2:25" s="549" customFormat="1" ht="18" customHeight="1" x14ac:dyDescent="0.2">
      <c r="B23" s="531" t="s">
        <v>46</v>
      </c>
      <c r="C23" s="546"/>
      <c r="D23" s="550">
        <f>'41bbenpreGII'!D23</f>
        <v>15445</v>
      </c>
      <c r="F23" s="551">
        <f>'41bbenpreGII'!F23+'41bbenpreGII'!H23+'41bbenpreGII'!J23+'41bbenpreGII'!L23+'41bbenpreGII'!N23</f>
        <v>10109</v>
      </c>
      <c r="G23" s="552">
        <f t="shared" si="0"/>
        <v>51.374701428063219</v>
      </c>
      <c r="H23" s="551">
        <f>'41bbenpreGII'!P23</f>
        <v>411</v>
      </c>
      <c r="I23" s="552">
        <f>H23*100/$N23</f>
        <v>2.0887330385729532</v>
      </c>
      <c r="J23" s="551">
        <f>'41bbenpreGII'!R23</f>
        <v>9157</v>
      </c>
      <c r="K23" s="552">
        <f>J23*100/$N23</f>
        <v>46.536565533363827</v>
      </c>
      <c r="L23" s="551">
        <f>'41bbenpreGII'!T23</f>
        <v>0</v>
      </c>
      <c r="M23" s="552">
        <f t="shared" si="3"/>
        <v>0</v>
      </c>
      <c r="N23" s="551">
        <f t="shared" si="5"/>
        <v>19677</v>
      </c>
      <c r="O23" s="552">
        <f t="shared" si="5"/>
        <v>100</v>
      </c>
      <c r="P23" s="553"/>
      <c r="Q23" s="553">
        <f t="shared" si="4"/>
        <v>1.2740045322110716</v>
      </c>
    </row>
    <row r="24" spans="2:25" s="549" customFormat="1" ht="22.5" customHeight="1" x14ac:dyDescent="0.2">
      <c r="B24" s="531" t="s">
        <v>47</v>
      </c>
      <c r="C24" s="546"/>
      <c r="D24" s="550">
        <f>'41bbenpreGII'!D24</f>
        <v>5821</v>
      </c>
      <c r="F24" s="551">
        <f>'41bbenpreGII'!F24+'41bbenpreGII'!H24+'41bbenpreGII'!J24+'41bbenpreGII'!L24+'41bbenpreGII'!N24</f>
        <v>3221</v>
      </c>
      <c r="G24" s="554">
        <f t="shared" si="0"/>
        <v>42.923773987206822</v>
      </c>
      <c r="H24" s="551">
        <f>'41bbenpreGII'!P24</f>
        <v>1196</v>
      </c>
      <c r="I24" s="552">
        <f t="shared" si="1"/>
        <v>15.938166311300639</v>
      </c>
      <c r="J24" s="551">
        <f>'41bbenpreGII'!R24</f>
        <v>3075</v>
      </c>
      <c r="K24" s="552">
        <f t="shared" si="2"/>
        <v>40.978144989339022</v>
      </c>
      <c r="L24" s="551">
        <f>'41bbenpreGII'!T24</f>
        <v>12</v>
      </c>
      <c r="M24" s="552">
        <f t="shared" si="3"/>
        <v>0.15991471215351813</v>
      </c>
      <c r="N24" s="550">
        <f t="shared" si="5"/>
        <v>7504</v>
      </c>
      <c r="O24" s="552">
        <f t="shared" si="5"/>
        <v>100</v>
      </c>
      <c r="P24" s="553"/>
      <c r="Q24" s="553">
        <f t="shared" si="4"/>
        <v>1.2891255797972856</v>
      </c>
    </row>
    <row r="25" spans="2:25" s="549" customFormat="1" ht="18" customHeight="1" x14ac:dyDescent="0.2">
      <c r="B25" s="531" t="s">
        <v>48</v>
      </c>
      <c r="C25" s="546"/>
      <c r="D25" s="550">
        <f>'41bbenpreGII'!D25</f>
        <v>22461</v>
      </c>
      <c r="F25" s="551">
        <f>'41bbenpreGII'!F25+'41bbenpreGII'!H25+'41bbenpreGII'!J25+'41bbenpreGII'!L25+'41bbenpreGII'!N25</f>
        <v>17228</v>
      </c>
      <c r="G25" s="554">
        <f t="shared" si="0"/>
        <v>53.529704200845138</v>
      </c>
      <c r="H25" s="551">
        <f>'41bbenpreGII'!P25</f>
        <v>616</v>
      </c>
      <c r="I25" s="552">
        <f t="shared" si="1"/>
        <v>1.913994531444196</v>
      </c>
      <c r="J25" s="551">
        <f>'41bbenpreGII'!R25</f>
        <v>12126</v>
      </c>
      <c r="K25" s="552">
        <f t="shared" si="2"/>
        <v>37.677106636838182</v>
      </c>
      <c r="L25" s="551">
        <f>'41bbenpreGII'!T25</f>
        <v>2214</v>
      </c>
      <c r="M25" s="552">
        <f t="shared" si="3"/>
        <v>6.8791946308724832</v>
      </c>
      <c r="N25" s="550">
        <f t="shared" si="5"/>
        <v>32184</v>
      </c>
      <c r="O25" s="552">
        <f t="shared" si="5"/>
        <v>100</v>
      </c>
      <c r="P25" s="553"/>
      <c r="Q25" s="553">
        <f t="shared" si="4"/>
        <v>1.4328836650193668</v>
      </c>
    </row>
    <row r="26" spans="2:25" s="549" customFormat="1" ht="18" customHeight="1" x14ac:dyDescent="0.2">
      <c r="B26" s="531" t="s">
        <v>49</v>
      </c>
      <c r="C26" s="546"/>
      <c r="D26" s="550">
        <f>'41bbenpreGII'!D26</f>
        <v>3719</v>
      </c>
      <c r="F26" s="551">
        <f>'41bbenpreGII'!F26+'41bbenpreGII'!H26+'41bbenpreGII'!J26+'41bbenpreGII'!L26+'41bbenpreGII'!N26</f>
        <v>4593</v>
      </c>
      <c r="G26" s="554">
        <f t="shared" si="0"/>
        <v>79.477418238449559</v>
      </c>
      <c r="H26" s="551">
        <f>'41bbenpreGII'!P26</f>
        <v>461</v>
      </c>
      <c r="I26" s="552">
        <f t="shared" si="1"/>
        <v>7.9771586779719676</v>
      </c>
      <c r="J26" s="551">
        <f>'41bbenpreGII'!R26</f>
        <v>725</v>
      </c>
      <c r="K26" s="552">
        <f t="shared" si="2"/>
        <v>12.545423083578473</v>
      </c>
      <c r="L26" s="551">
        <f>'41bbenpreGII'!T26</f>
        <v>0</v>
      </c>
      <c r="M26" s="552">
        <f t="shared" si="3"/>
        <v>0</v>
      </c>
      <c r="N26" s="550">
        <f t="shared" si="5"/>
        <v>5779</v>
      </c>
      <c r="O26" s="552">
        <f t="shared" si="5"/>
        <v>100</v>
      </c>
      <c r="P26" s="553"/>
      <c r="Q26" s="553">
        <f t="shared" si="4"/>
        <v>1.5539123420274268</v>
      </c>
    </row>
    <row r="27" spans="2:25" s="549" customFormat="1" ht="18" customHeight="1" x14ac:dyDescent="0.2">
      <c r="B27" s="531" t="s">
        <v>4</v>
      </c>
      <c r="C27" s="546"/>
      <c r="D27" s="550">
        <f>'41bbenpreGII'!D27</f>
        <v>1200</v>
      </c>
      <c r="F27" s="551">
        <f>'41bbenpreGII'!F27+'41bbenpreGII'!H27+'41bbenpreGII'!J27+'41bbenpreGII'!L27+'41bbenpreGII'!N27</f>
        <v>964</v>
      </c>
      <c r="G27" s="554">
        <f t="shared" si="0"/>
        <v>60.25</v>
      </c>
      <c r="H27" s="551">
        <f>'41bbenpreGII'!P27</f>
        <v>2</v>
      </c>
      <c r="I27" s="552">
        <f t="shared" si="1"/>
        <v>0.125</v>
      </c>
      <c r="J27" s="551">
        <f>'41bbenpreGII'!R27</f>
        <v>634</v>
      </c>
      <c r="K27" s="552">
        <f t="shared" si="2"/>
        <v>39.625</v>
      </c>
      <c r="L27" s="551">
        <f>'41bbenpreGII'!T27</f>
        <v>0</v>
      </c>
      <c r="M27" s="552">
        <f t="shared" si="3"/>
        <v>0</v>
      </c>
      <c r="N27" s="551">
        <f t="shared" si="5"/>
        <v>1600</v>
      </c>
      <c r="O27" s="552">
        <f t="shared" si="5"/>
        <v>100</v>
      </c>
      <c r="P27" s="553"/>
      <c r="Q27" s="553">
        <f t="shared" si="4"/>
        <v>1.3333333333333333</v>
      </c>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518065</v>
      </c>
      <c r="E30" s="561"/>
      <c r="F30" s="532">
        <f>SUM(F10:F27)</f>
        <v>418444</v>
      </c>
      <c r="G30" s="562">
        <f>F30*100/$N30</f>
        <v>59.811721521665177</v>
      </c>
      <c r="H30" s="532">
        <f>SUM(H10:H27)</f>
        <v>69119</v>
      </c>
      <c r="I30" s="562">
        <f>H30*100/$N30</f>
        <v>9.8797602065174193</v>
      </c>
      <c r="J30" s="532">
        <f>SUM(J10:J27)</f>
        <v>208898</v>
      </c>
      <c r="K30" s="562">
        <f>J30*100/$N30</f>
        <v>29.859548714840724</v>
      </c>
      <c r="L30" s="532">
        <f>SUM(L10:L28)</f>
        <v>3141</v>
      </c>
      <c r="M30" s="562">
        <f>L30*100/$N30</f>
        <v>0.44896955697668101</v>
      </c>
      <c r="N30" s="532">
        <f>F30+H30+J30+L30</f>
        <v>699602</v>
      </c>
      <c r="O30" s="562">
        <f>G30+I30+K30+M30</f>
        <v>100</v>
      </c>
      <c r="P30" s="563"/>
      <c r="Q30" s="563">
        <f>(N30/D30)</f>
        <v>1.3504135581442482</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1" orientation="landscape" r:id="rId1"/>
  <headerFooter alignWithMargins="0"/>
  <rowBreaks count="1" manualBreakCount="1">
    <brk id="32"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26">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51</v>
      </c>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28" t="s">
        <v>428</v>
      </c>
      <c r="C3" s="1028"/>
      <c r="D3" s="1028"/>
      <c r="E3" s="1028"/>
      <c r="F3" s="1028"/>
      <c r="G3" s="1028"/>
      <c r="H3" s="1028"/>
      <c r="I3" s="1028"/>
      <c r="J3" s="1028"/>
      <c r="K3" s="1028"/>
      <c r="L3" s="1028"/>
      <c r="M3" s="1028"/>
      <c r="N3" s="1028"/>
      <c r="O3" s="1028"/>
      <c r="P3" s="1028"/>
      <c r="Q3" s="1028"/>
      <c r="R3" s="1028"/>
      <c r="S3" s="1028"/>
      <c r="T3" s="1028"/>
      <c r="U3" s="1028"/>
      <c r="V3" s="1028"/>
      <c r="W3" s="1028"/>
      <c r="X3" s="1028"/>
      <c r="Y3" s="13"/>
    </row>
    <row r="4" spans="2:25" s="7" customFormat="1" ht="14.25" customHeight="1" x14ac:dyDescent="0.2">
      <c r="B4" s="1046" t="str">
        <f>porsaad!B6</f>
        <v>Situación a 30 de abril de 2023</v>
      </c>
      <c r="C4" s="1046"/>
      <c r="D4" s="1046"/>
      <c r="E4" s="1046"/>
      <c r="F4" s="1046"/>
      <c r="G4" s="1046"/>
      <c r="H4" s="1046"/>
      <c r="I4" s="1046"/>
      <c r="J4" s="1046"/>
      <c r="K4" s="1046"/>
      <c r="L4" s="1046"/>
      <c r="M4" s="1046"/>
      <c r="N4" s="1046"/>
      <c r="O4" s="1046"/>
      <c r="P4" s="1046"/>
      <c r="Q4" s="1046"/>
      <c r="R4" s="1046"/>
      <c r="S4" s="1046"/>
      <c r="T4" s="1046"/>
      <c r="U4" s="1046"/>
      <c r="V4" s="1046"/>
      <c r="W4" s="1046"/>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21" t="s">
        <v>55</v>
      </c>
      <c r="G6" s="1122"/>
      <c r="H6" s="1122"/>
      <c r="I6" s="1122"/>
      <c r="J6" s="1122"/>
      <c r="K6" s="1122"/>
      <c r="L6" s="1122"/>
      <c r="M6" s="1122"/>
      <c r="N6" s="1122"/>
      <c r="O6" s="1122"/>
      <c r="P6" s="1122"/>
      <c r="Q6" s="1122"/>
      <c r="R6" s="1122"/>
      <c r="S6" s="1122"/>
      <c r="T6" s="1122"/>
      <c r="U6" s="1122"/>
      <c r="V6" s="1122"/>
      <c r="W6" s="1123"/>
      <c r="X6" s="133"/>
      <c r="Y6" s="133"/>
    </row>
    <row r="7" spans="2:25" s="7" customFormat="1" ht="64.5" customHeight="1" x14ac:dyDescent="0.2">
      <c r="B7" s="1104" t="s">
        <v>15</v>
      </c>
      <c r="C7" s="194"/>
      <c r="D7" s="195" t="s">
        <v>261</v>
      </c>
      <c r="E7" s="194"/>
      <c r="F7" s="1124" t="s">
        <v>57</v>
      </c>
      <c r="G7" s="1125"/>
      <c r="H7" s="1124" t="s">
        <v>58</v>
      </c>
      <c r="I7" s="1125"/>
      <c r="J7" s="1124" t="s">
        <v>59</v>
      </c>
      <c r="K7" s="1125"/>
      <c r="L7" s="1124" t="s">
        <v>60</v>
      </c>
      <c r="M7" s="1125"/>
      <c r="N7" s="1124" t="s">
        <v>61</v>
      </c>
      <c r="O7" s="1125"/>
      <c r="P7" s="1124" t="s">
        <v>62</v>
      </c>
      <c r="Q7" s="1125"/>
      <c r="R7" s="1124" t="s">
        <v>63</v>
      </c>
      <c r="S7" s="1125"/>
      <c r="T7" s="1124" t="s">
        <v>64</v>
      </c>
      <c r="U7" s="1125"/>
      <c r="V7" s="1126" t="s">
        <v>3</v>
      </c>
      <c r="W7" s="1127"/>
      <c r="X7" s="51"/>
      <c r="Y7" s="195" t="s">
        <v>260</v>
      </c>
    </row>
    <row r="8" spans="2:25" s="124" customFormat="1" ht="20.25" customHeight="1" x14ac:dyDescent="0.2">
      <c r="B8" s="1105"/>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69680</v>
      </c>
      <c r="E10" s="125"/>
      <c r="F10" s="153">
        <v>694</v>
      </c>
      <c r="G10" s="75">
        <v>4.012173471975653</v>
      </c>
      <c r="H10" s="153">
        <v>41519</v>
      </c>
      <c r="I10" s="75">
        <v>61.699213796601569</v>
      </c>
      <c r="J10" s="153">
        <v>47418</v>
      </c>
      <c r="K10" s="75">
        <v>18.062389043875221</v>
      </c>
      <c r="L10" s="153">
        <v>362</v>
      </c>
      <c r="M10" s="75">
        <v>0.90540197818919599</v>
      </c>
      <c r="N10" s="153">
        <v>110</v>
      </c>
      <c r="O10" s="75">
        <v>0.39817397920365205</v>
      </c>
      <c r="P10" s="153">
        <v>51</v>
      </c>
      <c r="Q10" s="75">
        <v>2.5361399949277198E-3</v>
      </c>
      <c r="R10" s="153">
        <v>14688</v>
      </c>
      <c r="S10" s="75">
        <v>14.920111590159777</v>
      </c>
      <c r="T10" s="153">
        <v>0</v>
      </c>
      <c r="U10" s="75">
        <v>0</v>
      </c>
      <c r="V10" s="153">
        <f>F10+H10+J10+L10+N10+P10+R10+T10</f>
        <v>104842</v>
      </c>
      <c r="W10" s="75">
        <f t="shared" ref="V10:W27" si="0">G10+I10+K10+M10+O10+Q10+S10+U10</f>
        <v>99.999999999999986</v>
      </c>
      <c r="X10" s="154"/>
      <c r="Y10" s="155">
        <f t="shared" ref="Y10:Y27" si="1">V10/D10</f>
        <v>1.5046211251435131</v>
      </c>
    </row>
    <row r="11" spans="2:25" s="125" customFormat="1" ht="18" customHeight="1" x14ac:dyDescent="0.2">
      <c r="B11" s="32" t="s">
        <v>10</v>
      </c>
      <c r="C11" s="28"/>
      <c r="D11" s="156">
        <v>12076</v>
      </c>
      <c r="F11" s="157">
        <v>932</v>
      </c>
      <c r="G11" s="181">
        <v>9.5502617241747672</v>
      </c>
      <c r="H11" s="157">
        <v>1440</v>
      </c>
      <c r="I11" s="181">
        <v>13.652387565431043</v>
      </c>
      <c r="J11" s="157">
        <v>2962</v>
      </c>
      <c r="K11" s="181">
        <v>21.664352099134707</v>
      </c>
      <c r="L11" s="157">
        <v>594</v>
      </c>
      <c r="M11" s="181">
        <v>5.0849268240572592</v>
      </c>
      <c r="N11" s="157">
        <v>120</v>
      </c>
      <c r="O11" s="181">
        <v>1.6023929067407328</v>
      </c>
      <c r="P11" s="157">
        <v>241</v>
      </c>
      <c r="Q11" s="181">
        <v>2.4676850763807288</v>
      </c>
      <c r="R11" s="157">
        <v>7605</v>
      </c>
      <c r="S11" s="181">
        <v>45.977993804080761</v>
      </c>
      <c r="T11" s="157">
        <v>0</v>
      </c>
      <c r="U11" s="181">
        <v>0</v>
      </c>
      <c r="V11" s="157">
        <f t="shared" si="0"/>
        <v>13894</v>
      </c>
      <c r="W11" s="181">
        <f t="shared" si="0"/>
        <v>100</v>
      </c>
      <c r="X11" s="154"/>
      <c r="Y11" s="158">
        <f t="shared" si="1"/>
        <v>1.1505465385889366</v>
      </c>
    </row>
    <row r="12" spans="2:25" s="125" customFormat="1" ht="22.5" customHeight="1" x14ac:dyDescent="0.2">
      <c r="B12" s="32" t="s">
        <v>40</v>
      </c>
      <c r="C12" s="28"/>
      <c r="D12" s="156">
        <v>12039</v>
      </c>
      <c r="F12" s="126">
        <v>2558</v>
      </c>
      <c r="G12" s="181">
        <v>22.562277580071175</v>
      </c>
      <c r="H12" s="126">
        <v>1556</v>
      </c>
      <c r="I12" s="181">
        <v>8.1748856126080334</v>
      </c>
      <c r="J12" s="126">
        <v>4110</v>
      </c>
      <c r="K12" s="181">
        <v>24.789018810371125</v>
      </c>
      <c r="L12" s="126">
        <v>806</v>
      </c>
      <c r="M12" s="181">
        <v>8.8764616166751402</v>
      </c>
      <c r="N12" s="126">
        <v>96</v>
      </c>
      <c r="O12" s="181">
        <v>1.4234875444839858</v>
      </c>
      <c r="P12" s="126">
        <v>1080</v>
      </c>
      <c r="Q12" s="181">
        <v>5.2567361464158617</v>
      </c>
      <c r="R12" s="126">
        <v>4160</v>
      </c>
      <c r="S12" s="181">
        <v>28.917132689374682</v>
      </c>
      <c r="T12" s="126">
        <v>7</v>
      </c>
      <c r="U12" s="181">
        <v>0</v>
      </c>
      <c r="V12" s="157">
        <f t="shared" si="0"/>
        <v>14373</v>
      </c>
      <c r="W12" s="181">
        <f t="shared" si="0"/>
        <v>100.00000000000001</v>
      </c>
      <c r="X12" s="154"/>
      <c r="Y12" s="158">
        <f t="shared" si="1"/>
        <v>1.193869922751059</v>
      </c>
    </row>
    <row r="13" spans="2:25" s="125" customFormat="1" ht="18" customHeight="1" x14ac:dyDescent="0.2">
      <c r="B13" s="32" t="s">
        <v>41</v>
      </c>
      <c r="C13" s="28"/>
      <c r="D13" s="156">
        <v>10522</v>
      </c>
      <c r="F13" s="157">
        <v>3253</v>
      </c>
      <c r="G13" s="181">
        <v>21.067835441777071</v>
      </c>
      <c r="H13" s="157">
        <v>5540</v>
      </c>
      <c r="I13" s="181">
        <v>23.637812531128599</v>
      </c>
      <c r="J13" s="157">
        <v>893</v>
      </c>
      <c r="K13" s="181">
        <v>3.117840422352824</v>
      </c>
      <c r="L13" s="157">
        <v>470</v>
      </c>
      <c r="M13" s="181">
        <v>1.8926187867317461</v>
      </c>
      <c r="N13" s="157">
        <v>5</v>
      </c>
      <c r="O13" s="181">
        <v>0.28887339376431914</v>
      </c>
      <c r="P13" s="157">
        <v>37</v>
      </c>
      <c r="Q13" s="181">
        <v>0.29883454527343362</v>
      </c>
      <c r="R13" s="157">
        <v>8885</v>
      </c>
      <c r="S13" s="181">
        <v>49.696184878972012</v>
      </c>
      <c r="T13" s="157">
        <v>0</v>
      </c>
      <c r="U13" s="181">
        <v>0</v>
      </c>
      <c r="V13" s="157">
        <f t="shared" si="0"/>
        <v>19083</v>
      </c>
      <c r="W13" s="181">
        <f t="shared" si="0"/>
        <v>100</v>
      </c>
      <c r="X13" s="154"/>
      <c r="Y13" s="158">
        <f t="shared" si="1"/>
        <v>1.8136285877209657</v>
      </c>
    </row>
    <row r="14" spans="2:25" s="125" customFormat="1" ht="18" customHeight="1" x14ac:dyDescent="0.2">
      <c r="B14" s="32" t="s">
        <v>9</v>
      </c>
      <c r="C14" s="28"/>
      <c r="D14" s="156">
        <v>11597</v>
      </c>
      <c r="F14" s="157">
        <v>450</v>
      </c>
      <c r="G14" s="181">
        <v>1.1223131063344112</v>
      </c>
      <c r="H14" s="157">
        <v>877</v>
      </c>
      <c r="I14" s="181">
        <v>5.0218755944455014</v>
      </c>
      <c r="J14" s="157">
        <v>202</v>
      </c>
      <c r="K14" s="181">
        <v>0</v>
      </c>
      <c r="L14" s="157">
        <v>2132</v>
      </c>
      <c r="M14" s="181">
        <v>29.922008750237779</v>
      </c>
      <c r="N14" s="157">
        <v>84</v>
      </c>
      <c r="O14" s="181">
        <v>2.4538710291040515</v>
      </c>
      <c r="P14" s="157">
        <v>5086</v>
      </c>
      <c r="Q14" s="181">
        <v>21.742438653224273</v>
      </c>
      <c r="R14" s="157">
        <v>4269</v>
      </c>
      <c r="S14" s="181">
        <v>39.737492866653987</v>
      </c>
      <c r="T14" s="157">
        <v>0</v>
      </c>
      <c r="U14" s="181">
        <v>0</v>
      </c>
      <c r="V14" s="157">
        <f t="shared" si="0"/>
        <v>13100</v>
      </c>
      <c r="W14" s="181">
        <f t="shared" si="0"/>
        <v>100</v>
      </c>
      <c r="X14" s="154"/>
      <c r="Y14" s="158">
        <f t="shared" si="1"/>
        <v>1.1296024834008795</v>
      </c>
    </row>
    <row r="15" spans="2:25" s="125" customFormat="1" ht="18" customHeight="1" x14ac:dyDescent="0.2">
      <c r="B15" s="32" t="s">
        <v>8</v>
      </c>
      <c r="C15" s="28"/>
      <c r="D15" s="156">
        <v>4310</v>
      </c>
      <c r="F15" s="126">
        <v>620</v>
      </c>
      <c r="G15" s="181">
        <v>0</v>
      </c>
      <c r="H15" s="126">
        <v>1368</v>
      </c>
      <c r="I15" s="181">
        <v>19.530493707647629</v>
      </c>
      <c r="J15" s="126">
        <v>407</v>
      </c>
      <c r="K15" s="181">
        <v>7.5750242013552755</v>
      </c>
      <c r="L15" s="126">
        <v>490</v>
      </c>
      <c r="M15" s="181">
        <v>11.302032913843176</v>
      </c>
      <c r="N15" s="126">
        <v>50</v>
      </c>
      <c r="O15" s="181">
        <v>2.1539206195546949</v>
      </c>
      <c r="P15" s="126">
        <v>0</v>
      </c>
      <c r="Q15" s="181">
        <v>0</v>
      </c>
      <c r="R15" s="126">
        <v>3000</v>
      </c>
      <c r="S15" s="181">
        <v>59.438528557599227</v>
      </c>
      <c r="T15" s="126">
        <v>0</v>
      </c>
      <c r="U15" s="181">
        <v>0</v>
      </c>
      <c r="V15" s="157">
        <f t="shared" si="0"/>
        <v>5935</v>
      </c>
      <c r="W15" s="181">
        <f t="shared" si="0"/>
        <v>100</v>
      </c>
      <c r="X15" s="154"/>
      <c r="Y15" s="158">
        <f t="shared" si="1"/>
        <v>1.377030162412993</v>
      </c>
    </row>
    <row r="16" spans="2:25" s="128" customFormat="1" ht="18" customHeight="1" x14ac:dyDescent="0.2">
      <c r="B16" s="127" t="s">
        <v>7</v>
      </c>
      <c r="C16" s="129"/>
      <c r="D16" s="159">
        <v>44859</v>
      </c>
      <c r="E16" s="160"/>
      <c r="F16" s="161">
        <v>3373</v>
      </c>
      <c r="G16" s="182">
        <v>7.7071171283070425</v>
      </c>
      <c r="H16" s="161">
        <v>14423</v>
      </c>
      <c r="I16" s="182">
        <v>15.824121227176748</v>
      </c>
      <c r="J16" s="161">
        <v>11173</v>
      </c>
      <c r="K16" s="182">
        <v>26.553637229329691</v>
      </c>
      <c r="L16" s="161">
        <v>3286</v>
      </c>
      <c r="M16" s="182">
        <v>6.8666418250320875</v>
      </c>
      <c r="N16" s="161">
        <v>366</v>
      </c>
      <c r="O16" s="182">
        <v>1.1427151906595454</v>
      </c>
      <c r="P16" s="161">
        <v>17879</v>
      </c>
      <c r="Q16" s="182">
        <v>25.539270483997846</v>
      </c>
      <c r="R16" s="161">
        <v>10718</v>
      </c>
      <c r="S16" s="182">
        <v>15.629528422970232</v>
      </c>
      <c r="T16" s="161">
        <v>854</v>
      </c>
      <c r="U16" s="182">
        <v>0.73696849252680829</v>
      </c>
      <c r="V16" s="161">
        <f t="shared" si="0"/>
        <v>62072</v>
      </c>
      <c r="W16" s="182">
        <f t="shared" si="0"/>
        <v>100</v>
      </c>
      <c r="X16" s="162"/>
      <c r="Y16" s="158">
        <f t="shared" si="1"/>
        <v>1.3837134131389466</v>
      </c>
    </row>
    <row r="17" spans="2:25" s="128" customFormat="1" ht="18" customHeight="1" x14ac:dyDescent="0.2">
      <c r="B17" s="127" t="s">
        <v>43</v>
      </c>
      <c r="C17" s="129"/>
      <c r="D17" s="159">
        <v>24487</v>
      </c>
      <c r="E17" s="160"/>
      <c r="F17" s="161">
        <v>3675</v>
      </c>
      <c r="G17" s="182">
        <v>13.305587605076644</v>
      </c>
      <c r="H17" s="161">
        <v>13627</v>
      </c>
      <c r="I17" s="182">
        <v>29.339047305093128</v>
      </c>
      <c r="J17" s="161">
        <v>8396</v>
      </c>
      <c r="K17" s="182">
        <v>36.084555793637712</v>
      </c>
      <c r="L17" s="161">
        <v>968</v>
      </c>
      <c r="M17" s="182">
        <v>3.7127080929619254</v>
      </c>
      <c r="N17" s="161">
        <v>1432</v>
      </c>
      <c r="O17" s="182">
        <v>5.6576561727377612</v>
      </c>
      <c r="P17" s="161">
        <v>2638</v>
      </c>
      <c r="Q17" s="182">
        <v>8.2330641173561894</v>
      </c>
      <c r="R17" s="161">
        <v>2012</v>
      </c>
      <c r="S17" s="182">
        <v>3.6302950387341353</v>
      </c>
      <c r="T17" s="161">
        <v>6</v>
      </c>
      <c r="U17" s="182">
        <v>3.708587440250536E-2</v>
      </c>
      <c r="V17" s="161">
        <f t="shared" si="0"/>
        <v>32754</v>
      </c>
      <c r="W17" s="182">
        <f t="shared" si="0"/>
        <v>100</v>
      </c>
      <c r="X17" s="162"/>
      <c r="Y17" s="158">
        <f t="shared" si="1"/>
        <v>1.3376077102135828</v>
      </c>
    </row>
    <row r="18" spans="2:25" s="128" customFormat="1" ht="18" customHeight="1" x14ac:dyDescent="0.2">
      <c r="B18" s="127" t="s">
        <v>44</v>
      </c>
      <c r="C18" s="129"/>
      <c r="D18" s="159">
        <v>70221</v>
      </c>
      <c r="E18" s="160"/>
      <c r="F18" s="161">
        <v>10</v>
      </c>
      <c r="G18" s="182">
        <v>0.11792867955081494</v>
      </c>
      <c r="H18" s="161">
        <v>12310</v>
      </c>
      <c r="I18" s="182">
        <v>17.203506178054706</v>
      </c>
      <c r="J18" s="161">
        <v>15156</v>
      </c>
      <c r="K18" s="182">
        <v>23.951842855634176</v>
      </c>
      <c r="L18" s="161">
        <v>3155</v>
      </c>
      <c r="M18" s="182">
        <v>4.6309008343014044</v>
      </c>
      <c r="N18" s="161">
        <v>3248</v>
      </c>
      <c r="O18" s="182">
        <v>4.7998732706727214</v>
      </c>
      <c r="P18" s="161">
        <v>7072</v>
      </c>
      <c r="Q18" s="182">
        <v>6.3575879184707995</v>
      </c>
      <c r="R18" s="161">
        <v>41647</v>
      </c>
      <c r="S18" s="182">
        <v>42.934840004224313</v>
      </c>
      <c r="T18" s="161">
        <v>5</v>
      </c>
      <c r="U18" s="182">
        <v>3.5202590910691028E-3</v>
      </c>
      <c r="V18" s="161">
        <f t="shared" si="0"/>
        <v>82603</v>
      </c>
      <c r="W18" s="182">
        <f t="shared" si="0"/>
        <v>100.00000000000001</v>
      </c>
      <c r="X18" s="162"/>
      <c r="Y18" s="158">
        <f t="shared" si="1"/>
        <v>1.1763290183848136</v>
      </c>
    </row>
    <row r="19" spans="2:25" s="128" customFormat="1" ht="18" customHeight="1" x14ac:dyDescent="0.2">
      <c r="B19" s="127" t="s">
        <v>6</v>
      </c>
      <c r="C19" s="129"/>
      <c r="D19" s="159">
        <v>45753</v>
      </c>
      <c r="E19" s="160"/>
      <c r="F19" s="161">
        <v>1022</v>
      </c>
      <c r="G19" s="182">
        <v>2.6363906960921888</v>
      </c>
      <c r="H19" s="161">
        <v>16503</v>
      </c>
      <c r="I19" s="182">
        <v>2.1814006888633752</v>
      </c>
      <c r="J19" s="161">
        <v>2228</v>
      </c>
      <c r="K19" s="182">
        <v>0.29340477101671131</v>
      </c>
      <c r="L19" s="161">
        <v>1867</v>
      </c>
      <c r="M19" s="182">
        <v>6.7525619764425731</v>
      </c>
      <c r="N19" s="161">
        <v>982</v>
      </c>
      <c r="O19" s="182">
        <v>4.8262958710719905</v>
      </c>
      <c r="P19" s="161">
        <v>6662</v>
      </c>
      <c r="Q19" s="182">
        <v>19.628353956712164</v>
      </c>
      <c r="R19" s="161">
        <v>33468</v>
      </c>
      <c r="S19" s="182">
        <v>63.673087553684567</v>
      </c>
      <c r="T19" s="161">
        <v>55</v>
      </c>
      <c r="U19" s="182">
        <v>8.5044861164264157E-3</v>
      </c>
      <c r="V19" s="161">
        <f t="shared" si="0"/>
        <v>62787</v>
      </c>
      <c r="W19" s="182">
        <f t="shared" si="0"/>
        <v>99.999999999999986</v>
      </c>
      <c r="X19" s="162"/>
      <c r="Y19" s="158">
        <f t="shared" si="1"/>
        <v>1.372303455511114</v>
      </c>
    </row>
    <row r="20" spans="2:25" s="125" customFormat="1" ht="18" customHeight="1" x14ac:dyDescent="0.2">
      <c r="B20" s="127" t="s">
        <v>5</v>
      </c>
      <c r="C20" s="28"/>
      <c r="D20" s="156">
        <v>10567</v>
      </c>
      <c r="F20" s="157">
        <v>772</v>
      </c>
      <c r="G20" s="181">
        <v>8.8888888888888893</v>
      </c>
      <c r="H20" s="157">
        <v>1883</v>
      </c>
      <c r="I20" s="181">
        <v>7.0230607966457024</v>
      </c>
      <c r="J20" s="157">
        <v>467</v>
      </c>
      <c r="K20" s="181">
        <v>5.2725366876310273</v>
      </c>
      <c r="L20" s="157">
        <v>656</v>
      </c>
      <c r="M20" s="181">
        <v>6.6876310272536692</v>
      </c>
      <c r="N20" s="157">
        <v>45</v>
      </c>
      <c r="O20" s="181">
        <v>1.519916142557652</v>
      </c>
      <c r="P20" s="157">
        <v>6424</v>
      </c>
      <c r="Q20" s="181">
        <v>53.574423480083858</v>
      </c>
      <c r="R20" s="157">
        <v>1843</v>
      </c>
      <c r="S20" s="181">
        <v>17.033542976939202</v>
      </c>
      <c r="T20" s="157">
        <v>0</v>
      </c>
      <c r="U20" s="181">
        <v>0</v>
      </c>
      <c r="V20" s="157">
        <f t="shared" si="0"/>
        <v>12090</v>
      </c>
      <c r="W20" s="181">
        <f t="shared" si="0"/>
        <v>100</v>
      </c>
      <c r="X20" s="154"/>
      <c r="Y20" s="158">
        <f t="shared" si="1"/>
        <v>1.1441279454906785</v>
      </c>
    </row>
    <row r="21" spans="2:25" s="125" customFormat="1" ht="18" customHeight="1" x14ac:dyDescent="0.2">
      <c r="B21" s="32" t="s">
        <v>38</v>
      </c>
      <c r="C21" s="28"/>
      <c r="D21" s="156">
        <v>20886</v>
      </c>
      <c r="F21" s="157">
        <v>2148</v>
      </c>
      <c r="G21" s="181">
        <v>9.48509485094851</v>
      </c>
      <c r="H21" s="157">
        <v>3994</v>
      </c>
      <c r="I21" s="181">
        <v>13.467175488081411</v>
      </c>
      <c r="J21" s="157">
        <v>7942</v>
      </c>
      <c r="K21" s="181">
        <v>37.735744704385816</v>
      </c>
      <c r="L21" s="157">
        <v>3511</v>
      </c>
      <c r="M21" s="181">
        <v>10.646535036778939</v>
      </c>
      <c r="N21" s="157">
        <v>184</v>
      </c>
      <c r="O21" s="181">
        <v>5.0992754825507438</v>
      </c>
      <c r="P21" s="157">
        <v>3551</v>
      </c>
      <c r="Q21" s="181">
        <v>7.2838891654222664</v>
      </c>
      <c r="R21" s="157">
        <v>5436</v>
      </c>
      <c r="S21" s="181">
        <v>16.276754604280736</v>
      </c>
      <c r="T21" s="157">
        <v>3</v>
      </c>
      <c r="U21" s="181">
        <v>5.5306675515734748E-3</v>
      </c>
      <c r="V21" s="157">
        <f t="shared" si="0"/>
        <v>26769</v>
      </c>
      <c r="W21" s="181">
        <f t="shared" si="0"/>
        <v>99.999999999999986</v>
      </c>
      <c r="X21" s="154"/>
      <c r="Y21" s="158">
        <f t="shared" si="1"/>
        <v>1.2816719333524849</v>
      </c>
    </row>
    <row r="22" spans="2:25" s="125" customFormat="1" ht="21" customHeight="1" x14ac:dyDescent="0.2">
      <c r="B22" s="32" t="s">
        <v>45</v>
      </c>
      <c r="C22" s="28"/>
      <c r="D22" s="156">
        <v>47519</v>
      </c>
      <c r="F22" s="157">
        <v>691</v>
      </c>
      <c r="G22" s="181">
        <v>0.68948988809615985</v>
      </c>
      <c r="H22" s="157">
        <v>27641</v>
      </c>
      <c r="I22" s="181">
        <v>38.969083568386701</v>
      </c>
      <c r="J22" s="157">
        <v>17057</v>
      </c>
      <c r="K22" s="181">
        <v>31.722065519974926</v>
      </c>
      <c r="L22" s="157">
        <v>3197</v>
      </c>
      <c r="M22" s="181">
        <v>6.2533414449790756</v>
      </c>
      <c r="N22" s="157">
        <v>1426</v>
      </c>
      <c r="O22" s="181">
        <v>2.9736555868960051</v>
      </c>
      <c r="P22" s="157">
        <v>4406</v>
      </c>
      <c r="Q22" s="181">
        <v>4.5664878417491659</v>
      </c>
      <c r="R22" s="157">
        <v>11060</v>
      </c>
      <c r="S22" s="181">
        <v>14.824032594067438</v>
      </c>
      <c r="T22" s="157">
        <v>0</v>
      </c>
      <c r="U22" s="181">
        <v>1.8435558505244917E-3</v>
      </c>
      <c r="V22" s="157">
        <f t="shared" si="0"/>
        <v>65478</v>
      </c>
      <c r="W22" s="181">
        <f t="shared" si="0"/>
        <v>99.999999999999986</v>
      </c>
      <c r="X22" s="154"/>
      <c r="Y22" s="158">
        <f t="shared" si="1"/>
        <v>1.3779330373113912</v>
      </c>
    </row>
    <row r="23" spans="2:25" s="125" customFormat="1" ht="18" customHeight="1" x14ac:dyDescent="0.2">
      <c r="B23" s="32" t="s">
        <v>46</v>
      </c>
      <c r="C23" s="28"/>
      <c r="D23" s="156">
        <v>10226</v>
      </c>
      <c r="F23" s="157">
        <v>581</v>
      </c>
      <c r="G23" s="181">
        <v>5.7716568544995797</v>
      </c>
      <c r="H23" s="157">
        <v>3527</v>
      </c>
      <c r="I23" s="181">
        <v>26.377207737594617</v>
      </c>
      <c r="J23" s="157">
        <v>1667</v>
      </c>
      <c r="K23" s="181">
        <v>6.8544995794785537</v>
      </c>
      <c r="L23" s="157">
        <v>604</v>
      </c>
      <c r="M23" s="181">
        <v>5.6244743481917574</v>
      </c>
      <c r="N23" s="157">
        <v>27</v>
      </c>
      <c r="O23" s="181">
        <v>0.48359966358284273</v>
      </c>
      <c r="P23" s="157">
        <v>146</v>
      </c>
      <c r="Q23" s="181">
        <v>7.0962994112699747</v>
      </c>
      <c r="R23" s="157">
        <v>6375</v>
      </c>
      <c r="S23" s="181">
        <v>47.792262405382672</v>
      </c>
      <c r="T23" s="157">
        <v>1</v>
      </c>
      <c r="U23" s="181">
        <v>0</v>
      </c>
      <c r="V23" s="157">
        <f>F23+H23+J23+L23+N23+P23+R23+T23</f>
        <v>12928</v>
      </c>
      <c r="W23" s="181">
        <f t="shared" si="0"/>
        <v>100</v>
      </c>
      <c r="X23" s="154"/>
      <c r="Y23" s="158">
        <f t="shared" si="1"/>
        <v>1.2642284373166439</v>
      </c>
    </row>
    <row r="24" spans="2:25" s="125" customFormat="1" ht="22.5" customHeight="1" x14ac:dyDescent="0.2">
      <c r="B24" s="32" t="s">
        <v>47</v>
      </c>
      <c r="C24" s="28"/>
      <c r="D24" s="156">
        <v>6197</v>
      </c>
      <c r="F24" s="126">
        <v>1122</v>
      </c>
      <c r="G24" s="183">
        <v>7.9028995279838163</v>
      </c>
      <c r="H24" s="126">
        <v>1633</v>
      </c>
      <c r="I24" s="181">
        <v>17.80175320296696</v>
      </c>
      <c r="J24" s="126">
        <v>572</v>
      </c>
      <c r="K24" s="181">
        <v>7.026298044504383</v>
      </c>
      <c r="L24" s="126">
        <v>200</v>
      </c>
      <c r="M24" s="181">
        <v>1.2946729602157789</v>
      </c>
      <c r="N24" s="126">
        <v>100</v>
      </c>
      <c r="O24" s="181">
        <v>2.4679703304113283</v>
      </c>
      <c r="P24" s="126">
        <v>661</v>
      </c>
      <c r="Q24" s="181">
        <v>3.236682400539447</v>
      </c>
      <c r="R24" s="126">
        <v>4900</v>
      </c>
      <c r="S24" s="181">
        <v>60.229265003371545</v>
      </c>
      <c r="T24" s="126">
        <v>9</v>
      </c>
      <c r="U24" s="181">
        <v>4.0458530006743092E-2</v>
      </c>
      <c r="V24" s="126">
        <f t="shared" si="0"/>
        <v>9197</v>
      </c>
      <c r="W24" s="181">
        <f t="shared" si="0"/>
        <v>99.999999999999986</v>
      </c>
      <c r="X24" s="154"/>
      <c r="Y24" s="158">
        <f t="shared" si="1"/>
        <v>1.4841052121994514</v>
      </c>
    </row>
    <row r="25" spans="2:25" s="125" customFormat="1" ht="18" customHeight="1" x14ac:dyDescent="0.2">
      <c r="B25" s="32" t="s">
        <v>48</v>
      </c>
      <c r="C25" s="28"/>
      <c r="D25" s="156">
        <v>26670</v>
      </c>
      <c r="F25" s="126">
        <v>248</v>
      </c>
      <c r="G25" s="183">
        <v>0.14814347853495555</v>
      </c>
      <c r="H25" s="126">
        <v>11474</v>
      </c>
      <c r="I25" s="181">
        <v>26.640610225052008</v>
      </c>
      <c r="J25" s="126">
        <v>2592</v>
      </c>
      <c r="K25" s="181">
        <v>10.29754775263191</v>
      </c>
      <c r="L25" s="126">
        <v>2532</v>
      </c>
      <c r="M25" s="181">
        <v>7.0888230473428733</v>
      </c>
      <c r="N25" s="126">
        <v>2233</v>
      </c>
      <c r="O25" s="181">
        <v>6.2819138876631158</v>
      </c>
      <c r="P25" s="126">
        <v>35</v>
      </c>
      <c r="Q25" s="181">
        <v>0.15444745634495366</v>
      </c>
      <c r="R25" s="126">
        <v>14664</v>
      </c>
      <c r="S25" s="181">
        <v>42.274475193847316</v>
      </c>
      <c r="T25" s="126">
        <v>2435</v>
      </c>
      <c r="U25" s="181">
        <v>7.1140389585828654</v>
      </c>
      <c r="V25" s="126">
        <f t="shared" si="0"/>
        <v>36213</v>
      </c>
      <c r="W25" s="181">
        <f t="shared" si="0"/>
        <v>100</v>
      </c>
      <c r="X25" s="154"/>
      <c r="Y25" s="158">
        <f t="shared" si="1"/>
        <v>1.3578177727784027</v>
      </c>
    </row>
    <row r="26" spans="2:25" s="125" customFormat="1" ht="18" customHeight="1" x14ac:dyDescent="0.2">
      <c r="B26" s="32" t="s">
        <v>49</v>
      </c>
      <c r="C26" s="28"/>
      <c r="D26" s="156">
        <v>2646</v>
      </c>
      <c r="F26" s="126">
        <v>170</v>
      </c>
      <c r="G26" s="183">
        <v>4.0505508749189891</v>
      </c>
      <c r="H26" s="126">
        <v>1595</v>
      </c>
      <c r="I26" s="181">
        <v>34.348671419313028</v>
      </c>
      <c r="J26" s="126">
        <v>1619</v>
      </c>
      <c r="K26" s="181">
        <v>46.953985742060922</v>
      </c>
      <c r="L26" s="126">
        <v>252</v>
      </c>
      <c r="M26" s="181">
        <v>6.675307841866494</v>
      </c>
      <c r="N26" s="126">
        <v>96</v>
      </c>
      <c r="O26" s="181">
        <v>3.6292935839274141</v>
      </c>
      <c r="P26" s="126">
        <v>52</v>
      </c>
      <c r="Q26" s="181">
        <v>4.2125729099157487</v>
      </c>
      <c r="R26" s="126">
        <v>5</v>
      </c>
      <c r="S26" s="181">
        <v>0.12961762799740764</v>
      </c>
      <c r="T26" s="126">
        <v>0</v>
      </c>
      <c r="U26" s="181">
        <v>0</v>
      </c>
      <c r="V26" s="126">
        <f t="shared" si="0"/>
        <v>3789</v>
      </c>
      <c r="W26" s="181">
        <f t="shared" si="0"/>
        <v>100.00000000000001</v>
      </c>
      <c r="X26" s="154"/>
      <c r="Y26" s="158">
        <f t="shared" si="1"/>
        <v>1.4319727891156462</v>
      </c>
    </row>
    <row r="27" spans="2:25" s="125" customFormat="1" ht="18" customHeight="1" x14ac:dyDescent="0.2">
      <c r="B27" s="32" t="s">
        <v>4</v>
      </c>
      <c r="C27" s="28"/>
      <c r="D27" s="156">
        <v>916</v>
      </c>
      <c r="F27" s="126">
        <v>193</v>
      </c>
      <c r="G27" s="183">
        <v>16.482582837723026</v>
      </c>
      <c r="H27" s="126">
        <v>279</v>
      </c>
      <c r="I27" s="181">
        <v>25.06372132540357</v>
      </c>
      <c r="J27" s="126">
        <v>412</v>
      </c>
      <c r="K27" s="181">
        <v>33.389974511469838</v>
      </c>
      <c r="L27" s="126">
        <v>17</v>
      </c>
      <c r="M27" s="181">
        <v>2.2090059473237043</v>
      </c>
      <c r="N27" s="126">
        <v>0</v>
      </c>
      <c r="O27" s="181">
        <v>0.16992353440951571</v>
      </c>
      <c r="P27" s="126">
        <v>1</v>
      </c>
      <c r="Q27" s="181">
        <v>8.4961767204757857E-2</v>
      </c>
      <c r="R27" s="126">
        <v>369</v>
      </c>
      <c r="S27" s="181">
        <v>22.59983007646559</v>
      </c>
      <c r="T27" s="126">
        <v>0</v>
      </c>
      <c r="U27" s="181">
        <v>0</v>
      </c>
      <c r="V27" s="157">
        <f t="shared" si="0"/>
        <v>1271</v>
      </c>
      <c r="W27" s="181">
        <f t="shared" si="0"/>
        <v>100</v>
      </c>
      <c r="X27" s="154"/>
      <c r="Y27" s="158">
        <f t="shared" si="1"/>
        <v>1.3875545851528384</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431171</v>
      </c>
      <c r="E30" s="23"/>
      <c r="F30" s="65">
        <f>SUM(F10:F27)</f>
        <v>22512</v>
      </c>
      <c r="G30" s="67">
        <f>F30*100/$V30</f>
        <v>3.8868879688109699</v>
      </c>
      <c r="H30" s="65">
        <f>SUM(H10:H27)</f>
        <v>161189</v>
      </c>
      <c r="I30" s="67">
        <f>H30*100/$V30</f>
        <v>27.830649644841483</v>
      </c>
      <c r="J30" s="65">
        <f>SUM(J10:J27)</f>
        <v>125273</v>
      </c>
      <c r="K30" s="67">
        <f>J30*100/$V30</f>
        <v>21.62944725110415</v>
      </c>
      <c r="L30" s="65">
        <f>SUM(L10:L27)</f>
        <v>25099</v>
      </c>
      <c r="M30" s="67">
        <f>L30*100/$V30</f>
        <v>4.3335554872595301</v>
      </c>
      <c r="N30" s="65">
        <f>SUM(N10:N27)</f>
        <v>10604</v>
      </c>
      <c r="O30" s="67">
        <f>N30*100/$V30</f>
        <v>1.8308706477110663</v>
      </c>
      <c r="P30" s="65">
        <f>SUM(P10:P27)</f>
        <v>56022</v>
      </c>
      <c r="Q30" s="67">
        <f>P30*100/$V30</f>
        <v>9.6726740311268724</v>
      </c>
      <c r="R30" s="65">
        <f>SUM(R10:R27)</f>
        <v>175104</v>
      </c>
      <c r="S30" s="67">
        <f>R30*100/$V30</f>
        <v>30.233192559109636</v>
      </c>
      <c r="T30" s="65">
        <f>SUM(T10:T28)</f>
        <v>3375</v>
      </c>
      <c r="U30" s="67">
        <f>T30*100/$V30</f>
        <v>0.58272241003629277</v>
      </c>
      <c r="V30" s="65">
        <f>SUM(V10:V27)</f>
        <v>579178</v>
      </c>
      <c r="W30" s="67">
        <f>G30+I30+K30+M30+O30+Q30+S30+U30</f>
        <v>100.00000000000001</v>
      </c>
      <c r="X30" s="174"/>
      <c r="Y30" s="175">
        <f>(V30/D30)</f>
        <v>1.3432675203109672</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9"/>
      <c r="D32" s="989"/>
      <c r="E32" s="989"/>
      <c r="F32" s="989"/>
      <c r="G32" s="989"/>
      <c r="H32" s="989"/>
      <c r="I32" s="989"/>
      <c r="J32" s="989"/>
      <c r="K32" s="989"/>
      <c r="L32" s="989"/>
      <c r="N32" s="989"/>
      <c r="O32" s="989"/>
      <c r="P32" s="989"/>
      <c r="Q32" s="989"/>
      <c r="R32" s="989"/>
      <c r="S32" s="989"/>
      <c r="T32" s="989"/>
      <c r="U32" s="989"/>
      <c r="V32" s="989"/>
      <c r="W32" s="989"/>
    </row>
    <row r="33" spans="1:25" s="990" customFormat="1" x14ac:dyDescent="0.2">
      <c r="B33" s="180" t="s">
        <v>50</v>
      </c>
      <c r="F33" s="991"/>
      <c r="G33" s="991"/>
      <c r="H33" s="991"/>
      <c r="I33" s="991"/>
      <c r="J33" s="991"/>
      <c r="K33" s="991"/>
      <c r="L33" s="991"/>
      <c r="M33" s="991"/>
      <c r="N33" s="991"/>
      <c r="O33" s="991"/>
      <c r="P33" s="991"/>
      <c r="Q33" s="991"/>
      <c r="R33" s="991"/>
      <c r="S33" s="991"/>
      <c r="T33" s="991"/>
      <c r="U33" s="991"/>
      <c r="X33" s="536"/>
      <c r="Y33" s="536"/>
    </row>
    <row r="34" spans="1:25" s="990" customFormat="1" x14ac:dyDescent="0.2">
      <c r="F34" s="992"/>
      <c r="G34" s="992"/>
      <c r="H34" s="992"/>
      <c r="I34" s="992"/>
      <c r="J34" s="992"/>
      <c r="X34" s="536"/>
      <c r="Y34" s="536"/>
    </row>
    <row r="35" spans="1:25" s="990" customFormat="1" x14ac:dyDescent="0.2">
      <c r="A35" s="536"/>
      <c r="B35" s="531" t="s">
        <v>42</v>
      </c>
      <c r="C35" s="536"/>
      <c r="D35" s="550" t="e">
        <f>GETPIVOTDATA("Cuenta número de expedientes",#REF!,"CCAA",$B35,"Grado Resuelto",$B$1)</f>
        <v>#REF!</v>
      </c>
      <c r="E35" s="536"/>
      <c r="F35" s="536"/>
      <c r="G35" s="536"/>
      <c r="H35" s="536"/>
      <c r="I35" s="536"/>
      <c r="J35" s="536"/>
      <c r="K35" s="536"/>
      <c r="L35" s="536"/>
      <c r="M35" s="536"/>
      <c r="N35" s="550" t="e">
        <f>GETPIVOTDATA("ID PRESTACION
COUNT",#REF!,"
CCAA",$B35,"
Tipo Prestación",N$1,"Grado Resuelto",$B$1)</f>
        <v>#REF!</v>
      </c>
      <c r="O35" s="536"/>
      <c r="X35" s="536"/>
      <c r="Y35" s="536"/>
    </row>
    <row r="36" spans="1:25" s="990" customFormat="1" x14ac:dyDescent="0.2">
      <c r="A36" s="536"/>
      <c r="B36" s="531" t="s">
        <v>50</v>
      </c>
      <c r="C36" s="536"/>
      <c r="D36" s="550" t="e">
        <f>GETPIVOTDATA("Cuenta número de expedientes",#REF!,"CCAA",$B36,"Grado Resuelto",$B$1)</f>
        <v>#REF!</v>
      </c>
      <c r="E36" s="536"/>
      <c r="F36" s="536"/>
      <c r="G36" s="536"/>
      <c r="H36" s="536"/>
      <c r="I36" s="536"/>
      <c r="J36" s="536"/>
      <c r="K36" s="536"/>
      <c r="L36" s="536"/>
      <c r="M36" s="536"/>
      <c r="N36" s="550" t="e">
        <f>GETPIVOTDATA("ID PRESTACION
COUNT",#REF!,"
CCAA",$B36,"
Tipo Prestación",N$1,"Grado Resuelto",$B$1)</f>
        <v>#REF!</v>
      </c>
      <c r="O36" s="536"/>
      <c r="T36" s="536"/>
      <c r="U36" s="536"/>
    </row>
    <row r="37" spans="1:25" s="990" customFormat="1" x14ac:dyDescent="0.2">
      <c r="T37" s="536"/>
      <c r="U37" s="536"/>
    </row>
    <row r="38" spans="1:25" s="990" customFormat="1" x14ac:dyDescent="0.2">
      <c r="T38" s="536"/>
      <c r="U38" s="536"/>
    </row>
    <row r="39" spans="1:25" s="990" customFormat="1" x14ac:dyDescent="0.2">
      <c r="T39" s="536"/>
      <c r="U39" s="536"/>
    </row>
    <row r="40" spans="1:25" s="990" customFormat="1" x14ac:dyDescent="0.2">
      <c r="T40" s="536"/>
      <c r="U40" s="536"/>
    </row>
    <row r="41" spans="1:25" s="988" customFormat="1" x14ac:dyDescent="0.2">
      <c r="T41" s="135"/>
      <c r="U41" s="135"/>
    </row>
    <row r="42" spans="1:25" s="988" customFormat="1" x14ac:dyDescent="0.2">
      <c r="T42" s="135"/>
      <c r="U42" s="135"/>
    </row>
    <row r="43" spans="1:25" s="988" customFormat="1" x14ac:dyDescent="0.2">
      <c r="T43" s="135"/>
      <c r="U43" s="135"/>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45">
    <tabColor theme="0"/>
    <pageSetUpPr fitToPage="1"/>
  </sheetPr>
  <dimension ref="B1:Y56"/>
  <sheetViews>
    <sheetView topLeftCell="A7"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33" t="s">
        <v>427</v>
      </c>
      <c r="C3" s="1033"/>
      <c r="D3" s="1033"/>
      <c r="E3" s="1033"/>
      <c r="F3" s="1033"/>
      <c r="G3" s="1033"/>
      <c r="H3" s="1033"/>
      <c r="I3" s="1033"/>
      <c r="J3" s="1033"/>
      <c r="K3" s="1033"/>
      <c r="L3" s="1033"/>
      <c r="M3" s="1033"/>
      <c r="N3" s="1033"/>
      <c r="O3" s="1033"/>
      <c r="P3" s="1033"/>
      <c r="Q3" s="1033"/>
      <c r="R3" s="1033"/>
      <c r="S3" s="1033"/>
      <c r="T3" s="1033"/>
      <c r="U3" s="1033"/>
      <c r="V3" s="1033"/>
      <c r="W3" s="1033"/>
      <c r="X3" s="1033"/>
      <c r="Y3" s="13"/>
    </row>
    <row r="4" spans="2:25" s="7" customFormat="1" ht="14.25" customHeight="1" x14ac:dyDescent="0.2">
      <c r="B4" s="1046" t="str">
        <f>porsaad!B6</f>
        <v>Situación a 30 de abril de 2023</v>
      </c>
      <c r="C4" s="1046"/>
      <c r="D4" s="1046"/>
      <c r="E4" s="1046"/>
      <c r="F4" s="1046"/>
      <c r="G4" s="1046"/>
      <c r="H4" s="1046"/>
      <c r="I4" s="1046"/>
      <c r="J4" s="1046"/>
      <c r="K4" s="1046"/>
      <c r="L4" s="1046"/>
      <c r="M4" s="1046"/>
      <c r="N4" s="1046"/>
      <c r="O4" s="1046"/>
      <c r="P4" s="1046"/>
      <c r="Q4" s="1046"/>
      <c r="R4" s="1046"/>
      <c r="S4" s="1046"/>
      <c r="T4" s="1046"/>
      <c r="U4" s="1046"/>
      <c r="V4" s="1046"/>
      <c r="W4" s="1046"/>
      <c r="X4" s="8"/>
      <c r="Y4" s="8"/>
    </row>
    <row r="5" spans="2:25" s="565" customFormat="1" ht="5.25" customHeight="1" x14ac:dyDescent="0.2">
      <c r="B5" s="566"/>
      <c r="C5" s="566"/>
      <c r="D5" s="566"/>
      <c r="E5" s="566"/>
      <c r="F5" s="566"/>
      <c r="G5" s="566"/>
      <c r="H5" s="566"/>
      <c r="I5" s="566"/>
      <c r="J5" s="566"/>
      <c r="K5" s="566"/>
      <c r="L5" s="566"/>
      <c r="M5" s="566"/>
      <c r="N5" s="566"/>
      <c r="O5" s="566"/>
      <c r="P5" s="566"/>
      <c r="Q5" s="566"/>
      <c r="R5" s="566"/>
      <c r="S5" s="566"/>
      <c r="T5" s="566"/>
      <c r="U5" s="566"/>
      <c r="V5" s="566"/>
      <c r="W5" s="566"/>
      <c r="X5" s="567"/>
      <c r="Y5" s="567"/>
    </row>
    <row r="6" spans="2:25" s="518" customFormat="1" ht="19.5" customHeight="1" x14ac:dyDescent="0.2">
      <c r="F6" s="1106" t="s">
        <v>55</v>
      </c>
      <c r="G6" s="1106"/>
      <c r="H6" s="1106"/>
      <c r="I6" s="1106"/>
      <c r="J6" s="1106"/>
      <c r="K6" s="1106"/>
      <c r="L6" s="1106"/>
      <c r="M6" s="1106"/>
      <c r="N6" s="1106"/>
      <c r="O6" s="1106"/>
      <c r="P6" s="1106"/>
      <c r="Q6" s="1106"/>
      <c r="R6" s="1106"/>
      <c r="S6" s="1106"/>
      <c r="T6" s="1106"/>
      <c r="U6" s="1106"/>
      <c r="V6" s="1106"/>
      <c r="W6" s="1106"/>
      <c r="X6" s="541"/>
      <c r="Y6" s="541"/>
    </row>
    <row r="7" spans="2:25" s="518" customFormat="1" ht="64.5" customHeight="1" x14ac:dyDescent="0.2">
      <c r="B7" s="1107" t="s">
        <v>15</v>
      </c>
      <c r="C7" s="542"/>
      <c r="D7" s="543" t="s">
        <v>56</v>
      </c>
      <c r="E7" s="542"/>
      <c r="F7" s="1108" t="s">
        <v>176</v>
      </c>
      <c r="G7" s="1108"/>
      <c r="H7" s="1108" t="s">
        <v>62</v>
      </c>
      <c r="I7" s="1108"/>
      <c r="J7" s="1108" t="s">
        <v>63</v>
      </c>
      <c r="K7" s="1108"/>
      <c r="L7" s="1108" t="s">
        <v>160</v>
      </c>
      <c r="M7" s="1108"/>
      <c r="N7" s="1108" t="s">
        <v>3</v>
      </c>
      <c r="O7" s="1108"/>
      <c r="P7" s="543"/>
      <c r="Q7" s="543" t="s">
        <v>65</v>
      </c>
    </row>
    <row r="8" spans="2:25" s="542" customFormat="1" ht="20.25" customHeight="1" x14ac:dyDescent="0.2">
      <c r="B8" s="1107"/>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f>'41cbenpreGI'!D10</f>
        <v>69680</v>
      </c>
      <c r="F10" s="551">
        <f>'41cbenpreGI'!F10+'41cbenpreGI'!H10+'41cbenpreGI'!J10+'41cbenpreGI'!L10+'41cbenpreGI'!N10</f>
        <v>90103</v>
      </c>
      <c r="G10" s="552">
        <f t="shared" ref="G10:G27" si="0">F10*100/$N10</f>
        <v>85.94170275271361</v>
      </c>
      <c r="H10" s="551">
        <f>'41cbenpreGI'!P10</f>
        <v>51</v>
      </c>
      <c r="I10" s="552">
        <f t="shared" ref="I10:I27" si="1">H10*100/$N10</f>
        <v>4.8644627153240111E-2</v>
      </c>
      <c r="J10" s="551">
        <f>'41cbenpreGI'!R10</f>
        <v>14688</v>
      </c>
      <c r="K10" s="552">
        <f t="shared" ref="K10:K27" si="2">J10*100/$N10</f>
        <v>14.009652620133153</v>
      </c>
      <c r="L10" s="551">
        <f>'41cbenpreGI'!T10</f>
        <v>0</v>
      </c>
      <c r="M10" s="552">
        <f t="shared" ref="M10:M27" si="3">L10*100/$N10</f>
        <v>0</v>
      </c>
      <c r="N10" s="551">
        <f>F10+H10+J10+L10</f>
        <v>104842</v>
      </c>
      <c r="O10" s="552">
        <f>G10+I10+K10+M10</f>
        <v>100</v>
      </c>
      <c r="P10" s="553"/>
      <c r="Q10" s="553">
        <f t="shared" ref="Q10:Q27" si="4">N10/D10</f>
        <v>1.5046211251435131</v>
      </c>
    </row>
    <row r="11" spans="2:25" s="549" customFormat="1" ht="18" customHeight="1" x14ac:dyDescent="0.2">
      <c r="B11" s="531" t="s">
        <v>10</v>
      </c>
      <c r="C11" s="546"/>
      <c r="D11" s="550">
        <f>'41cbenpreGI'!D11</f>
        <v>12076</v>
      </c>
      <c r="F11" s="551">
        <f>'41cbenpreGI'!F11+'41cbenpreGI'!H11+'41cbenpreGI'!J11+'41cbenpreGI'!L11+'41cbenpreGI'!N11</f>
        <v>6048</v>
      </c>
      <c r="G11" s="552">
        <f t="shared" si="0"/>
        <v>43.529581114149991</v>
      </c>
      <c r="H11" s="551">
        <f>'41cbenpreGI'!P11</f>
        <v>241</v>
      </c>
      <c r="I11" s="552">
        <f t="shared" si="1"/>
        <v>1.7345616813012812</v>
      </c>
      <c r="J11" s="551">
        <f>'41cbenpreGI'!R11</f>
        <v>7605</v>
      </c>
      <c r="K11" s="552">
        <f t="shared" si="2"/>
        <v>54.735857204548729</v>
      </c>
      <c r="L11" s="551">
        <f>'41cbenpreGI'!T11</f>
        <v>0</v>
      </c>
      <c r="M11" s="552">
        <f t="shared" si="3"/>
        <v>0</v>
      </c>
      <c r="N11" s="551">
        <f t="shared" ref="N11:O27" si="5">F11+H11+J11+L11</f>
        <v>13894</v>
      </c>
      <c r="O11" s="552">
        <f t="shared" si="5"/>
        <v>100</v>
      </c>
      <c r="P11" s="553"/>
      <c r="Q11" s="553">
        <f t="shared" si="4"/>
        <v>1.1505465385889366</v>
      </c>
    </row>
    <row r="12" spans="2:25" s="549" customFormat="1" ht="22.5" customHeight="1" x14ac:dyDescent="0.2">
      <c r="B12" s="531" t="s">
        <v>40</v>
      </c>
      <c r="C12" s="546"/>
      <c r="D12" s="550">
        <f>'41cbenpreGI'!D12</f>
        <v>12039</v>
      </c>
      <c r="F12" s="551">
        <f>'41cbenpreGI'!F12+'41cbenpreGI'!H12+'41cbenpreGI'!J12+'41cbenpreGI'!L12+'41cbenpreGI'!N12</f>
        <v>9126</v>
      </c>
      <c r="G12" s="552">
        <f t="shared" si="0"/>
        <v>63.494051346274262</v>
      </c>
      <c r="H12" s="551">
        <f>'41cbenpreGI'!P12</f>
        <v>1080</v>
      </c>
      <c r="I12" s="552">
        <f t="shared" si="1"/>
        <v>7.5140889167188476</v>
      </c>
      <c r="J12" s="551">
        <f>'41cbenpreGI'!R12</f>
        <v>4160</v>
      </c>
      <c r="K12" s="552">
        <f t="shared" si="2"/>
        <v>28.94315730884297</v>
      </c>
      <c r="L12" s="551">
        <f>'41cbenpreGI'!T12</f>
        <v>7</v>
      </c>
      <c r="M12" s="552">
        <f t="shared" si="3"/>
        <v>4.8702428163918461E-2</v>
      </c>
      <c r="N12" s="551">
        <f t="shared" si="5"/>
        <v>14373</v>
      </c>
      <c r="O12" s="552">
        <f t="shared" si="5"/>
        <v>100</v>
      </c>
      <c r="P12" s="553"/>
      <c r="Q12" s="553">
        <f t="shared" si="4"/>
        <v>1.193869922751059</v>
      </c>
    </row>
    <row r="13" spans="2:25" s="549" customFormat="1" ht="18" customHeight="1" x14ac:dyDescent="0.2">
      <c r="B13" s="531" t="s">
        <v>41</v>
      </c>
      <c r="C13" s="546"/>
      <c r="D13" s="550">
        <f>'41cbenpreGI'!D13</f>
        <v>10522</v>
      </c>
      <c r="F13" s="551">
        <f>'41cbenpreGI'!F13+'41cbenpreGI'!H13+'41cbenpreGI'!J13+'41cbenpreGI'!L13+'41cbenpreGI'!N13</f>
        <v>10161</v>
      </c>
      <c r="G13" s="552">
        <f t="shared" si="0"/>
        <v>53.246344914321647</v>
      </c>
      <c r="H13" s="551">
        <f>'41cbenpreGI'!P13</f>
        <v>37</v>
      </c>
      <c r="I13" s="552">
        <f t="shared" si="1"/>
        <v>0.1938898496043599</v>
      </c>
      <c r="J13" s="551">
        <f>'41cbenpreGI'!R13</f>
        <v>8885</v>
      </c>
      <c r="K13" s="552">
        <f t="shared" si="2"/>
        <v>46.559765236073993</v>
      </c>
      <c r="L13" s="551">
        <f>'41cbenpreGI'!T13</f>
        <v>0</v>
      </c>
      <c r="M13" s="552">
        <f t="shared" si="3"/>
        <v>0</v>
      </c>
      <c r="N13" s="551">
        <f t="shared" si="5"/>
        <v>19083</v>
      </c>
      <c r="O13" s="552">
        <f t="shared" si="5"/>
        <v>100</v>
      </c>
      <c r="P13" s="553"/>
      <c r="Q13" s="553">
        <f t="shared" si="4"/>
        <v>1.8136285877209657</v>
      </c>
    </row>
    <row r="14" spans="2:25" s="549" customFormat="1" ht="18" customHeight="1" x14ac:dyDescent="0.2">
      <c r="B14" s="531" t="s">
        <v>9</v>
      </c>
      <c r="C14" s="546"/>
      <c r="D14" s="550">
        <f>'41cbenpreGI'!D14</f>
        <v>11597</v>
      </c>
      <c r="F14" s="551">
        <f>'41cbenpreGI'!F14+'41cbenpreGI'!H14+'41cbenpreGI'!J14+'41cbenpreGI'!L14+'41cbenpreGI'!N14</f>
        <v>3745</v>
      </c>
      <c r="G14" s="552">
        <f t="shared" si="0"/>
        <v>28.587786259541986</v>
      </c>
      <c r="H14" s="551">
        <f>'41cbenpreGI'!P14</f>
        <v>5086</v>
      </c>
      <c r="I14" s="552">
        <f t="shared" si="1"/>
        <v>38.824427480916029</v>
      </c>
      <c r="J14" s="551">
        <f>'41cbenpreGI'!R14</f>
        <v>4269</v>
      </c>
      <c r="K14" s="552">
        <f t="shared" si="2"/>
        <v>32.587786259541986</v>
      </c>
      <c r="L14" s="551">
        <f>'41cbenpreGI'!T14</f>
        <v>0</v>
      </c>
      <c r="M14" s="552">
        <f t="shared" si="3"/>
        <v>0</v>
      </c>
      <c r="N14" s="551">
        <f t="shared" si="5"/>
        <v>13100</v>
      </c>
      <c r="O14" s="552">
        <f t="shared" si="5"/>
        <v>100</v>
      </c>
      <c r="P14" s="553"/>
      <c r="Q14" s="553">
        <f t="shared" si="4"/>
        <v>1.1296024834008795</v>
      </c>
    </row>
    <row r="15" spans="2:25" s="549" customFormat="1" ht="18" customHeight="1" x14ac:dyDescent="0.2">
      <c r="B15" s="531" t="s">
        <v>8</v>
      </c>
      <c r="C15" s="546"/>
      <c r="D15" s="550">
        <f>'41cbenpreGI'!D15</f>
        <v>4310</v>
      </c>
      <c r="F15" s="551">
        <f>'41cbenpreGI'!F15+'41cbenpreGI'!H15+'41cbenpreGI'!J15+'41cbenpreGI'!L15+'41cbenpreGI'!N15</f>
        <v>2935</v>
      </c>
      <c r="G15" s="552">
        <f t="shared" si="0"/>
        <v>49.452401010951981</v>
      </c>
      <c r="H15" s="551">
        <f>'41cbenpreGI'!P15</f>
        <v>0</v>
      </c>
      <c r="I15" s="552">
        <f t="shared" si="1"/>
        <v>0</v>
      </c>
      <c r="J15" s="551">
        <f>'41cbenpreGI'!R15</f>
        <v>3000</v>
      </c>
      <c r="K15" s="552">
        <f t="shared" si="2"/>
        <v>50.547598989048019</v>
      </c>
      <c r="L15" s="551">
        <f>'41cbenpreGI'!T15</f>
        <v>0</v>
      </c>
      <c r="M15" s="552">
        <f t="shared" si="3"/>
        <v>0</v>
      </c>
      <c r="N15" s="551">
        <f t="shared" si="5"/>
        <v>5935</v>
      </c>
      <c r="O15" s="552">
        <f t="shared" si="5"/>
        <v>100</v>
      </c>
      <c r="P15" s="553"/>
      <c r="Q15" s="553">
        <f t="shared" si="4"/>
        <v>1.377030162412993</v>
      </c>
    </row>
    <row r="16" spans="2:25" s="549" customFormat="1" ht="18" customHeight="1" x14ac:dyDescent="0.2">
      <c r="B16" s="531" t="s">
        <v>7</v>
      </c>
      <c r="C16" s="546"/>
      <c r="D16" s="550">
        <f>'41cbenpreGI'!D16</f>
        <v>44859</v>
      </c>
      <c r="F16" s="551">
        <f>'41cbenpreGI'!F16+'41cbenpreGI'!H16+'41cbenpreGI'!J16+'41cbenpreGI'!L16+'41cbenpreGI'!N16</f>
        <v>32621</v>
      </c>
      <c r="G16" s="552">
        <f t="shared" si="0"/>
        <v>52.553486274004385</v>
      </c>
      <c r="H16" s="551">
        <f>'41cbenpreGI'!P16</f>
        <v>17879</v>
      </c>
      <c r="I16" s="552">
        <f t="shared" si="1"/>
        <v>28.803647377239336</v>
      </c>
      <c r="J16" s="551">
        <f>'41cbenpreGI'!R16</f>
        <v>10718</v>
      </c>
      <c r="K16" s="552">
        <f t="shared" si="2"/>
        <v>17.267044722258024</v>
      </c>
      <c r="L16" s="551">
        <f>'41cbenpreGI'!T16</f>
        <v>854</v>
      </c>
      <c r="M16" s="552">
        <f t="shared" si="3"/>
        <v>1.3758216264982601</v>
      </c>
      <c r="N16" s="551">
        <f t="shared" si="5"/>
        <v>62072</v>
      </c>
      <c r="O16" s="552">
        <f t="shared" si="5"/>
        <v>100</v>
      </c>
      <c r="P16" s="553"/>
      <c r="Q16" s="553">
        <f t="shared" si="4"/>
        <v>1.3837134131389466</v>
      </c>
    </row>
    <row r="17" spans="2:25" s="549" customFormat="1" ht="18" customHeight="1" x14ac:dyDescent="0.2">
      <c r="B17" s="531" t="s">
        <v>43</v>
      </c>
      <c r="C17" s="546"/>
      <c r="D17" s="550">
        <f>'41cbenpreGI'!D17</f>
        <v>24487</v>
      </c>
      <c r="F17" s="551">
        <f>'41cbenpreGI'!F17+'41cbenpreGI'!H17+'41cbenpreGI'!J17+'41cbenpreGI'!L17+'41cbenpreGI'!N17</f>
        <v>28098</v>
      </c>
      <c r="G17" s="552">
        <f t="shared" si="0"/>
        <v>85.784942297124019</v>
      </c>
      <c r="H17" s="551">
        <f>'41cbenpreGI'!P17</f>
        <v>2638</v>
      </c>
      <c r="I17" s="552">
        <f t="shared" si="1"/>
        <v>8.053978140074495</v>
      </c>
      <c r="J17" s="551">
        <f>'41cbenpreGI'!R17</f>
        <v>2012</v>
      </c>
      <c r="K17" s="552">
        <f t="shared" si="2"/>
        <v>6.1427611894730418</v>
      </c>
      <c r="L17" s="551">
        <f>'41cbenpreGI'!T17</f>
        <v>6</v>
      </c>
      <c r="M17" s="552">
        <f t="shared" si="3"/>
        <v>1.8318373328448434E-2</v>
      </c>
      <c r="N17" s="551">
        <f t="shared" si="5"/>
        <v>32754</v>
      </c>
      <c r="O17" s="552">
        <f t="shared" si="5"/>
        <v>100.00000000000001</v>
      </c>
      <c r="P17" s="553"/>
      <c r="Q17" s="553">
        <f t="shared" si="4"/>
        <v>1.3376077102135828</v>
      </c>
    </row>
    <row r="18" spans="2:25" s="549" customFormat="1" ht="18" customHeight="1" x14ac:dyDescent="0.2">
      <c r="B18" s="531" t="s">
        <v>44</v>
      </c>
      <c r="C18" s="546"/>
      <c r="D18" s="550">
        <f>'41cbenpreGI'!D18</f>
        <v>70221</v>
      </c>
      <c r="F18" s="551">
        <f>'41cbenpreGI'!F18+'41cbenpreGI'!H18+'41cbenpreGI'!J18+'41cbenpreGI'!L18+'41cbenpreGI'!N18</f>
        <v>33879</v>
      </c>
      <c r="G18" s="552">
        <f t="shared" si="0"/>
        <v>41.014248877159424</v>
      </c>
      <c r="H18" s="551">
        <f>'41cbenpreGI'!P18</f>
        <v>7072</v>
      </c>
      <c r="I18" s="552">
        <f t="shared" si="1"/>
        <v>8.5614323934966041</v>
      </c>
      <c r="J18" s="551">
        <f>'41cbenpreGI'!R18</f>
        <v>41647</v>
      </c>
      <c r="K18" s="552">
        <f t="shared" si="2"/>
        <v>50.418265680423232</v>
      </c>
      <c r="L18" s="551">
        <f>'41cbenpreGI'!T18</f>
        <v>5</v>
      </c>
      <c r="M18" s="552">
        <f t="shared" si="3"/>
        <v>6.0530489207413773E-3</v>
      </c>
      <c r="N18" s="551">
        <f t="shared" si="5"/>
        <v>82603</v>
      </c>
      <c r="O18" s="552">
        <f t="shared" si="5"/>
        <v>100.00000000000001</v>
      </c>
      <c r="P18" s="553"/>
      <c r="Q18" s="553">
        <f t="shared" si="4"/>
        <v>1.1763290183848136</v>
      </c>
    </row>
    <row r="19" spans="2:25" s="549" customFormat="1" ht="18" customHeight="1" x14ac:dyDescent="0.2">
      <c r="B19" s="531" t="s">
        <v>6</v>
      </c>
      <c r="C19" s="546"/>
      <c r="D19" s="550">
        <f>'41cbenpreGI'!D19</f>
        <v>45753</v>
      </c>
      <c r="F19" s="551">
        <f>'41cbenpreGI'!F19+'41cbenpreGI'!H19+'41cbenpreGI'!J19+'41cbenpreGI'!L19+'41cbenpreGI'!N19</f>
        <v>22602</v>
      </c>
      <c r="G19" s="552">
        <f t="shared" si="0"/>
        <v>35.997897653972956</v>
      </c>
      <c r="H19" s="551">
        <f>'41cbenpreGI'!P19</f>
        <v>6662</v>
      </c>
      <c r="I19" s="552">
        <f>H19*100/$N19</f>
        <v>10.610476691034769</v>
      </c>
      <c r="J19" s="551">
        <f>'41cbenpreGI'!R19</f>
        <v>33468</v>
      </c>
      <c r="K19" s="552">
        <f>J19*100/$N19</f>
        <v>53.304027903865453</v>
      </c>
      <c r="L19" s="551">
        <f>'41cbenpreGI'!T19</f>
        <v>55</v>
      </c>
      <c r="M19" s="552">
        <f t="shared" si="3"/>
        <v>8.7597751126825621E-2</v>
      </c>
      <c r="N19" s="551">
        <f t="shared" si="5"/>
        <v>62787</v>
      </c>
      <c r="O19" s="552">
        <f t="shared" si="5"/>
        <v>100</v>
      </c>
      <c r="P19" s="553"/>
      <c r="Q19" s="553">
        <f t="shared" si="4"/>
        <v>1.372303455511114</v>
      </c>
    </row>
    <row r="20" spans="2:25" s="549" customFormat="1" ht="18" customHeight="1" x14ac:dyDescent="0.2">
      <c r="B20" s="531" t="s">
        <v>5</v>
      </c>
      <c r="C20" s="546"/>
      <c r="D20" s="550">
        <f>'41cbenpreGI'!D20</f>
        <v>10567</v>
      </c>
      <c r="F20" s="551">
        <f>'41cbenpreGI'!F20+'41cbenpreGI'!H20+'41cbenpreGI'!J20+'41cbenpreGI'!L20+'41cbenpreGI'!N20</f>
        <v>3823</v>
      </c>
      <c r="G20" s="552">
        <f t="shared" si="0"/>
        <v>31.621174524400331</v>
      </c>
      <c r="H20" s="551">
        <f>'41cbenpreGI'!P20</f>
        <v>6424</v>
      </c>
      <c r="I20" s="552">
        <f>H20*100/$N20</f>
        <v>53.13482216708023</v>
      </c>
      <c r="J20" s="551">
        <f>'41cbenpreGI'!R20</f>
        <v>1843</v>
      </c>
      <c r="K20" s="552">
        <f>J20*100/$N20</f>
        <v>15.244003308519437</v>
      </c>
      <c r="L20" s="551">
        <f>'41cbenpreGI'!T20</f>
        <v>0</v>
      </c>
      <c r="M20" s="552">
        <f t="shared" si="3"/>
        <v>0</v>
      </c>
      <c r="N20" s="551">
        <f t="shared" si="5"/>
        <v>12090</v>
      </c>
      <c r="O20" s="552">
        <f t="shared" si="5"/>
        <v>100</v>
      </c>
      <c r="P20" s="553"/>
      <c r="Q20" s="553">
        <f t="shared" si="4"/>
        <v>1.1441279454906785</v>
      </c>
    </row>
    <row r="21" spans="2:25" s="549" customFormat="1" ht="18" customHeight="1" x14ac:dyDescent="0.2">
      <c r="B21" s="531" t="s">
        <v>38</v>
      </c>
      <c r="C21" s="546"/>
      <c r="D21" s="550">
        <f>'41cbenpreGI'!D21</f>
        <v>20886</v>
      </c>
      <c r="F21" s="551">
        <f>'41cbenpreGI'!F21+'41cbenpreGI'!H21+'41cbenpreGI'!J21+'41cbenpreGI'!L21+'41cbenpreGI'!N21</f>
        <v>17779</v>
      </c>
      <c r="G21" s="552">
        <f t="shared" si="0"/>
        <v>66.416377152676603</v>
      </c>
      <c r="H21" s="551">
        <f>'41cbenpreGI'!P21</f>
        <v>3551</v>
      </c>
      <c r="I21" s="552">
        <f>H21*100/$N21</f>
        <v>13.265344241473347</v>
      </c>
      <c r="J21" s="551">
        <f>'41cbenpreGI'!R21</f>
        <v>5436</v>
      </c>
      <c r="K21" s="552">
        <f>J21*100/$N21</f>
        <v>20.307071612686315</v>
      </c>
      <c r="L21" s="551">
        <f>'41cbenpreGI'!T21</f>
        <v>3</v>
      </c>
      <c r="M21" s="552">
        <f t="shared" si="3"/>
        <v>1.120699316373417E-2</v>
      </c>
      <c r="N21" s="551">
        <f t="shared" si="5"/>
        <v>26769</v>
      </c>
      <c r="O21" s="552">
        <f t="shared" si="5"/>
        <v>100</v>
      </c>
      <c r="P21" s="553"/>
      <c r="Q21" s="553">
        <f t="shared" si="4"/>
        <v>1.2816719333524849</v>
      </c>
    </row>
    <row r="22" spans="2:25" s="549" customFormat="1" ht="21" customHeight="1" x14ac:dyDescent="0.2">
      <c r="B22" s="531" t="s">
        <v>45</v>
      </c>
      <c r="C22" s="546"/>
      <c r="D22" s="550">
        <f>'41cbenpreGI'!D22</f>
        <v>47519</v>
      </c>
      <c r="F22" s="551">
        <f>'41cbenpreGI'!F22+'41cbenpreGI'!H22+'41cbenpreGI'!J22+'41cbenpreGI'!L22+'41cbenpreGI'!N22</f>
        <v>50012</v>
      </c>
      <c r="G22" s="552">
        <f t="shared" si="0"/>
        <v>76.379852774977849</v>
      </c>
      <c r="H22" s="551">
        <f>'41cbenpreGI'!P22</f>
        <v>4406</v>
      </c>
      <c r="I22" s="552">
        <f>H22*100/$N22</f>
        <v>6.7289776718897949</v>
      </c>
      <c r="J22" s="551">
        <f>'41cbenpreGI'!R22</f>
        <v>11060</v>
      </c>
      <c r="K22" s="552">
        <f>J22*100/$N22</f>
        <v>16.89116955313235</v>
      </c>
      <c r="L22" s="551">
        <f>'41cbenpreGI'!T22</f>
        <v>0</v>
      </c>
      <c r="M22" s="552">
        <f t="shared" si="3"/>
        <v>0</v>
      </c>
      <c r="N22" s="551">
        <f t="shared" si="5"/>
        <v>65478</v>
      </c>
      <c r="O22" s="552">
        <f t="shared" si="5"/>
        <v>100</v>
      </c>
      <c r="P22" s="553"/>
      <c r="Q22" s="553">
        <f t="shared" si="4"/>
        <v>1.3779330373113912</v>
      </c>
    </row>
    <row r="23" spans="2:25" s="549" customFormat="1" ht="18" customHeight="1" x14ac:dyDescent="0.2">
      <c r="B23" s="531" t="s">
        <v>46</v>
      </c>
      <c r="C23" s="546"/>
      <c r="D23" s="550">
        <f>'41cbenpreGI'!D23</f>
        <v>10226</v>
      </c>
      <c r="F23" s="551">
        <f>'41cbenpreGI'!F23+'41cbenpreGI'!H23+'41cbenpreGI'!J23+'41cbenpreGI'!L23+'41cbenpreGI'!N23</f>
        <v>6406</v>
      </c>
      <c r="G23" s="552">
        <f t="shared" si="0"/>
        <v>49.551361386138616</v>
      </c>
      <c r="H23" s="551">
        <f>'41cbenpreGI'!P23</f>
        <v>146</v>
      </c>
      <c r="I23" s="552">
        <f>H23*100/$N23</f>
        <v>1.1293316831683169</v>
      </c>
      <c r="J23" s="551">
        <f>'41cbenpreGI'!R23</f>
        <v>6375</v>
      </c>
      <c r="K23" s="552">
        <f>J23*100/$N23</f>
        <v>49.31157178217822</v>
      </c>
      <c r="L23" s="551">
        <f>'41cbenpreGI'!T23</f>
        <v>1</v>
      </c>
      <c r="M23" s="552">
        <f t="shared" si="3"/>
        <v>7.7351485148514851E-3</v>
      </c>
      <c r="N23" s="551">
        <f t="shared" si="5"/>
        <v>12928</v>
      </c>
      <c r="O23" s="552">
        <f t="shared" si="5"/>
        <v>100</v>
      </c>
      <c r="P23" s="553"/>
      <c r="Q23" s="553">
        <f t="shared" si="4"/>
        <v>1.2642284373166439</v>
      </c>
    </row>
    <row r="24" spans="2:25" s="549" customFormat="1" ht="22.5" customHeight="1" x14ac:dyDescent="0.2">
      <c r="B24" s="531" t="s">
        <v>47</v>
      </c>
      <c r="C24" s="546"/>
      <c r="D24" s="550">
        <f>'41cbenpreGI'!D24</f>
        <v>6197</v>
      </c>
      <c r="F24" s="551">
        <f>'41cbenpreGI'!F24+'41cbenpreGI'!H24+'41cbenpreGI'!J24+'41cbenpreGI'!L24+'41cbenpreGI'!N24</f>
        <v>3627</v>
      </c>
      <c r="G24" s="554">
        <f t="shared" si="0"/>
        <v>39.43677286071545</v>
      </c>
      <c r="H24" s="551">
        <f>'41cbenpreGI'!P24</f>
        <v>661</v>
      </c>
      <c r="I24" s="552">
        <f t="shared" si="1"/>
        <v>7.1871262368163533</v>
      </c>
      <c r="J24" s="551">
        <f>'41cbenpreGI'!R24</f>
        <v>4900</v>
      </c>
      <c r="K24" s="552">
        <f t="shared" si="2"/>
        <v>53.278242905295208</v>
      </c>
      <c r="L24" s="551">
        <f>'41cbenpreGI'!T24</f>
        <v>9</v>
      </c>
      <c r="M24" s="552">
        <f t="shared" si="3"/>
        <v>9.7857997172991193E-2</v>
      </c>
      <c r="N24" s="550">
        <f t="shared" si="5"/>
        <v>9197</v>
      </c>
      <c r="O24" s="552">
        <f t="shared" si="5"/>
        <v>100.00000000000001</v>
      </c>
      <c r="P24" s="553"/>
      <c r="Q24" s="553">
        <f t="shared" si="4"/>
        <v>1.4841052121994514</v>
      </c>
    </row>
    <row r="25" spans="2:25" s="549" customFormat="1" ht="18" customHeight="1" x14ac:dyDescent="0.2">
      <c r="B25" s="531" t="s">
        <v>48</v>
      </c>
      <c r="C25" s="546"/>
      <c r="D25" s="550">
        <f>'41cbenpreGI'!D25</f>
        <v>26670</v>
      </c>
      <c r="F25" s="551">
        <f>'41cbenpreGI'!F25+'41cbenpreGI'!H25+'41cbenpreGI'!J25+'41cbenpreGI'!L25+'41cbenpreGI'!N25</f>
        <v>19079</v>
      </c>
      <c r="G25" s="554">
        <f t="shared" si="0"/>
        <v>52.685499682434482</v>
      </c>
      <c r="H25" s="551">
        <f>'41cbenpreGI'!P25</f>
        <v>35</v>
      </c>
      <c r="I25" s="552">
        <f t="shared" si="1"/>
        <v>9.6650374175020023E-2</v>
      </c>
      <c r="J25" s="551">
        <f>'41cbenpreGI'!R25</f>
        <v>14664</v>
      </c>
      <c r="K25" s="552">
        <f t="shared" si="2"/>
        <v>40.493745340071243</v>
      </c>
      <c r="L25" s="551">
        <f>'41cbenpreGI'!T25</f>
        <v>2435</v>
      </c>
      <c r="M25" s="552">
        <f t="shared" si="3"/>
        <v>6.7241046033192502</v>
      </c>
      <c r="N25" s="550">
        <f t="shared" si="5"/>
        <v>36213</v>
      </c>
      <c r="O25" s="552">
        <f t="shared" si="5"/>
        <v>99.999999999999986</v>
      </c>
      <c r="P25" s="553"/>
      <c r="Q25" s="553">
        <f t="shared" si="4"/>
        <v>1.3578177727784027</v>
      </c>
    </row>
    <row r="26" spans="2:25" s="549" customFormat="1" ht="18" customHeight="1" x14ac:dyDescent="0.2">
      <c r="B26" s="531" t="s">
        <v>49</v>
      </c>
      <c r="C26" s="546"/>
      <c r="D26" s="550">
        <f>'41cbenpreGI'!D26</f>
        <v>2646</v>
      </c>
      <c r="F26" s="551">
        <f>'41cbenpreGI'!F26+'41cbenpreGI'!H26+'41cbenpreGI'!J26+'41cbenpreGI'!L26+'41cbenpreGI'!N26</f>
        <v>3732</v>
      </c>
      <c r="G26" s="554">
        <f t="shared" si="0"/>
        <v>98.495645288994453</v>
      </c>
      <c r="H26" s="551">
        <f>'41cbenpreGI'!P26</f>
        <v>52</v>
      </c>
      <c r="I26" s="552">
        <f t="shared" si="1"/>
        <v>1.3723937714436527</v>
      </c>
      <c r="J26" s="551">
        <f>'41cbenpreGI'!R26</f>
        <v>5</v>
      </c>
      <c r="K26" s="552">
        <f t="shared" si="2"/>
        <v>0.13196093956188967</v>
      </c>
      <c r="L26" s="551">
        <f>'41cbenpreGI'!T26</f>
        <v>0</v>
      </c>
      <c r="M26" s="552">
        <f t="shared" si="3"/>
        <v>0</v>
      </c>
      <c r="N26" s="550">
        <f t="shared" si="5"/>
        <v>3789</v>
      </c>
      <c r="O26" s="552">
        <f t="shared" si="5"/>
        <v>100</v>
      </c>
      <c r="P26" s="553"/>
      <c r="Q26" s="553">
        <f t="shared" si="4"/>
        <v>1.4319727891156462</v>
      </c>
    </row>
    <row r="27" spans="2:25" s="549" customFormat="1" ht="18" customHeight="1" x14ac:dyDescent="0.2">
      <c r="B27" s="531" t="s">
        <v>4</v>
      </c>
      <c r="C27" s="546"/>
      <c r="D27" s="550">
        <f>'41cbenpreGI'!D27</f>
        <v>916</v>
      </c>
      <c r="F27" s="551">
        <f>'41cbenpreGI'!F27+'41cbenpreGI'!H27+'41cbenpreGI'!J27+'41cbenpreGI'!L27+'41cbenpreGI'!N27</f>
        <v>901</v>
      </c>
      <c r="G27" s="554">
        <f t="shared" si="0"/>
        <v>70.889063729346972</v>
      </c>
      <c r="H27" s="551">
        <f>'41cbenpreGI'!P27</f>
        <v>1</v>
      </c>
      <c r="I27" s="552">
        <f t="shared" si="1"/>
        <v>7.8678206136900075E-2</v>
      </c>
      <c r="J27" s="551">
        <f>'41cbenpreGI'!R27</f>
        <v>369</v>
      </c>
      <c r="K27" s="552">
        <f t="shared" si="2"/>
        <v>29.032258064516128</v>
      </c>
      <c r="L27" s="551">
        <f>'41cbenpreGI'!T27</f>
        <v>0</v>
      </c>
      <c r="M27" s="552">
        <f t="shared" si="3"/>
        <v>0</v>
      </c>
      <c r="N27" s="551">
        <f t="shared" si="5"/>
        <v>1271</v>
      </c>
      <c r="O27" s="552">
        <f t="shared" si="5"/>
        <v>100</v>
      </c>
      <c r="P27" s="553"/>
      <c r="Q27" s="553">
        <f t="shared" si="4"/>
        <v>1.3875545851528384</v>
      </c>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431171</v>
      </c>
      <c r="E30" s="561"/>
      <c r="F30" s="532">
        <f>SUM(F10:F27)</f>
        <v>344677</v>
      </c>
      <c r="G30" s="562">
        <f>F30*100/$N30</f>
        <v>59.511410999727197</v>
      </c>
      <c r="H30" s="532">
        <f>SUM(H10:H27)</f>
        <v>56022</v>
      </c>
      <c r="I30" s="562">
        <f>H30*100/$N30</f>
        <v>9.6726740311268724</v>
      </c>
      <c r="J30" s="532">
        <f>SUM(J10:J27)</f>
        <v>175104</v>
      </c>
      <c r="K30" s="562">
        <f>J30*100/$N30</f>
        <v>30.233192559109636</v>
      </c>
      <c r="L30" s="532">
        <f>SUM(L10:L28)</f>
        <v>3375</v>
      </c>
      <c r="M30" s="562">
        <f>L30*100/$N30</f>
        <v>0.58272241003629277</v>
      </c>
      <c r="N30" s="532">
        <f>F30+H30+J30+L30</f>
        <v>579178</v>
      </c>
      <c r="O30" s="562">
        <f>G30+I30+K30+M30</f>
        <v>100</v>
      </c>
      <c r="P30" s="563"/>
      <c r="Q30" s="563">
        <f>(N30/D30)</f>
        <v>1.3432675203109672</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8" orientation="landscape" r:id="rId1"/>
  <headerFooter alignWithMargins="0"/>
  <rowBreaks count="1" manualBreakCount="1">
    <brk id="32"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22">
    <tabColor theme="0"/>
    <pageSetUpPr fitToPage="1"/>
  </sheetPr>
  <dimension ref="A1:IY53"/>
  <sheetViews>
    <sheetView zoomScaleNormal="100" workbookViewId="0"/>
  </sheetViews>
  <sheetFormatPr baseColWidth="10" defaultColWidth="11.42578125" defaultRowHeight="15" x14ac:dyDescent="0.2"/>
  <cols>
    <col min="1" max="1" width="0.7109375" style="261" customWidth="1"/>
    <col min="2" max="2" width="28.7109375" style="261" customWidth="1"/>
    <col min="3" max="3" width="11.28515625" style="261" bestFit="1" customWidth="1"/>
    <col min="4" max="4" width="10.7109375" style="261" customWidth="1"/>
    <col min="5" max="5" width="0.7109375" style="261" customWidth="1"/>
    <col min="6" max="6" width="12.85546875" style="261" customWidth="1"/>
    <col min="7" max="7" width="7.28515625" style="261" customWidth="1"/>
    <col min="8" max="8" width="0.7109375" style="261" customWidth="1"/>
    <col min="9" max="9" width="10.5703125" style="261" customWidth="1"/>
    <col min="10" max="10" width="8.5703125" style="261" customWidth="1"/>
    <col min="11" max="11" width="9.85546875" style="261" customWidth="1"/>
    <col min="12" max="17" width="11.42578125" style="261"/>
    <col min="18" max="18" width="7.5703125" style="261" customWidth="1"/>
    <col min="19" max="19" width="2.28515625" style="261" customWidth="1"/>
    <col min="20" max="16384" width="11.42578125" style="261"/>
  </cols>
  <sheetData>
    <row r="1" spans="1:259" s="2" customFormat="1" ht="9" customHeight="1" x14ac:dyDescent="0.2">
      <c r="A1" s="201"/>
      <c r="B1" s="202"/>
      <c r="C1" s="202"/>
      <c r="D1" s="202"/>
      <c r="E1" s="203"/>
      <c r="F1" s="201"/>
      <c r="G1" s="201"/>
      <c r="H1" s="203"/>
      <c r="I1" s="201"/>
      <c r="J1" s="201"/>
      <c r="K1" s="264"/>
      <c r="L1" s="264"/>
      <c r="M1" s="264"/>
      <c r="N1" s="264"/>
      <c r="O1" s="201"/>
      <c r="P1" s="201"/>
      <c r="Q1" s="201"/>
      <c r="R1" s="264"/>
      <c r="S1" s="264"/>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1"/>
      <c r="FA1" s="201"/>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1"/>
      <c r="GH1" s="201"/>
      <c r="GI1" s="201"/>
      <c r="GJ1" s="201"/>
      <c r="GK1" s="201"/>
      <c r="GL1" s="201"/>
      <c r="GM1" s="201"/>
      <c r="GN1" s="201"/>
      <c r="GO1" s="201"/>
      <c r="GP1" s="201"/>
      <c r="GQ1" s="201"/>
      <c r="GR1" s="201"/>
      <c r="GS1" s="201"/>
      <c r="GT1" s="201"/>
      <c r="GU1" s="201"/>
      <c r="GV1" s="201"/>
      <c r="GW1" s="201"/>
      <c r="GX1" s="201"/>
      <c r="GY1" s="201"/>
      <c r="GZ1" s="201"/>
      <c r="HA1" s="201"/>
      <c r="HB1" s="201"/>
      <c r="HC1" s="201"/>
      <c r="HD1" s="201"/>
      <c r="HE1" s="201"/>
      <c r="HF1" s="201"/>
      <c r="HG1" s="201"/>
      <c r="HH1" s="201"/>
      <c r="HI1" s="201"/>
      <c r="HJ1" s="201"/>
      <c r="HK1" s="201"/>
      <c r="HL1" s="201"/>
      <c r="HM1" s="201"/>
      <c r="HN1" s="201"/>
      <c r="HO1" s="201"/>
      <c r="HP1" s="201"/>
      <c r="HQ1" s="201"/>
      <c r="HR1" s="201"/>
      <c r="HS1" s="201"/>
      <c r="HT1" s="201"/>
      <c r="HU1" s="201"/>
      <c r="HV1" s="201"/>
      <c r="HW1" s="201"/>
      <c r="HX1" s="201"/>
      <c r="HY1" s="201"/>
      <c r="HZ1" s="201"/>
      <c r="IA1" s="201"/>
      <c r="IB1" s="201"/>
      <c r="IC1" s="201"/>
      <c r="ID1" s="201"/>
      <c r="IE1" s="201"/>
      <c r="IF1" s="201"/>
      <c r="IG1" s="201"/>
      <c r="IH1" s="201"/>
      <c r="II1" s="201"/>
      <c r="IJ1" s="201"/>
      <c r="IK1" s="201"/>
      <c r="IL1" s="201"/>
      <c r="IM1" s="201"/>
      <c r="IN1" s="201"/>
      <c r="IO1" s="201"/>
      <c r="IP1" s="201"/>
      <c r="IQ1" s="201"/>
      <c r="IR1" s="201"/>
      <c r="IS1" s="201"/>
      <c r="IT1" s="201"/>
      <c r="IU1" s="201"/>
      <c r="IV1" s="201"/>
      <c r="IW1" s="201"/>
      <c r="IX1" s="201"/>
      <c r="IY1" s="201"/>
    </row>
    <row r="2" spans="1:259" s="44" customFormat="1" ht="49.5" customHeight="1" x14ac:dyDescent="0.2">
      <c r="A2" s="205"/>
      <c r="B2" s="265"/>
      <c r="C2" s="265"/>
      <c r="D2" s="265"/>
      <c r="E2" s="265"/>
      <c r="F2" s="265"/>
      <c r="G2" s="265"/>
      <c r="H2" s="265"/>
      <c r="I2" s="205"/>
      <c r="J2" s="205"/>
      <c r="K2" s="264"/>
      <c r="L2" s="264"/>
      <c r="M2" s="264"/>
      <c r="N2" s="264"/>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5"/>
      <c r="DQ2" s="205"/>
      <c r="DR2" s="205"/>
      <c r="DS2" s="205"/>
      <c r="DT2" s="205"/>
      <c r="DU2" s="205"/>
      <c r="DV2" s="205"/>
      <c r="DW2" s="205"/>
      <c r="DX2" s="205"/>
      <c r="DY2" s="205"/>
      <c r="DZ2" s="205"/>
      <c r="EA2" s="205"/>
      <c r="EB2" s="205"/>
      <c r="EC2" s="205"/>
      <c r="ED2" s="205"/>
      <c r="EE2" s="205"/>
      <c r="EF2" s="205"/>
      <c r="EG2" s="205"/>
      <c r="EH2" s="205"/>
      <c r="EI2" s="205"/>
      <c r="EJ2" s="205"/>
      <c r="EK2" s="205"/>
      <c r="EL2" s="205"/>
      <c r="EM2" s="205"/>
      <c r="EN2" s="205"/>
      <c r="EO2" s="205"/>
      <c r="EP2" s="205"/>
      <c r="EQ2" s="205"/>
      <c r="ER2" s="205"/>
      <c r="ES2" s="205"/>
      <c r="ET2" s="205"/>
      <c r="EU2" s="205"/>
      <c r="EV2" s="205"/>
      <c r="EW2" s="205"/>
      <c r="EX2" s="205"/>
      <c r="EY2" s="205"/>
      <c r="EZ2" s="205"/>
      <c r="FA2" s="205"/>
      <c r="FB2" s="205"/>
      <c r="FC2" s="205"/>
      <c r="FD2" s="205"/>
      <c r="FE2" s="205"/>
      <c r="FF2" s="205"/>
      <c r="FG2" s="205"/>
      <c r="FH2" s="205"/>
      <c r="FI2" s="205"/>
      <c r="FJ2" s="205"/>
      <c r="FK2" s="205"/>
      <c r="FL2" s="205"/>
      <c r="FM2" s="205"/>
      <c r="FN2" s="205"/>
      <c r="FO2" s="205"/>
      <c r="FP2" s="205"/>
      <c r="FQ2" s="205"/>
      <c r="FR2" s="205"/>
      <c r="FS2" s="205"/>
      <c r="FT2" s="205"/>
      <c r="FU2" s="205"/>
      <c r="FV2" s="205"/>
      <c r="FW2" s="205"/>
      <c r="FX2" s="205"/>
      <c r="FY2" s="205"/>
      <c r="FZ2" s="205"/>
      <c r="GA2" s="205"/>
      <c r="GB2" s="205"/>
      <c r="GC2" s="205"/>
      <c r="GD2" s="205"/>
      <c r="GE2" s="205"/>
      <c r="GF2" s="205"/>
      <c r="GG2" s="205"/>
      <c r="GH2" s="205"/>
      <c r="GI2" s="205"/>
      <c r="GJ2" s="205"/>
      <c r="GK2" s="205"/>
      <c r="GL2" s="205"/>
      <c r="GM2" s="205"/>
      <c r="GN2" s="205"/>
      <c r="GO2" s="205"/>
      <c r="GP2" s="205"/>
      <c r="GQ2" s="205"/>
      <c r="GR2" s="205"/>
      <c r="GS2" s="205"/>
      <c r="GT2" s="205"/>
      <c r="GU2" s="205"/>
      <c r="GV2" s="205"/>
      <c r="GW2" s="205"/>
      <c r="GX2" s="205"/>
      <c r="GY2" s="205"/>
      <c r="GZ2" s="205"/>
      <c r="HA2" s="205"/>
      <c r="HB2" s="205"/>
      <c r="HC2" s="205"/>
      <c r="HD2" s="205"/>
      <c r="HE2" s="205"/>
      <c r="HF2" s="205"/>
      <c r="HG2" s="205"/>
      <c r="HH2" s="205"/>
      <c r="HI2" s="205"/>
      <c r="HJ2" s="205"/>
      <c r="HK2" s="205"/>
      <c r="HL2" s="205"/>
      <c r="HM2" s="205"/>
      <c r="HN2" s="205"/>
      <c r="HO2" s="205"/>
      <c r="HP2" s="205"/>
      <c r="HQ2" s="205"/>
      <c r="HR2" s="205"/>
      <c r="HS2" s="205"/>
      <c r="HT2" s="205"/>
      <c r="HU2" s="205"/>
      <c r="HV2" s="205"/>
      <c r="HW2" s="205"/>
      <c r="HX2" s="205"/>
      <c r="HY2" s="205"/>
      <c r="HZ2" s="205"/>
      <c r="IA2" s="205"/>
      <c r="IB2" s="205"/>
      <c r="IC2" s="205"/>
      <c r="ID2" s="205"/>
      <c r="IE2" s="205"/>
      <c r="IF2" s="205"/>
      <c r="IG2" s="205"/>
      <c r="IH2" s="205"/>
      <c r="II2" s="205"/>
      <c r="IJ2" s="205"/>
      <c r="IK2" s="205"/>
      <c r="IL2" s="205"/>
      <c r="IM2" s="205"/>
      <c r="IN2" s="205"/>
      <c r="IO2" s="205"/>
      <c r="IP2" s="205"/>
      <c r="IQ2" s="205"/>
      <c r="IR2" s="205"/>
      <c r="IS2" s="205"/>
      <c r="IT2" s="205"/>
      <c r="IU2" s="205"/>
      <c r="IV2" s="205"/>
      <c r="IW2" s="205"/>
      <c r="IX2" s="205"/>
      <c r="IY2" s="205"/>
    </row>
    <row r="3" spans="1:259" s="7" customFormat="1" ht="6.95" customHeight="1" x14ac:dyDescent="0.2">
      <c r="A3" s="208"/>
      <c r="B3" s="1045"/>
      <c r="C3" s="1045"/>
      <c r="D3" s="1045"/>
      <c r="E3" s="1045"/>
      <c r="F3" s="1045"/>
      <c r="G3" s="1045"/>
      <c r="H3" s="1045"/>
      <c r="I3" s="208"/>
      <c r="J3" s="208"/>
      <c r="K3" s="264"/>
      <c r="L3" s="264"/>
      <c r="M3" s="264"/>
      <c r="N3" s="264"/>
      <c r="O3" s="208"/>
      <c r="P3" s="208"/>
      <c r="Q3" s="208"/>
      <c r="R3" s="205"/>
      <c r="S3" s="205"/>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c r="IW3" s="208"/>
      <c r="IX3" s="208"/>
      <c r="IY3" s="208"/>
    </row>
    <row r="4" spans="1:259" s="7" customFormat="1" ht="41.25" customHeight="1" x14ac:dyDescent="0.2">
      <c r="A4" s="1111" t="s">
        <v>432</v>
      </c>
      <c r="B4" s="1111"/>
      <c r="C4" s="1111"/>
      <c r="D4" s="1111"/>
      <c r="E4" s="1111"/>
      <c r="F4" s="1111"/>
      <c r="G4" s="1111"/>
      <c r="H4" s="1111"/>
      <c r="I4" s="1111"/>
      <c r="J4" s="1111"/>
      <c r="K4" s="1111"/>
      <c r="L4" s="1111"/>
      <c r="M4" s="1111"/>
      <c r="N4" s="1111"/>
      <c r="O4" s="1111"/>
      <c r="P4" s="1111"/>
      <c r="Q4" s="1111"/>
      <c r="R4" s="266"/>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c r="IW4" s="208"/>
      <c r="IX4" s="208"/>
      <c r="IY4" s="208"/>
    </row>
    <row r="5" spans="1:259" s="7" customFormat="1" ht="12" customHeight="1" x14ac:dyDescent="0.2">
      <c r="A5" s="208"/>
      <c r="B5" s="1046" t="str">
        <f>porsaad!B6</f>
        <v>Situación a 30 de abril de 2023</v>
      </c>
      <c r="C5" s="1046"/>
      <c r="D5" s="1046"/>
      <c r="E5" s="1046"/>
      <c r="F5" s="1046"/>
      <c r="G5" s="1046"/>
      <c r="H5" s="1046"/>
      <c r="I5" s="1046"/>
      <c r="J5" s="1046"/>
      <c r="K5" s="1046"/>
      <c r="L5" s="1046"/>
      <c r="M5" s="1046"/>
      <c r="N5" s="1046"/>
      <c r="O5" s="1046"/>
      <c r="P5" s="1046"/>
      <c r="Q5" s="1046"/>
      <c r="R5" s="91"/>
      <c r="S5" s="91"/>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c r="IW5" s="208"/>
      <c r="IX5" s="208"/>
      <c r="IY5" s="208"/>
    </row>
    <row r="6" spans="1:259" s="7" customFormat="1" ht="6.95" customHeight="1" x14ac:dyDescent="0.2">
      <c r="A6" s="208"/>
      <c r="B6" s="208"/>
      <c r="C6" s="208"/>
      <c r="D6" s="208"/>
      <c r="E6" s="208"/>
      <c r="F6" s="208"/>
      <c r="G6" s="208"/>
      <c r="H6" s="208"/>
      <c r="I6" s="208"/>
      <c r="J6" s="208"/>
      <c r="K6" s="208"/>
      <c r="L6" s="267"/>
      <c r="M6" s="267"/>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c r="IW6" s="208"/>
      <c r="IX6" s="208"/>
      <c r="IY6" s="208"/>
    </row>
    <row r="7" spans="1:259" s="7" customFormat="1" ht="4.5" customHeight="1" x14ac:dyDescent="0.2">
      <c r="A7" s="208"/>
      <c r="B7" s="208"/>
      <c r="C7" s="208"/>
      <c r="D7" s="208"/>
      <c r="E7" s="208"/>
      <c r="F7" s="208"/>
      <c r="G7" s="208"/>
      <c r="H7" s="208"/>
      <c r="I7" s="208"/>
      <c r="J7" s="208"/>
      <c r="K7" s="208"/>
      <c r="L7" s="268"/>
      <c r="M7" s="268"/>
      <c r="N7" s="213"/>
      <c r="O7" s="213"/>
      <c r="P7" s="213"/>
      <c r="Q7" s="213"/>
      <c r="R7" s="211"/>
      <c r="S7" s="211"/>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c r="IO7" s="208"/>
      <c r="IP7" s="208"/>
      <c r="IQ7" s="208"/>
      <c r="IR7" s="208"/>
      <c r="IS7" s="208"/>
      <c r="IT7" s="208"/>
      <c r="IU7" s="208"/>
      <c r="IV7" s="208"/>
      <c r="IW7" s="208"/>
      <c r="IX7" s="208"/>
      <c r="IY7" s="208"/>
    </row>
    <row r="8" spans="1:259" s="7" customFormat="1" ht="52.5" customHeight="1" x14ac:dyDescent="0.2">
      <c r="A8" s="208"/>
      <c r="B8" s="210" t="s">
        <v>15</v>
      </c>
      <c r="C8" s="1056" t="s">
        <v>115</v>
      </c>
      <c r="D8" s="1055"/>
      <c r="E8" s="211"/>
      <c r="F8" s="1056" t="s">
        <v>116</v>
      </c>
      <c r="G8" s="1055"/>
      <c r="H8" s="211"/>
      <c r="I8" s="1056" t="s">
        <v>262</v>
      </c>
      <c r="J8" s="1054"/>
      <c r="K8" s="1055"/>
      <c r="L8" s="269"/>
      <c r="M8" s="269"/>
      <c r="N8" s="219"/>
      <c r="O8" s="219"/>
      <c r="P8" s="219"/>
      <c r="Q8" s="219"/>
      <c r="R8" s="216"/>
      <c r="S8" s="216"/>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c r="IY8" s="208"/>
    </row>
    <row r="9" spans="1:259" s="124" customFormat="1" ht="30.75" customHeight="1" x14ac:dyDescent="0.2">
      <c r="A9" s="270"/>
      <c r="B9" s="215"/>
      <c r="C9" s="217" t="s">
        <v>12</v>
      </c>
      <c r="D9" s="218" t="s">
        <v>13</v>
      </c>
      <c r="E9" s="216"/>
      <c r="F9" s="217" t="s">
        <v>12</v>
      </c>
      <c r="G9" s="271" t="s">
        <v>13</v>
      </c>
      <c r="H9" s="216"/>
      <c r="I9" s="217" t="s">
        <v>12</v>
      </c>
      <c r="J9" s="408" t="s">
        <v>119</v>
      </c>
      <c r="K9" s="218" t="s">
        <v>118</v>
      </c>
      <c r="L9" s="272"/>
      <c r="M9" s="272"/>
      <c r="N9" s="223"/>
      <c r="O9" s="223"/>
      <c r="P9" s="223"/>
      <c r="Q9" s="223"/>
      <c r="R9" s="223"/>
      <c r="S9" s="223"/>
      <c r="T9" s="270"/>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c r="BN9" s="270"/>
      <c r="BO9" s="270"/>
      <c r="BP9" s="270"/>
      <c r="BQ9" s="270"/>
      <c r="BR9" s="270"/>
      <c r="BS9" s="270"/>
      <c r="BT9" s="270"/>
      <c r="BU9" s="270"/>
      <c r="BV9" s="270"/>
      <c r="BW9" s="270"/>
      <c r="BX9" s="270"/>
      <c r="BY9" s="270"/>
      <c r="BZ9" s="270"/>
      <c r="CA9" s="270"/>
      <c r="CB9" s="270"/>
      <c r="CC9" s="270"/>
      <c r="CD9" s="270"/>
      <c r="CE9" s="270"/>
      <c r="CF9" s="270"/>
      <c r="CG9" s="270"/>
      <c r="CH9" s="270"/>
      <c r="CI9" s="270"/>
      <c r="CJ9" s="270"/>
      <c r="CK9" s="270"/>
      <c r="CL9" s="270"/>
      <c r="CM9" s="270"/>
      <c r="CN9" s="270"/>
      <c r="CO9" s="270"/>
      <c r="CP9" s="270"/>
      <c r="CQ9" s="270"/>
      <c r="CR9" s="270"/>
      <c r="CS9" s="270"/>
      <c r="CT9" s="270"/>
      <c r="CU9" s="270"/>
      <c r="CV9" s="270"/>
      <c r="CW9" s="270"/>
      <c r="CX9" s="270"/>
      <c r="CY9" s="270"/>
      <c r="CZ9" s="270"/>
      <c r="DA9" s="270"/>
      <c r="DB9" s="270"/>
      <c r="DC9" s="270"/>
      <c r="DD9" s="270"/>
      <c r="DE9" s="270"/>
      <c r="DF9" s="270"/>
      <c r="DG9" s="270"/>
      <c r="DH9" s="270"/>
      <c r="DI9" s="270"/>
      <c r="DJ9" s="270"/>
      <c r="DK9" s="270"/>
      <c r="DL9" s="270"/>
      <c r="DM9" s="270"/>
      <c r="DN9" s="270"/>
      <c r="DO9" s="270"/>
      <c r="DP9" s="270"/>
      <c r="DQ9" s="270"/>
      <c r="DR9" s="270"/>
      <c r="DS9" s="270"/>
      <c r="DT9" s="270"/>
      <c r="DU9" s="270"/>
      <c r="DV9" s="270"/>
      <c r="DW9" s="270"/>
      <c r="DX9" s="270"/>
      <c r="DY9" s="270"/>
      <c r="DZ9" s="270"/>
      <c r="EA9" s="270"/>
      <c r="EB9" s="270"/>
      <c r="EC9" s="270"/>
      <c r="ED9" s="270"/>
      <c r="EE9" s="270"/>
      <c r="EF9" s="270"/>
      <c r="EG9" s="270"/>
      <c r="EH9" s="270"/>
      <c r="EI9" s="270"/>
      <c r="EJ9" s="270"/>
      <c r="EK9" s="270"/>
      <c r="EL9" s="270"/>
      <c r="EM9" s="270"/>
      <c r="EN9" s="270"/>
      <c r="EO9" s="270"/>
      <c r="EP9" s="270"/>
      <c r="EQ9" s="270"/>
      <c r="ER9" s="270"/>
      <c r="ES9" s="270"/>
      <c r="ET9" s="270"/>
      <c r="EU9" s="270"/>
      <c r="EV9" s="270"/>
      <c r="EW9" s="270"/>
      <c r="EX9" s="270"/>
      <c r="EY9" s="270"/>
      <c r="EZ9" s="270"/>
      <c r="FA9" s="270"/>
      <c r="FB9" s="270"/>
      <c r="FC9" s="270"/>
      <c r="FD9" s="270"/>
      <c r="FE9" s="270"/>
      <c r="FF9" s="270"/>
      <c r="FG9" s="270"/>
      <c r="FH9" s="270"/>
      <c r="FI9" s="270"/>
      <c r="FJ9" s="270"/>
      <c r="FK9" s="270"/>
      <c r="FL9" s="270"/>
      <c r="FM9" s="270"/>
      <c r="FN9" s="270"/>
      <c r="FO9" s="270"/>
      <c r="FP9" s="270"/>
      <c r="FQ9" s="270"/>
      <c r="FR9" s="270"/>
      <c r="FS9" s="270"/>
      <c r="FT9" s="270"/>
      <c r="FU9" s="270"/>
      <c r="FV9" s="270"/>
      <c r="FW9" s="270"/>
      <c r="FX9" s="270"/>
      <c r="FY9" s="270"/>
      <c r="FZ9" s="270"/>
      <c r="GA9" s="270"/>
      <c r="GB9" s="270"/>
      <c r="GC9" s="270"/>
      <c r="GD9" s="270"/>
      <c r="GE9" s="270"/>
      <c r="GF9" s="270"/>
      <c r="GG9" s="270"/>
      <c r="GH9" s="270"/>
      <c r="GI9" s="270"/>
      <c r="GJ9" s="270"/>
      <c r="GK9" s="270"/>
      <c r="GL9" s="270"/>
      <c r="GM9" s="270"/>
      <c r="GN9" s="270"/>
      <c r="GO9" s="270"/>
      <c r="GP9" s="270"/>
      <c r="GQ9" s="270"/>
      <c r="GR9" s="270"/>
      <c r="GS9" s="270"/>
      <c r="GT9" s="270"/>
      <c r="GU9" s="270"/>
      <c r="GV9" s="270"/>
      <c r="GW9" s="270"/>
      <c r="GX9" s="270"/>
      <c r="GY9" s="270"/>
      <c r="GZ9" s="270"/>
      <c r="HA9" s="270"/>
      <c r="HB9" s="270"/>
      <c r="HC9" s="270"/>
      <c r="HD9" s="270"/>
      <c r="HE9" s="270"/>
      <c r="HF9" s="270"/>
      <c r="HG9" s="270"/>
      <c r="HH9" s="270"/>
      <c r="HI9" s="270"/>
      <c r="HJ9" s="270"/>
      <c r="HK9" s="270"/>
      <c r="HL9" s="270"/>
      <c r="HM9" s="270"/>
      <c r="HN9" s="270"/>
      <c r="HO9" s="270"/>
      <c r="HP9" s="270"/>
      <c r="HQ9" s="270"/>
      <c r="HR9" s="270"/>
      <c r="HS9" s="270"/>
      <c r="HT9" s="270"/>
      <c r="HU9" s="270"/>
      <c r="HV9" s="270"/>
      <c r="HW9" s="270"/>
      <c r="HX9" s="270"/>
      <c r="HY9" s="270"/>
      <c r="HZ9" s="270"/>
      <c r="IA9" s="270"/>
      <c r="IB9" s="270"/>
      <c r="IC9" s="270"/>
      <c r="ID9" s="270"/>
      <c r="IE9" s="270"/>
      <c r="IF9" s="270"/>
      <c r="IG9" s="270"/>
      <c r="IH9" s="270"/>
      <c r="II9" s="270"/>
      <c r="IJ9" s="270"/>
      <c r="IK9" s="270"/>
      <c r="IL9" s="270"/>
      <c r="IM9" s="270"/>
      <c r="IN9" s="270"/>
      <c r="IO9" s="270"/>
      <c r="IP9" s="270"/>
      <c r="IQ9" s="270"/>
      <c r="IR9" s="270"/>
      <c r="IS9" s="270"/>
      <c r="IT9" s="270"/>
      <c r="IU9" s="270"/>
      <c r="IV9" s="270"/>
      <c r="IW9" s="270"/>
      <c r="IX9" s="270"/>
      <c r="IY9" s="270"/>
    </row>
    <row r="10" spans="1:259" s="39" customFormat="1" ht="7.5" customHeight="1" x14ac:dyDescent="0.2">
      <c r="A10" s="216"/>
      <c r="B10" s="219"/>
      <c r="C10" s="221"/>
      <c r="D10" s="221"/>
      <c r="E10" s="219"/>
      <c r="F10" s="219"/>
      <c r="G10" s="219"/>
      <c r="H10" s="219"/>
      <c r="I10" s="219"/>
      <c r="J10" s="219"/>
      <c r="K10" s="219"/>
      <c r="L10" s="273"/>
      <c r="M10" s="274"/>
      <c r="N10" s="232"/>
      <c r="O10" s="232"/>
      <c r="P10" s="232"/>
      <c r="Q10" s="232"/>
      <c r="R10" s="275"/>
      <c r="S10" s="275"/>
      <c r="T10" s="216"/>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216"/>
      <c r="BK10" s="216"/>
      <c r="BL10" s="216"/>
      <c r="BM10" s="216"/>
      <c r="BN10" s="216"/>
      <c r="BO10" s="216"/>
      <c r="BP10" s="216"/>
      <c r="BQ10" s="216"/>
      <c r="BR10" s="216"/>
      <c r="BS10" s="216"/>
      <c r="BT10" s="216"/>
      <c r="BU10" s="216"/>
      <c r="BV10" s="216"/>
      <c r="BW10" s="216"/>
      <c r="BX10" s="216"/>
      <c r="BY10" s="216"/>
      <c r="BZ10" s="216"/>
      <c r="CA10" s="216"/>
      <c r="CB10" s="216"/>
      <c r="CC10" s="216"/>
      <c r="CD10" s="216"/>
      <c r="CE10" s="216"/>
      <c r="CF10" s="216"/>
      <c r="CG10" s="216"/>
      <c r="CH10" s="216"/>
      <c r="CI10" s="216"/>
      <c r="CJ10" s="216"/>
      <c r="CK10" s="216"/>
      <c r="CL10" s="216"/>
      <c r="CM10" s="216"/>
      <c r="CN10" s="216"/>
      <c r="CO10" s="216"/>
      <c r="CP10" s="216"/>
      <c r="CQ10" s="216"/>
      <c r="CR10" s="216"/>
      <c r="CS10" s="216"/>
      <c r="CT10" s="216"/>
      <c r="CU10" s="216"/>
      <c r="CV10" s="216"/>
      <c r="CW10" s="216"/>
      <c r="CX10" s="216"/>
      <c r="CY10" s="216"/>
      <c r="CZ10" s="216"/>
      <c r="DA10" s="216"/>
      <c r="DB10" s="216"/>
      <c r="DC10" s="216"/>
      <c r="DD10" s="216"/>
      <c r="DE10" s="216"/>
      <c r="DF10" s="216"/>
      <c r="DG10" s="216"/>
      <c r="DH10" s="216"/>
      <c r="DI10" s="216"/>
      <c r="DJ10" s="216"/>
      <c r="DK10" s="216"/>
      <c r="DL10" s="216"/>
      <c r="DM10" s="216"/>
      <c r="DN10" s="216"/>
      <c r="DO10" s="216"/>
      <c r="DP10" s="216"/>
      <c r="DQ10" s="216"/>
      <c r="DR10" s="216"/>
      <c r="DS10" s="216"/>
      <c r="DT10" s="216"/>
      <c r="DU10" s="216"/>
      <c r="DV10" s="216"/>
      <c r="DW10" s="216"/>
      <c r="DX10" s="216"/>
      <c r="DY10" s="216"/>
      <c r="DZ10" s="216"/>
      <c r="EA10" s="216"/>
      <c r="EB10" s="216"/>
      <c r="EC10" s="216"/>
      <c r="ED10" s="216"/>
      <c r="EE10" s="216"/>
      <c r="EF10" s="216"/>
      <c r="EG10" s="216"/>
      <c r="EH10" s="216"/>
      <c r="EI10" s="216"/>
      <c r="EJ10" s="216"/>
      <c r="EK10" s="216"/>
      <c r="EL10" s="216"/>
      <c r="EM10" s="216"/>
      <c r="EN10" s="216"/>
      <c r="EO10" s="216"/>
      <c r="EP10" s="216"/>
      <c r="EQ10" s="216"/>
      <c r="ER10" s="216"/>
      <c r="ES10" s="216"/>
      <c r="ET10" s="216"/>
      <c r="EU10" s="216"/>
      <c r="EV10" s="216"/>
      <c r="EW10" s="216"/>
      <c r="EX10" s="216"/>
      <c r="EY10" s="216"/>
      <c r="EZ10" s="216"/>
      <c r="FA10" s="216"/>
      <c r="FB10" s="216"/>
      <c r="FC10" s="216"/>
      <c r="FD10" s="216"/>
      <c r="FE10" s="216"/>
      <c r="FF10" s="216"/>
      <c r="FG10" s="216"/>
      <c r="FH10" s="216"/>
      <c r="FI10" s="216"/>
      <c r="FJ10" s="216"/>
      <c r="FK10" s="216"/>
      <c r="FL10" s="216"/>
      <c r="FM10" s="216"/>
      <c r="FN10" s="216"/>
      <c r="FO10" s="216"/>
      <c r="FP10" s="216"/>
      <c r="FQ10" s="216"/>
      <c r="FR10" s="216"/>
      <c r="FS10" s="216"/>
      <c r="FT10" s="216"/>
      <c r="FU10" s="216"/>
      <c r="FV10" s="216"/>
      <c r="FW10" s="216"/>
      <c r="FX10" s="216"/>
      <c r="FY10" s="216"/>
      <c r="FZ10" s="216"/>
      <c r="GA10" s="216"/>
      <c r="GB10" s="216"/>
      <c r="GC10" s="216"/>
      <c r="GD10" s="216"/>
      <c r="GE10" s="216"/>
      <c r="GF10" s="216"/>
      <c r="GG10" s="216"/>
      <c r="GH10" s="216"/>
      <c r="GI10" s="216"/>
      <c r="GJ10" s="216"/>
      <c r="GK10" s="216"/>
      <c r="GL10" s="216"/>
      <c r="GM10" s="216"/>
      <c r="GN10" s="216"/>
      <c r="GO10" s="216"/>
      <c r="GP10" s="216"/>
      <c r="GQ10" s="216"/>
      <c r="GR10" s="216"/>
      <c r="GS10" s="216"/>
      <c r="GT10" s="216"/>
      <c r="GU10" s="216"/>
      <c r="GV10" s="216"/>
      <c r="GW10" s="216"/>
      <c r="GX10" s="216"/>
      <c r="GY10" s="216"/>
      <c r="GZ10" s="216"/>
      <c r="HA10" s="216"/>
      <c r="HB10" s="216"/>
      <c r="HC10" s="216"/>
      <c r="HD10" s="216"/>
      <c r="HE10" s="216"/>
      <c r="HF10" s="216"/>
      <c r="HG10" s="216"/>
      <c r="HH10" s="216"/>
      <c r="HI10" s="216"/>
      <c r="HJ10" s="216"/>
      <c r="HK10" s="216"/>
      <c r="HL10" s="216"/>
      <c r="HM10" s="216"/>
      <c r="HN10" s="216"/>
      <c r="HO10" s="216"/>
      <c r="HP10" s="216"/>
      <c r="HQ10" s="216"/>
      <c r="HR10" s="216"/>
      <c r="HS10" s="216"/>
      <c r="HT10" s="216"/>
      <c r="HU10" s="216"/>
      <c r="HV10" s="216"/>
      <c r="HW10" s="216"/>
      <c r="HX10" s="216"/>
      <c r="HY10" s="216"/>
      <c r="HZ10" s="216"/>
      <c r="IA10" s="216"/>
      <c r="IB10" s="216"/>
      <c r="IC10" s="216"/>
      <c r="ID10" s="216"/>
      <c r="IE10" s="216"/>
      <c r="IF10" s="216"/>
      <c r="IG10" s="216"/>
      <c r="IH10" s="216"/>
      <c r="II10" s="216"/>
      <c r="IJ10" s="216"/>
      <c r="IK10" s="216"/>
      <c r="IL10" s="216"/>
      <c r="IM10" s="216"/>
      <c r="IN10" s="216"/>
      <c r="IO10" s="216"/>
      <c r="IP10" s="216"/>
      <c r="IQ10" s="216"/>
      <c r="IR10" s="216"/>
      <c r="IS10" s="216"/>
      <c r="IT10" s="216"/>
      <c r="IU10" s="216"/>
      <c r="IV10" s="216"/>
      <c r="IW10" s="216"/>
      <c r="IX10" s="216"/>
      <c r="IY10" s="216"/>
    </row>
    <row r="11" spans="1:259" s="27" customFormat="1" ht="18" customHeight="1" x14ac:dyDescent="0.2">
      <c r="A11" s="222"/>
      <c r="B11" s="225" t="s">
        <v>11</v>
      </c>
      <c r="C11" s="404">
        <v>8500187</v>
      </c>
      <c r="D11" s="185">
        <v>17.904395579860061</v>
      </c>
      <c r="E11" s="276"/>
      <c r="F11" s="227">
        <v>1055830</v>
      </c>
      <c r="G11" s="228">
        <v>16.278233638280728</v>
      </c>
      <c r="H11" s="276"/>
      <c r="I11" s="277">
        <v>271313</v>
      </c>
      <c r="J11" s="412">
        <f>I11*100/C11</f>
        <v>3.1918474264154422</v>
      </c>
      <c r="K11" s="228">
        <f>I11*100/F11</f>
        <v>25.696655711620242</v>
      </c>
      <c r="L11" s="278"/>
      <c r="M11" s="278">
        <f>_xlfn.RANK.EQ(K11,K$11:K$31,0)</f>
        <v>2</v>
      </c>
      <c r="N11" s="278">
        <v>1</v>
      </c>
      <c r="O11" s="278">
        <f>MATCH(N11,M$11:M$31,0)</f>
        <v>7</v>
      </c>
      <c r="P11" s="279" t="str">
        <f t="shared" ref="P11:P29" si="0">INDEX(B$11:B$31,O11,1)</f>
        <v>Castilla y León</v>
      </c>
      <c r="Q11" s="280">
        <f>INDEX(K$11:K$31,O11,1)</f>
        <v>27.738582213290385</v>
      </c>
      <c r="R11" s="310"/>
      <c r="S11" s="275"/>
      <c r="T11" s="222"/>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2"/>
      <c r="BS11" s="222"/>
      <c r="BT11" s="222"/>
      <c r="BU11" s="222"/>
      <c r="BV11" s="222"/>
      <c r="BW11" s="222"/>
      <c r="BX11" s="222"/>
      <c r="BY11" s="222"/>
      <c r="BZ11" s="222"/>
      <c r="CA11" s="222"/>
      <c r="CB11" s="222"/>
      <c r="CC11" s="222"/>
      <c r="CD11" s="222"/>
      <c r="CE11" s="222"/>
      <c r="CF11" s="222"/>
      <c r="CG11" s="222"/>
      <c r="CH11" s="222"/>
      <c r="CI11" s="222"/>
      <c r="CJ11" s="222"/>
      <c r="CK11" s="222"/>
      <c r="CL11" s="222"/>
      <c r="CM11" s="222"/>
      <c r="CN11" s="222"/>
      <c r="CO11" s="222"/>
      <c r="CP11" s="222"/>
      <c r="CQ11" s="222"/>
      <c r="CR11" s="222"/>
      <c r="CS11" s="222"/>
      <c r="CT11" s="222"/>
      <c r="CU11" s="222"/>
      <c r="CV11" s="222"/>
      <c r="CW11" s="222"/>
      <c r="CX11" s="222"/>
      <c r="CY11" s="222"/>
      <c r="CZ11" s="222"/>
      <c r="DA11" s="222"/>
      <c r="DB11" s="222"/>
      <c r="DC11" s="222"/>
      <c r="DD11" s="222"/>
      <c r="DE11" s="222"/>
      <c r="DF11" s="222"/>
      <c r="DG11" s="222"/>
      <c r="DH11" s="222"/>
      <c r="DI11" s="222"/>
      <c r="DJ11" s="222"/>
      <c r="DK11" s="222"/>
      <c r="DL11" s="222"/>
      <c r="DM11" s="222"/>
      <c r="DN11" s="222"/>
      <c r="DO11" s="222"/>
      <c r="DP11" s="222"/>
      <c r="DQ11" s="222"/>
      <c r="DR11" s="222"/>
      <c r="DS11" s="222"/>
      <c r="DT11" s="222"/>
      <c r="DU11" s="222"/>
      <c r="DV11" s="222"/>
      <c r="DW11" s="222"/>
      <c r="DX11" s="222"/>
      <c r="DY11" s="222"/>
      <c r="DZ11" s="222"/>
      <c r="EA11" s="222"/>
      <c r="EB11" s="222"/>
      <c r="EC11" s="222"/>
      <c r="ED11" s="222"/>
      <c r="EE11" s="222"/>
      <c r="EF11" s="222"/>
      <c r="EG11" s="222"/>
      <c r="EH11" s="222"/>
      <c r="EI11" s="222"/>
      <c r="EJ11" s="222"/>
      <c r="EK11" s="222"/>
      <c r="EL11" s="222"/>
      <c r="EM11" s="222"/>
      <c r="EN11" s="222"/>
      <c r="EO11" s="222"/>
      <c r="EP11" s="222"/>
      <c r="EQ11" s="222"/>
      <c r="ER11" s="222"/>
      <c r="ES11" s="222"/>
      <c r="ET11" s="222"/>
      <c r="EU11" s="222"/>
      <c r="EV11" s="222"/>
      <c r="EW11" s="222"/>
      <c r="EX11" s="222"/>
      <c r="EY11" s="222"/>
      <c r="EZ11" s="222"/>
      <c r="FA11" s="222"/>
      <c r="FB11" s="222"/>
      <c r="FC11" s="222"/>
      <c r="FD11" s="222"/>
      <c r="FE11" s="222"/>
      <c r="FF11" s="222"/>
      <c r="FG11" s="222"/>
      <c r="FH11" s="222"/>
      <c r="FI11" s="222"/>
      <c r="FJ11" s="222"/>
      <c r="FK11" s="222"/>
      <c r="FL11" s="222"/>
      <c r="FM11" s="222"/>
      <c r="FN11" s="222"/>
      <c r="FO11" s="222"/>
      <c r="FP11" s="222"/>
      <c r="FQ11" s="222"/>
      <c r="FR11" s="222"/>
      <c r="FS11" s="222"/>
      <c r="FT11" s="222"/>
      <c r="FU11" s="222"/>
      <c r="FV11" s="222"/>
      <c r="FW11" s="222"/>
      <c r="FX11" s="222"/>
      <c r="FY11" s="222"/>
      <c r="FZ11" s="222"/>
      <c r="GA11" s="222"/>
      <c r="GB11" s="222"/>
      <c r="GC11" s="222"/>
      <c r="GD11" s="222"/>
      <c r="GE11" s="222"/>
      <c r="GF11" s="222"/>
      <c r="GG11" s="222"/>
      <c r="GH11" s="222"/>
      <c r="GI11" s="222"/>
      <c r="GJ11" s="222"/>
      <c r="GK11" s="222"/>
      <c r="GL11" s="222"/>
      <c r="GM11" s="222"/>
      <c r="GN11" s="222"/>
      <c r="GO11" s="222"/>
      <c r="GP11" s="222"/>
      <c r="GQ11" s="222"/>
      <c r="GR11" s="222"/>
      <c r="GS11" s="222"/>
      <c r="GT11" s="222"/>
      <c r="GU11" s="222"/>
      <c r="GV11" s="222"/>
      <c r="GW11" s="222"/>
      <c r="GX11" s="222"/>
      <c r="GY11" s="222"/>
      <c r="GZ11" s="222"/>
      <c r="HA11" s="222"/>
      <c r="HB11" s="222"/>
      <c r="HC11" s="222"/>
      <c r="HD11" s="222"/>
      <c r="HE11" s="222"/>
      <c r="HF11" s="222"/>
      <c r="HG11" s="222"/>
      <c r="HH11" s="222"/>
      <c r="HI11" s="222"/>
      <c r="HJ11" s="222"/>
      <c r="HK11" s="222"/>
      <c r="HL11" s="222"/>
      <c r="HM11" s="222"/>
      <c r="HN11" s="222"/>
      <c r="HO11" s="222"/>
      <c r="HP11" s="222"/>
      <c r="HQ11" s="222"/>
      <c r="HR11" s="222"/>
      <c r="HS11" s="222"/>
      <c r="HT11" s="222"/>
      <c r="HU11" s="222"/>
      <c r="HV11" s="222"/>
      <c r="HW11" s="222"/>
      <c r="HX11" s="222"/>
      <c r="HY11" s="222"/>
      <c r="HZ11" s="222"/>
      <c r="IA11" s="222"/>
      <c r="IB11" s="222"/>
      <c r="IC11" s="222"/>
      <c r="ID11" s="222"/>
      <c r="IE11" s="222"/>
      <c r="IF11" s="222"/>
      <c r="IG11" s="222"/>
      <c r="IH11" s="222"/>
      <c r="II11" s="222"/>
      <c r="IJ11" s="222"/>
      <c r="IK11" s="222"/>
      <c r="IL11" s="222"/>
      <c r="IM11" s="222"/>
      <c r="IN11" s="222"/>
      <c r="IO11" s="222"/>
      <c r="IP11" s="222"/>
      <c r="IQ11" s="222"/>
      <c r="IR11" s="222"/>
      <c r="IS11" s="222"/>
      <c r="IT11" s="222"/>
      <c r="IU11" s="222"/>
      <c r="IV11" s="222"/>
      <c r="IW11" s="222"/>
      <c r="IX11" s="222"/>
      <c r="IY11" s="222"/>
    </row>
    <row r="12" spans="1:259" s="125" customFormat="1" ht="18" customHeight="1" x14ac:dyDescent="0.2">
      <c r="A12" s="281"/>
      <c r="B12" s="233" t="s">
        <v>10</v>
      </c>
      <c r="C12" s="405">
        <v>1326315</v>
      </c>
      <c r="D12" s="186">
        <v>2.793687765163531</v>
      </c>
      <c r="E12" s="276"/>
      <c r="F12" s="234">
        <v>194402</v>
      </c>
      <c r="G12" s="235">
        <v>2.9971881607352038</v>
      </c>
      <c r="H12" s="276"/>
      <c r="I12" s="282">
        <v>38208</v>
      </c>
      <c r="J12" s="413">
        <f t="shared" ref="J12:J28" si="1">I12*100/C12</f>
        <v>2.8807636195021544</v>
      </c>
      <c r="K12" s="235">
        <f t="shared" ref="K12:K28" si="2">I12*100/F12</f>
        <v>19.654118784786164</v>
      </c>
      <c r="L12" s="278"/>
      <c r="M12" s="278">
        <f t="shared" ref="M12:M31" si="3">_xlfn.RANK.EQ(K12,K$11:K$31,0)</f>
        <v>9</v>
      </c>
      <c r="N12" s="278">
        <v>2</v>
      </c>
      <c r="O12" s="278">
        <f t="shared" ref="O12:O29" si="4">MATCH(N12,M$11:M$31,0)</f>
        <v>1</v>
      </c>
      <c r="P12" s="279" t="str">
        <f t="shared" si="0"/>
        <v>Andalucía</v>
      </c>
      <c r="Q12" s="280">
        <f t="shared" ref="Q12:Q29" si="5">INDEX(K$11:K$31,O12,1)</f>
        <v>25.696655711620242</v>
      </c>
      <c r="R12" s="310"/>
      <c r="S12" s="275"/>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1"/>
      <c r="BG12" s="281"/>
      <c r="BH12" s="281"/>
      <c r="BI12" s="281"/>
      <c r="BJ12" s="281"/>
      <c r="BK12" s="281"/>
      <c r="BL12" s="281"/>
      <c r="BM12" s="281"/>
      <c r="BN12" s="281"/>
      <c r="BO12" s="281"/>
      <c r="BP12" s="281"/>
      <c r="BQ12" s="281"/>
      <c r="BR12" s="281"/>
      <c r="BS12" s="281"/>
      <c r="BT12" s="281"/>
      <c r="BU12" s="281"/>
      <c r="BV12" s="281"/>
      <c r="BW12" s="281"/>
      <c r="BX12" s="281"/>
      <c r="BY12" s="281"/>
      <c r="BZ12" s="281"/>
      <c r="CA12" s="281"/>
      <c r="CB12" s="281"/>
      <c r="CC12" s="281"/>
      <c r="CD12" s="281"/>
      <c r="CE12" s="281"/>
      <c r="CF12" s="281"/>
      <c r="CG12" s="281"/>
      <c r="CH12" s="281"/>
      <c r="CI12" s="281"/>
      <c r="CJ12" s="281"/>
      <c r="CK12" s="281"/>
      <c r="CL12" s="281"/>
      <c r="CM12" s="281"/>
      <c r="CN12" s="281"/>
      <c r="CO12" s="281"/>
      <c r="CP12" s="281"/>
      <c r="CQ12" s="281"/>
      <c r="CR12" s="281"/>
      <c r="CS12" s="281"/>
      <c r="CT12" s="281"/>
      <c r="CU12" s="281"/>
      <c r="CV12" s="281"/>
      <c r="CW12" s="281"/>
      <c r="CX12" s="281"/>
      <c r="CY12" s="281"/>
      <c r="CZ12" s="281"/>
      <c r="DA12" s="281"/>
      <c r="DB12" s="281"/>
      <c r="DC12" s="281"/>
      <c r="DD12" s="281"/>
      <c r="DE12" s="281"/>
      <c r="DF12" s="281"/>
      <c r="DG12" s="281"/>
      <c r="DH12" s="281"/>
      <c r="DI12" s="281"/>
      <c r="DJ12" s="281"/>
      <c r="DK12" s="281"/>
      <c r="DL12" s="281"/>
      <c r="DM12" s="281"/>
      <c r="DN12" s="281"/>
      <c r="DO12" s="281"/>
      <c r="DP12" s="281"/>
      <c r="DQ12" s="281"/>
      <c r="DR12" s="281"/>
      <c r="DS12" s="281"/>
      <c r="DT12" s="281"/>
      <c r="DU12" s="281"/>
      <c r="DV12" s="281"/>
      <c r="DW12" s="281"/>
      <c r="DX12" s="281"/>
      <c r="DY12" s="281"/>
      <c r="DZ12" s="281"/>
      <c r="EA12" s="281"/>
      <c r="EB12" s="281"/>
      <c r="EC12" s="281"/>
      <c r="ED12" s="281"/>
      <c r="EE12" s="281"/>
      <c r="EF12" s="281"/>
      <c r="EG12" s="281"/>
      <c r="EH12" s="281"/>
      <c r="EI12" s="281"/>
      <c r="EJ12" s="281"/>
      <c r="EK12" s="281"/>
      <c r="EL12" s="281"/>
      <c r="EM12" s="281"/>
      <c r="EN12" s="281"/>
      <c r="EO12" s="281"/>
      <c r="EP12" s="281"/>
      <c r="EQ12" s="281"/>
      <c r="ER12" s="281"/>
      <c r="ES12" s="281"/>
      <c r="ET12" s="281"/>
      <c r="EU12" s="281"/>
      <c r="EV12" s="281"/>
      <c r="EW12" s="281"/>
      <c r="EX12" s="281"/>
      <c r="EY12" s="281"/>
      <c r="EZ12" s="281"/>
      <c r="FA12" s="281"/>
      <c r="FB12" s="281"/>
      <c r="FC12" s="281"/>
      <c r="FD12" s="281"/>
      <c r="FE12" s="281"/>
      <c r="FF12" s="281"/>
      <c r="FG12" s="281"/>
      <c r="FH12" s="281"/>
      <c r="FI12" s="281"/>
      <c r="FJ12" s="281"/>
      <c r="FK12" s="281"/>
      <c r="FL12" s="281"/>
      <c r="FM12" s="281"/>
      <c r="FN12" s="281"/>
      <c r="FO12" s="281"/>
      <c r="FP12" s="281"/>
      <c r="FQ12" s="281"/>
      <c r="FR12" s="281"/>
      <c r="FS12" s="281"/>
      <c r="FT12" s="281"/>
      <c r="FU12" s="281"/>
      <c r="FV12" s="281"/>
      <c r="FW12" s="281"/>
      <c r="FX12" s="281"/>
      <c r="FY12" s="281"/>
      <c r="FZ12" s="281"/>
      <c r="GA12" s="281"/>
      <c r="GB12" s="281"/>
      <c r="GC12" s="281"/>
      <c r="GD12" s="281"/>
      <c r="GE12" s="281"/>
      <c r="GF12" s="281"/>
      <c r="GG12" s="281"/>
      <c r="GH12" s="281"/>
      <c r="GI12" s="281"/>
      <c r="GJ12" s="281"/>
      <c r="GK12" s="281"/>
      <c r="GL12" s="281"/>
      <c r="GM12" s="281"/>
      <c r="GN12" s="281"/>
      <c r="GO12" s="281"/>
      <c r="GP12" s="281"/>
      <c r="GQ12" s="281"/>
      <c r="GR12" s="281"/>
      <c r="GS12" s="281"/>
      <c r="GT12" s="281"/>
      <c r="GU12" s="281"/>
      <c r="GV12" s="281"/>
      <c r="GW12" s="281"/>
      <c r="GX12" s="281"/>
      <c r="GY12" s="281"/>
      <c r="GZ12" s="281"/>
      <c r="HA12" s="281"/>
      <c r="HB12" s="281"/>
      <c r="HC12" s="281"/>
      <c r="HD12" s="281"/>
      <c r="HE12" s="281"/>
      <c r="HF12" s="281"/>
      <c r="HG12" s="281"/>
      <c r="HH12" s="281"/>
      <c r="HI12" s="281"/>
      <c r="HJ12" s="281"/>
      <c r="HK12" s="281"/>
      <c r="HL12" s="281"/>
      <c r="HM12" s="281"/>
      <c r="HN12" s="281"/>
      <c r="HO12" s="281"/>
      <c r="HP12" s="281"/>
      <c r="HQ12" s="281"/>
      <c r="HR12" s="281"/>
      <c r="HS12" s="281"/>
      <c r="HT12" s="281"/>
      <c r="HU12" s="281"/>
      <c r="HV12" s="281"/>
      <c r="HW12" s="281"/>
      <c r="HX12" s="281"/>
      <c r="HY12" s="281"/>
      <c r="HZ12" s="281"/>
      <c r="IA12" s="281"/>
      <c r="IB12" s="281"/>
      <c r="IC12" s="281"/>
      <c r="ID12" s="281"/>
      <c r="IE12" s="281"/>
      <c r="IF12" s="281"/>
      <c r="IG12" s="281"/>
      <c r="IH12" s="281"/>
      <c r="II12" s="281"/>
      <c r="IJ12" s="281"/>
      <c r="IK12" s="281"/>
      <c r="IL12" s="281"/>
      <c r="IM12" s="281"/>
      <c r="IN12" s="281"/>
      <c r="IO12" s="281"/>
      <c r="IP12" s="281"/>
      <c r="IQ12" s="281"/>
      <c r="IR12" s="281"/>
      <c r="IS12" s="281"/>
      <c r="IT12" s="281"/>
      <c r="IU12" s="281"/>
      <c r="IV12" s="281"/>
      <c r="IW12" s="281"/>
      <c r="IX12" s="281"/>
      <c r="IY12" s="281"/>
    </row>
    <row r="13" spans="1:259" s="125" customFormat="1" ht="18" customHeight="1" x14ac:dyDescent="0.2">
      <c r="A13" s="281"/>
      <c r="B13" s="233" t="s">
        <v>40</v>
      </c>
      <c r="C13" s="405">
        <v>1004686</v>
      </c>
      <c r="D13" s="186">
        <v>2.1162235110294971</v>
      </c>
      <c r="E13" s="276"/>
      <c r="F13" s="234">
        <v>193502</v>
      </c>
      <c r="G13" s="235">
        <v>2.9833124323750959</v>
      </c>
      <c r="H13" s="276"/>
      <c r="I13" s="282">
        <v>29209</v>
      </c>
      <c r="J13" s="413">
        <f t="shared" si="1"/>
        <v>2.9072765023101743</v>
      </c>
      <c r="K13" s="235">
        <f t="shared" si="2"/>
        <v>15.094934419282488</v>
      </c>
      <c r="L13" s="278"/>
      <c r="M13" s="278">
        <f t="shared" si="3"/>
        <v>17</v>
      </c>
      <c r="N13" s="278">
        <v>3</v>
      </c>
      <c r="O13" s="278">
        <f>MATCH(N13,M$11:M$31,0)</f>
        <v>8</v>
      </c>
      <c r="P13" s="279" t="str">
        <f t="shared" si="0"/>
        <v>Castilla - La Mancha</v>
      </c>
      <c r="Q13" s="280">
        <f t="shared" si="5"/>
        <v>23.46836359873765</v>
      </c>
      <c r="R13" s="310"/>
      <c r="S13" s="275"/>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c r="BM13" s="281"/>
      <c r="BN13" s="281"/>
      <c r="BO13" s="281"/>
      <c r="BP13" s="281"/>
      <c r="BQ13" s="281"/>
      <c r="BR13" s="281"/>
      <c r="BS13" s="281"/>
      <c r="BT13" s="281"/>
      <c r="BU13" s="281"/>
      <c r="BV13" s="281"/>
      <c r="BW13" s="281"/>
      <c r="BX13" s="281"/>
      <c r="BY13" s="281"/>
      <c r="BZ13" s="281"/>
      <c r="CA13" s="281"/>
      <c r="CB13" s="281"/>
      <c r="CC13" s="281"/>
      <c r="CD13" s="281"/>
      <c r="CE13" s="281"/>
      <c r="CF13" s="281"/>
      <c r="CG13" s="281"/>
      <c r="CH13" s="281"/>
      <c r="CI13" s="281"/>
      <c r="CJ13" s="281"/>
      <c r="CK13" s="281"/>
      <c r="CL13" s="281"/>
      <c r="CM13" s="281"/>
      <c r="CN13" s="281"/>
      <c r="CO13" s="281"/>
      <c r="CP13" s="281"/>
      <c r="CQ13" s="281"/>
      <c r="CR13" s="281"/>
      <c r="CS13" s="281"/>
      <c r="CT13" s="281"/>
      <c r="CU13" s="281"/>
      <c r="CV13" s="281"/>
      <c r="CW13" s="281"/>
      <c r="CX13" s="281"/>
      <c r="CY13" s="281"/>
      <c r="CZ13" s="281"/>
      <c r="DA13" s="281"/>
      <c r="DB13" s="281"/>
      <c r="DC13" s="281"/>
      <c r="DD13" s="281"/>
      <c r="DE13" s="281"/>
      <c r="DF13" s="281"/>
      <c r="DG13" s="281"/>
      <c r="DH13" s="281"/>
      <c r="DI13" s="281"/>
      <c r="DJ13" s="281"/>
      <c r="DK13" s="281"/>
      <c r="DL13" s="281"/>
      <c r="DM13" s="281"/>
      <c r="DN13" s="281"/>
      <c r="DO13" s="281"/>
      <c r="DP13" s="281"/>
      <c r="DQ13" s="281"/>
      <c r="DR13" s="281"/>
      <c r="DS13" s="281"/>
      <c r="DT13" s="281"/>
      <c r="DU13" s="281"/>
      <c r="DV13" s="281"/>
      <c r="DW13" s="281"/>
      <c r="DX13" s="281"/>
      <c r="DY13" s="281"/>
      <c r="DZ13" s="281"/>
      <c r="EA13" s="281"/>
      <c r="EB13" s="281"/>
      <c r="EC13" s="281"/>
      <c r="ED13" s="281"/>
      <c r="EE13" s="281"/>
      <c r="EF13" s="281"/>
      <c r="EG13" s="281"/>
      <c r="EH13" s="281"/>
      <c r="EI13" s="281"/>
      <c r="EJ13" s="281"/>
      <c r="EK13" s="281"/>
      <c r="EL13" s="281"/>
      <c r="EM13" s="281"/>
      <c r="EN13" s="281"/>
      <c r="EO13" s="281"/>
      <c r="EP13" s="281"/>
      <c r="EQ13" s="281"/>
      <c r="ER13" s="281"/>
      <c r="ES13" s="281"/>
      <c r="ET13" s="281"/>
      <c r="EU13" s="281"/>
      <c r="EV13" s="281"/>
      <c r="EW13" s="281"/>
      <c r="EX13" s="281"/>
      <c r="EY13" s="281"/>
      <c r="EZ13" s="281"/>
      <c r="FA13" s="281"/>
      <c r="FB13" s="281"/>
      <c r="FC13" s="281"/>
      <c r="FD13" s="281"/>
      <c r="FE13" s="281"/>
      <c r="FF13" s="281"/>
      <c r="FG13" s="281"/>
      <c r="FH13" s="281"/>
      <c r="FI13" s="281"/>
      <c r="FJ13" s="281"/>
      <c r="FK13" s="281"/>
      <c r="FL13" s="281"/>
      <c r="FM13" s="281"/>
      <c r="FN13" s="281"/>
      <c r="FO13" s="281"/>
      <c r="FP13" s="281"/>
      <c r="FQ13" s="281"/>
      <c r="FR13" s="281"/>
      <c r="FS13" s="281"/>
      <c r="FT13" s="281"/>
      <c r="FU13" s="281"/>
      <c r="FV13" s="281"/>
      <c r="FW13" s="281"/>
      <c r="FX13" s="281"/>
      <c r="FY13" s="281"/>
      <c r="FZ13" s="281"/>
      <c r="GA13" s="281"/>
      <c r="GB13" s="281"/>
      <c r="GC13" s="281"/>
      <c r="GD13" s="281"/>
      <c r="GE13" s="281"/>
      <c r="GF13" s="281"/>
      <c r="GG13" s="281"/>
      <c r="GH13" s="281"/>
      <c r="GI13" s="281"/>
      <c r="GJ13" s="281"/>
      <c r="GK13" s="281"/>
      <c r="GL13" s="281"/>
      <c r="GM13" s="281"/>
      <c r="GN13" s="281"/>
      <c r="GO13" s="281"/>
      <c r="GP13" s="281"/>
      <c r="GQ13" s="281"/>
      <c r="GR13" s="281"/>
      <c r="GS13" s="281"/>
      <c r="GT13" s="281"/>
      <c r="GU13" s="281"/>
      <c r="GV13" s="281"/>
      <c r="GW13" s="281"/>
      <c r="GX13" s="281"/>
      <c r="GY13" s="281"/>
      <c r="GZ13" s="281"/>
      <c r="HA13" s="281"/>
      <c r="HB13" s="281"/>
      <c r="HC13" s="281"/>
      <c r="HD13" s="281"/>
      <c r="HE13" s="281"/>
      <c r="HF13" s="281"/>
      <c r="HG13" s="281"/>
      <c r="HH13" s="281"/>
      <c r="HI13" s="281"/>
      <c r="HJ13" s="281"/>
      <c r="HK13" s="281"/>
      <c r="HL13" s="281"/>
      <c r="HM13" s="281"/>
      <c r="HN13" s="281"/>
      <c r="HO13" s="281"/>
      <c r="HP13" s="281"/>
      <c r="HQ13" s="281"/>
      <c r="HR13" s="281"/>
      <c r="HS13" s="281"/>
      <c r="HT13" s="281"/>
      <c r="HU13" s="281"/>
      <c r="HV13" s="281"/>
      <c r="HW13" s="281"/>
      <c r="HX13" s="281"/>
      <c r="HY13" s="281"/>
      <c r="HZ13" s="281"/>
      <c r="IA13" s="281"/>
      <c r="IB13" s="281"/>
      <c r="IC13" s="281"/>
      <c r="ID13" s="281"/>
      <c r="IE13" s="281"/>
      <c r="IF13" s="281"/>
      <c r="IG13" s="281"/>
      <c r="IH13" s="281"/>
      <c r="II13" s="281"/>
      <c r="IJ13" s="281"/>
      <c r="IK13" s="281"/>
      <c r="IL13" s="281"/>
      <c r="IM13" s="281"/>
      <c r="IN13" s="281"/>
      <c r="IO13" s="281"/>
      <c r="IP13" s="281"/>
      <c r="IQ13" s="281"/>
      <c r="IR13" s="281"/>
      <c r="IS13" s="281"/>
      <c r="IT13" s="281"/>
      <c r="IU13" s="281"/>
      <c r="IV13" s="281"/>
      <c r="IW13" s="281"/>
      <c r="IX13" s="281"/>
      <c r="IY13" s="281"/>
    </row>
    <row r="14" spans="1:259" s="125" customFormat="1" ht="18" customHeight="1" x14ac:dyDescent="0.2">
      <c r="A14" s="281"/>
      <c r="B14" s="233" t="s">
        <v>41</v>
      </c>
      <c r="C14" s="405">
        <v>1176659</v>
      </c>
      <c r="D14" s="186">
        <v>2.4784593796115968</v>
      </c>
      <c r="E14" s="276"/>
      <c r="F14" s="234">
        <v>122308</v>
      </c>
      <c r="G14" s="235">
        <v>1.8856806491867435</v>
      </c>
      <c r="H14" s="276"/>
      <c r="I14" s="282">
        <v>26991</v>
      </c>
      <c r="J14" s="413">
        <f t="shared" si="1"/>
        <v>2.293867637097919</v>
      </c>
      <c r="K14" s="235">
        <f t="shared" si="2"/>
        <v>22.068057690420904</v>
      </c>
      <c r="L14" s="278"/>
      <c r="M14" s="278">
        <f t="shared" si="3"/>
        <v>4</v>
      </c>
      <c r="N14" s="278">
        <v>4</v>
      </c>
      <c r="O14" s="278">
        <f t="shared" si="4"/>
        <v>4</v>
      </c>
      <c r="P14" s="279" t="str">
        <f t="shared" si="0"/>
        <v>Balears, Illes</v>
      </c>
      <c r="Q14" s="280">
        <f t="shared" si="5"/>
        <v>22.068057690420904</v>
      </c>
      <c r="R14" s="310"/>
      <c r="S14" s="275"/>
      <c r="T14" s="281"/>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1"/>
      <c r="DJ14" s="281"/>
      <c r="DK14" s="281"/>
      <c r="DL14" s="281"/>
      <c r="DM14" s="281"/>
      <c r="DN14" s="281"/>
      <c r="DO14" s="281"/>
      <c r="DP14" s="281"/>
      <c r="DQ14" s="281"/>
      <c r="DR14" s="281"/>
      <c r="DS14" s="281"/>
      <c r="DT14" s="281"/>
      <c r="DU14" s="281"/>
      <c r="DV14" s="281"/>
      <c r="DW14" s="281"/>
      <c r="DX14" s="281"/>
      <c r="DY14" s="281"/>
      <c r="DZ14" s="281"/>
      <c r="EA14" s="281"/>
      <c r="EB14" s="281"/>
      <c r="EC14" s="281"/>
      <c r="ED14" s="281"/>
      <c r="EE14" s="281"/>
      <c r="EF14" s="281"/>
      <c r="EG14" s="281"/>
      <c r="EH14" s="281"/>
      <c r="EI14" s="281"/>
      <c r="EJ14" s="281"/>
      <c r="EK14" s="281"/>
      <c r="EL14" s="281"/>
      <c r="EM14" s="281"/>
      <c r="EN14" s="281"/>
      <c r="EO14" s="281"/>
      <c r="EP14" s="281"/>
      <c r="EQ14" s="281"/>
      <c r="ER14" s="281"/>
      <c r="ES14" s="281"/>
      <c r="ET14" s="281"/>
      <c r="EU14" s="281"/>
      <c r="EV14" s="281"/>
      <c r="EW14" s="281"/>
      <c r="EX14" s="281"/>
      <c r="EY14" s="281"/>
      <c r="EZ14" s="281"/>
      <c r="FA14" s="281"/>
      <c r="FB14" s="281"/>
      <c r="FC14" s="281"/>
      <c r="FD14" s="281"/>
      <c r="FE14" s="281"/>
      <c r="FF14" s="281"/>
      <c r="FG14" s="281"/>
      <c r="FH14" s="281"/>
      <c r="FI14" s="281"/>
      <c r="FJ14" s="281"/>
      <c r="FK14" s="281"/>
      <c r="FL14" s="281"/>
      <c r="FM14" s="281"/>
      <c r="FN14" s="281"/>
      <c r="FO14" s="281"/>
      <c r="FP14" s="281"/>
      <c r="FQ14" s="281"/>
      <c r="FR14" s="281"/>
      <c r="FS14" s="281"/>
      <c r="FT14" s="281"/>
      <c r="FU14" s="281"/>
      <c r="FV14" s="281"/>
      <c r="FW14" s="281"/>
      <c r="FX14" s="281"/>
      <c r="FY14" s="281"/>
      <c r="FZ14" s="281"/>
      <c r="GA14" s="281"/>
      <c r="GB14" s="281"/>
      <c r="GC14" s="281"/>
      <c r="GD14" s="281"/>
      <c r="GE14" s="281"/>
      <c r="GF14" s="281"/>
      <c r="GG14" s="281"/>
      <c r="GH14" s="281"/>
      <c r="GI14" s="281"/>
      <c r="GJ14" s="281"/>
      <c r="GK14" s="281"/>
      <c r="GL14" s="281"/>
      <c r="GM14" s="281"/>
      <c r="GN14" s="281"/>
      <c r="GO14" s="281"/>
      <c r="GP14" s="281"/>
      <c r="GQ14" s="281"/>
      <c r="GR14" s="281"/>
      <c r="GS14" s="281"/>
      <c r="GT14" s="281"/>
      <c r="GU14" s="281"/>
      <c r="GV14" s="281"/>
      <c r="GW14" s="281"/>
      <c r="GX14" s="281"/>
      <c r="GY14" s="281"/>
      <c r="GZ14" s="281"/>
      <c r="HA14" s="281"/>
      <c r="HB14" s="281"/>
      <c r="HC14" s="281"/>
      <c r="HD14" s="281"/>
      <c r="HE14" s="281"/>
      <c r="HF14" s="281"/>
      <c r="HG14" s="281"/>
      <c r="HH14" s="281"/>
      <c r="HI14" s="281"/>
      <c r="HJ14" s="281"/>
      <c r="HK14" s="281"/>
      <c r="HL14" s="281"/>
      <c r="HM14" s="281"/>
      <c r="HN14" s="281"/>
      <c r="HO14" s="281"/>
      <c r="HP14" s="281"/>
      <c r="HQ14" s="281"/>
      <c r="HR14" s="281"/>
      <c r="HS14" s="281"/>
      <c r="HT14" s="281"/>
      <c r="HU14" s="281"/>
      <c r="HV14" s="281"/>
      <c r="HW14" s="281"/>
      <c r="HX14" s="281"/>
      <c r="HY14" s="281"/>
      <c r="HZ14" s="281"/>
      <c r="IA14" s="281"/>
      <c r="IB14" s="281"/>
      <c r="IC14" s="281"/>
      <c r="ID14" s="281"/>
      <c r="IE14" s="281"/>
      <c r="IF14" s="281"/>
      <c r="IG14" s="281"/>
      <c r="IH14" s="281"/>
      <c r="II14" s="281"/>
      <c r="IJ14" s="281"/>
      <c r="IK14" s="281"/>
      <c r="IL14" s="281"/>
      <c r="IM14" s="281"/>
      <c r="IN14" s="281"/>
      <c r="IO14" s="281"/>
      <c r="IP14" s="281"/>
      <c r="IQ14" s="281"/>
      <c r="IR14" s="281"/>
      <c r="IS14" s="281"/>
      <c r="IT14" s="281"/>
      <c r="IU14" s="281"/>
      <c r="IV14" s="281"/>
      <c r="IW14" s="281"/>
      <c r="IX14" s="281"/>
      <c r="IY14" s="281"/>
    </row>
    <row r="15" spans="1:259" s="125" customFormat="1" ht="18" customHeight="1" x14ac:dyDescent="0.2">
      <c r="A15" s="281"/>
      <c r="B15" s="233" t="s">
        <v>9</v>
      </c>
      <c r="C15" s="405">
        <v>2177701</v>
      </c>
      <c r="D15" s="186">
        <v>4.5870073397981521</v>
      </c>
      <c r="E15" s="276"/>
      <c r="F15" s="234">
        <v>246866</v>
      </c>
      <c r="G15" s="235">
        <v>3.8060506192737567</v>
      </c>
      <c r="H15" s="276"/>
      <c r="I15" s="282">
        <v>37361</v>
      </c>
      <c r="J15" s="413">
        <f t="shared" si="1"/>
        <v>1.7156166066875114</v>
      </c>
      <c r="K15" s="235">
        <f t="shared" si="2"/>
        <v>15.134121345183217</v>
      </c>
      <c r="L15" s="278"/>
      <c r="M15" s="278">
        <f t="shared" si="3"/>
        <v>16</v>
      </c>
      <c r="N15" s="278">
        <v>5</v>
      </c>
      <c r="O15" s="278">
        <f t="shared" si="4"/>
        <v>10</v>
      </c>
      <c r="P15" s="279" t="str">
        <f t="shared" si="0"/>
        <v>Comunitat Valenciana</v>
      </c>
      <c r="Q15" s="280">
        <f t="shared" si="5"/>
        <v>21.449196744617662</v>
      </c>
      <c r="R15" s="310"/>
      <c r="S15" s="275"/>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1"/>
      <c r="DD15" s="281"/>
      <c r="DE15" s="281"/>
      <c r="DF15" s="281"/>
      <c r="DG15" s="281"/>
      <c r="DH15" s="281"/>
      <c r="DI15" s="281"/>
      <c r="DJ15" s="281"/>
      <c r="DK15" s="281"/>
      <c r="DL15" s="281"/>
      <c r="DM15" s="281"/>
      <c r="DN15" s="281"/>
      <c r="DO15" s="281"/>
      <c r="DP15" s="281"/>
      <c r="DQ15" s="281"/>
      <c r="DR15" s="281"/>
      <c r="DS15" s="281"/>
      <c r="DT15" s="281"/>
      <c r="DU15" s="281"/>
      <c r="DV15" s="281"/>
      <c r="DW15" s="281"/>
      <c r="DX15" s="281"/>
      <c r="DY15" s="281"/>
      <c r="DZ15" s="281"/>
      <c r="EA15" s="281"/>
      <c r="EB15" s="281"/>
      <c r="EC15" s="281"/>
      <c r="ED15" s="281"/>
      <c r="EE15" s="281"/>
      <c r="EF15" s="281"/>
      <c r="EG15" s="281"/>
      <c r="EH15" s="281"/>
      <c r="EI15" s="281"/>
      <c r="EJ15" s="281"/>
      <c r="EK15" s="281"/>
      <c r="EL15" s="281"/>
      <c r="EM15" s="281"/>
      <c r="EN15" s="281"/>
      <c r="EO15" s="281"/>
      <c r="EP15" s="281"/>
      <c r="EQ15" s="281"/>
      <c r="ER15" s="281"/>
      <c r="ES15" s="281"/>
      <c r="ET15" s="281"/>
      <c r="EU15" s="281"/>
      <c r="EV15" s="281"/>
      <c r="EW15" s="281"/>
      <c r="EX15" s="281"/>
      <c r="EY15" s="281"/>
      <c r="EZ15" s="281"/>
      <c r="FA15" s="281"/>
      <c r="FB15" s="281"/>
      <c r="FC15" s="281"/>
      <c r="FD15" s="281"/>
      <c r="FE15" s="281"/>
      <c r="FF15" s="281"/>
      <c r="FG15" s="281"/>
      <c r="FH15" s="281"/>
      <c r="FI15" s="281"/>
      <c r="FJ15" s="281"/>
      <c r="FK15" s="281"/>
      <c r="FL15" s="281"/>
      <c r="FM15" s="281"/>
      <c r="FN15" s="281"/>
      <c r="FO15" s="281"/>
      <c r="FP15" s="281"/>
      <c r="FQ15" s="281"/>
      <c r="FR15" s="281"/>
      <c r="FS15" s="281"/>
      <c r="FT15" s="281"/>
      <c r="FU15" s="281"/>
      <c r="FV15" s="281"/>
      <c r="FW15" s="281"/>
      <c r="FX15" s="281"/>
      <c r="FY15" s="281"/>
      <c r="FZ15" s="281"/>
      <c r="GA15" s="281"/>
      <c r="GB15" s="281"/>
      <c r="GC15" s="281"/>
      <c r="GD15" s="281"/>
      <c r="GE15" s="281"/>
      <c r="GF15" s="281"/>
      <c r="GG15" s="281"/>
      <c r="GH15" s="281"/>
      <c r="GI15" s="281"/>
      <c r="GJ15" s="281"/>
      <c r="GK15" s="281"/>
      <c r="GL15" s="281"/>
      <c r="GM15" s="281"/>
      <c r="GN15" s="281"/>
      <c r="GO15" s="281"/>
      <c r="GP15" s="281"/>
      <c r="GQ15" s="281"/>
      <c r="GR15" s="281"/>
      <c r="GS15" s="281"/>
      <c r="GT15" s="281"/>
      <c r="GU15" s="281"/>
      <c r="GV15" s="281"/>
      <c r="GW15" s="281"/>
      <c r="GX15" s="281"/>
      <c r="GY15" s="281"/>
      <c r="GZ15" s="281"/>
      <c r="HA15" s="281"/>
      <c r="HB15" s="281"/>
      <c r="HC15" s="281"/>
      <c r="HD15" s="281"/>
      <c r="HE15" s="281"/>
      <c r="HF15" s="281"/>
      <c r="HG15" s="281"/>
      <c r="HH15" s="281"/>
      <c r="HI15" s="281"/>
      <c r="HJ15" s="281"/>
      <c r="HK15" s="281"/>
      <c r="HL15" s="281"/>
      <c r="HM15" s="281"/>
      <c r="HN15" s="281"/>
      <c r="HO15" s="281"/>
      <c r="HP15" s="281"/>
      <c r="HQ15" s="281"/>
      <c r="HR15" s="281"/>
      <c r="HS15" s="281"/>
      <c r="HT15" s="281"/>
      <c r="HU15" s="281"/>
      <c r="HV15" s="281"/>
      <c r="HW15" s="281"/>
      <c r="HX15" s="281"/>
      <c r="HY15" s="281"/>
      <c r="HZ15" s="281"/>
      <c r="IA15" s="281"/>
      <c r="IB15" s="281"/>
      <c r="IC15" s="281"/>
      <c r="ID15" s="281"/>
      <c r="IE15" s="281"/>
      <c r="IF15" s="281"/>
      <c r="IG15" s="281"/>
      <c r="IH15" s="281"/>
      <c r="II15" s="281"/>
      <c r="IJ15" s="281"/>
      <c r="IK15" s="281"/>
      <c r="IL15" s="281"/>
      <c r="IM15" s="281"/>
      <c r="IN15" s="281"/>
      <c r="IO15" s="281"/>
      <c r="IP15" s="281"/>
      <c r="IQ15" s="281"/>
      <c r="IR15" s="281"/>
      <c r="IS15" s="281"/>
      <c r="IT15" s="281"/>
      <c r="IU15" s="281"/>
      <c r="IV15" s="281"/>
      <c r="IW15" s="281"/>
      <c r="IX15" s="281"/>
      <c r="IY15" s="281"/>
    </row>
    <row r="16" spans="1:259" s="125" customFormat="1" ht="18" customHeight="1" x14ac:dyDescent="0.2">
      <c r="A16" s="281"/>
      <c r="B16" s="233" t="s">
        <v>8</v>
      </c>
      <c r="C16" s="406">
        <v>585402</v>
      </c>
      <c r="D16" s="186">
        <v>1.2330633409878207</v>
      </c>
      <c r="E16" s="276"/>
      <c r="F16" s="238">
        <v>99678</v>
      </c>
      <c r="G16" s="235">
        <v>1.5367831683098099</v>
      </c>
      <c r="H16" s="276"/>
      <c r="I16" s="282">
        <v>17908</v>
      </c>
      <c r="J16" s="413">
        <f t="shared" si="1"/>
        <v>3.0590944342520183</v>
      </c>
      <c r="K16" s="235">
        <f t="shared" si="2"/>
        <v>17.965850037119523</v>
      </c>
      <c r="L16" s="278"/>
      <c r="M16" s="278">
        <f t="shared" si="3"/>
        <v>15</v>
      </c>
      <c r="N16" s="278">
        <v>6</v>
      </c>
      <c r="O16" s="278">
        <f t="shared" si="4"/>
        <v>11</v>
      </c>
      <c r="P16" s="279" t="str">
        <f t="shared" si="0"/>
        <v>Extremadura</v>
      </c>
      <c r="Q16" s="283">
        <f t="shared" si="5"/>
        <v>20.793109500764775</v>
      </c>
      <c r="R16" s="310"/>
      <c r="S16" s="275"/>
      <c r="T16" s="281"/>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1"/>
      <c r="DK16" s="281"/>
      <c r="DL16" s="281"/>
      <c r="DM16" s="281"/>
      <c r="DN16" s="281"/>
      <c r="DO16" s="281"/>
      <c r="DP16" s="281"/>
      <c r="DQ16" s="281"/>
      <c r="DR16" s="281"/>
      <c r="DS16" s="281"/>
      <c r="DT16" s="281"/>
      <c r="DU16" s="281"/>
      <c r="DV16" s="281"/>
      <c r="DW16" s="281"/>
      <c r="DX16" s="281"/>
      <c r="DY16" s="281"/>
      <c r="DZ16" s="281"/>
      <c r="EA16" s="281"/>
      <c r="EB16" s="281"/>
      <c r="EC16" s="281"/>
      <c r="ED16" s="281"/>
      <c r="EE16" s="281"/>
      <c r="EF16" s="281"/>
      <c r="EG16" s="281"/>
      <c r="EH16" s="281"/>
      <c r="EI16" s="281"/>
      <c r="EJ16" s="281"/>
      <c r="EK16" s="281"/>
      <c r="EL16" s="281"/>
      <c r="EM16" s="281"/>
      <c r="EN16" s="281"/>
      <c r="EO16" s="281"/>
      <c r="EP16" s="281"/>
      <c r="EQ16" s="281"/>
      <c r="ER16" s="281"/>
      <c r="ES16" s="281"/>
      <c r="ET16" s="281"/>
      <c r="EU16" s="281"/>
      <c r="EV16" s="281"/>
      <c r="EW16" s="281"/>
      <c r="EX16" s="281"/>
      <c r="EY16" s="281"/>
      <c r="EZ16" s="281"/>
      <c r="FA16" s="281"/>
      <c r="FB16" s="281"/>
      <c r="FC16" s="281"/>
      <c r="FD16" s="281"/>
      <c r="FE16" s="281"/>
      <c r="FF16" s="281"/>
      <c r="FG16" s="281"/>
      <c r="FH16" s="281"/>
      <c r="FI16" s="281"/>
      <c r="FJ16" s="281"/>
      <c r="FK16" s="281"/>
      <c r="FL16" s="281"/>
      <c r="FM16" s="281"/>
      <c r="FN16" s="281"/>
      <c r="FO16" s="281"/>
      <c r="FP16" s="281"/>
      <c r="FQ16" s="281"/>
      <c r="FR16" s="281"/>
      <c r="FS16" s="281"/>
      <c r="FT16" s="281"/>
      <c r="FU16" s="281"/>
      <c r="FV16" s="281"/>
      <c r="FW16" s="281"/>
      <c r="FX16" s="281"/>
      <c r="FY16" s="281"/>
      <c r="FZ16" s="281"/>
      <c r="GA16" s="281"/>
      <c r="GB16" s="281"/>
      <c r="GC16" s="281"/>
      <c r="GD16" s="281"/>
      <c r="GE16" s="281"/>
      <c r="GF16" s="281"/>
      <c r="GG16" s="281"/>
      <c r="GH16" s="281"/>
      <c r="GI16" s="281"/>
      <c r="GJ16" s="281"/>
      <c r="GK16" s="281"/>
      <c r="GL16" s="281"/>
      <c r="GM16" s="281"/>
      <c r="GN16" s="281"/>
      <c r="GO16" s="281"/>
      <c r="GP16" s="281"/>
      <c r="GQ16" s="281"/>
      <c r="GR16" s="281"/>
      <c r="GS16" s="281"/>
      <c r="GT16" s="281"/>
      <c r="GU16" s="281"/>
      <c r="GV16" s="281"/>
      <c r="GW16" s="281"/>
      <c r="GX16" s="281"/>
      <c r="GY16" s="281"/>
      <c r="GZ16" s="281"/>
      <c r="HA16" s="281"/>
      <c r="HB16" s="281"/>
      <c r="HC16" s="281"/>
      <c r="HD16" s="281"/>
      <c r="HE16" s="281"/>
      <c r="HF16" s="281"/>
      <c r="HG16" s="281"/>
      <c r="HH16" s="281"/>
      <c r="HI16" s="281"/>
      <c r="HJ16" s="281"/>
      <c r="HK16" s="281"/>
      <c r="HL16" s="281"/>
      <c r="HM16" s="281"/>
      <c r="HN16" s="281"/>
      <c r="HO16" s="281"/>
      <c r="HP16" s="281"/>
      <c r="HQ16" s="281"/>
      <c r="HR16" s="281"/>
      <c r="HS16" s="281"/>
      <c r="HT16" s="281"/>
      <c r="HU16" s="281"/>
      <c r="HV16" s="281"/>
      <c r="HW16" s="281"/>
      <c r="HX16" s="281"/>
      <c r="HY16" s="281"/>
      <c r="HZ16" s="281"/>
      <c r="IA16" s="281"/>
      <c r="IB16" s="281"/>
      <c r="IC16" s="281"/>
      <c r="ID16" s="281"/>
      <c r="IE16" s="281"/>
      <c r="IF16" s="281"/>
      <c r="IG16" s="281"/>
      <c r="IH16" s="281"/>
      <c r="II16" s="281"/>
      <c r="IJ16" s="281"/>
      <c r="IK16" s="281"/>
      <c r="IL16" s="281"/>
      <c r="IM16" s="281"/>
      <c r="IN16" s="281"/>
      <c r="IO16" s="281"/>
      <c r="IP16" s="281"/>
      <c r="IQ16" s="281"/>
      <c r="IR16" s="281"/>
      <c r="IS16" s="281"/>
      <c r="IT16" s="281"/>
      <c r="IU16" s="281"/>
      <c r="IV16" s="281"/>
      <c r="IW16" s="281"/>
      <c r="IX16" s="281"/>
      <c r="IY16" s="281"/>
    </row>
    <row r="17" spans="1:259" s="128" customFormat="1" ht="18" customHeight="1" x14ac:dyDescent="0.2">
      <c r="A17" s="284"/>
      <c r="B17" s="285" t="s">
        <v>7</v>
      </c>
      <c r="C17" s="405">
        <v>2372640</v>
      </c>
      <c r="D17" s="186">
        <v>4.9976177145984177</v>
      </c>
      <c r="E17" s="276"/>
      <c r="F17" s="286">
        <v>420966</v>
      </c>
      <c r="G17" s="287">
        <v>6.4902331831568389</v>
      </c>
      <c r="H17" s="276"/>
      <c r="I17" s="288">
        <v>116770</v>
      </c>
      <c r="J17" s="414">
        <f t="shared" si="1"/>
        <v>4.9215220176680825</v>
      </c>
      <c r="K17" s="287">
        <f t="shared" si="2"/>
        <v>27.738582213290385</v>
      </c>
      <c r="L17" s="278"/>
      <c r="M17" s="278">
        <f t="shared" si="3"/>
        <v>1</v>
      </c>
      <c r="N17" s="278">
        <v>7</v>
      </c>
      <c r="O17" s="278">
        <f t="shared" si="4"/>
        <v>13</v>
      </c>
      <c r="P17" s="279" t="str">
        <f t="shared" si="0"/>
        <v>Madrid, Comunidad de</v>
      </c>
      <c r="Q17" s="280">
        <f t="shared" si="5"/>
        <v>20.792531394004556</v>
      </c>
      <c r="R17" s="310"/>
      <c r="S17" s="289"/>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c r="BH17" s="284"/>
      <c r="BI17" s="284"/>
      <c r="BJ17" s="284"/>
      <c r="BK17" s="284"/>
      <c r="BL17" s="284"/>
      <c r="BM17" s="284"/>
      <c r="BN17" s="284"/>
      <c r="BO17" s="284"/>
      <c r="BP17" s="284"/>
      <c r="BQ17" s="284"/>
      <c r="BR17" s="284"/>
      <c r="BS17" s="284"/>
      <c r="BT17" s="284"/>
      <c r="BU17" s="284"/>
      <c r="BV17" s="284"/>
      <c r="BW17" s="284"/>
      <c r="BX17" s="284"/>
      <c r="BY17" s="284"/>
      <c r="BZ17" s="284"/>
      <c r="CA17" s="284"/>
      <c r="CB17" s="284"/>
      <c r="CC17" s="284"/>
      <c r="CD17" s="284"/>
      <c r="CE17" s="284"/>
      <c r="CF17" s="284"/>
      <c r="CG17" s="284"/>
      <c r="CH17" s="284"/>
      <c r="CI17" s="284"/>
      <c r="CJ17" s="284"/>
      <c r="CK17" s="284"/>
      <c r="CL17" s="284"/>
      <c r="CM17" s="284"/>
      <c r="CN17" s="284"/>
      <c r="CO17" s="284"/>
      <c r="CP17" s="284"/>
      <c r="CQ17" s="284"/>
      <c r="CR17" s="284"/>
      <c r="CS17" s="284"/>
      <c r="CT17" s="284"/>
      <c r="CU17" s="284"/>
      <c r="CV17" s="284"/>
      <c r="CW17" s="284"/>
      <c r="CX17" s="284"/>
      <c r="CY17" s="284"/>
      <c r="CZ17" s="284"/>
      <c r="DA17" s="284"/>
      <c r="DB17" s="284"/>
      <c r="DC17" s="284"/>
      <c r="DD17" s="284"/>
      <c r="DE17" s="284"/>
      <c r="DF17" s="284"/>
      <c r="DG17" s="284"/>
      <c r="DH17" s="284"/>
      <c r="DI17" s="284"/>
      <c r="DJ17" s="284"/>
      <c r="DK17" s="284"/>
      <c r="DL17" s="284"/>
      <c r="DM17" s="284"/>
      <c r="DN17" s="284"/>
      <c r="DO17" s="284"/>
      <c r="DP17" s="284"/>
      <c r="DQ17" s="284"/>
      <c r="DR17" s="284"/>
      <c r="DS17" s="284"/>
      <c r="DT17" s="284"/>
      <c r="DU17" s="284"/>
      <c r="DV17" s="284"/>
      <c r="DW17" s="284"/>
      <c r="DX17" s="284"/>
      <c r="DY17" s="284"/>
      <c r="DZ17" s="284"/>
      <c r="EA17" s="284"/>
      <c r="EB17" s="284"/>
      <c r="EC17" s="284"/>
      <c r="ED17" s="284"/>
      <c r="EE17" s="284"/>
      <c r="EF17" s="284"/>
      <c r="EG17" s="284"/>
      <c r="EH17" s="284"/>
      <c r="EI17" s="284"/>
      <c r="EJ17" s="284"/>
      <c r="EK17" s="284"/>
      <c r="EL17" s="284"/>
      <c r="EM17" s="284"/>
      <c r="EN17" s="284"/>
      <c r="EO17" s="284"/>
      <c r="EP17" s="284"/>
      <c r="EQ17" s="284"/>
      <c r="ER17" s="284"/>
      <c r="ES17" s="284"/>
      <c r="ET17" s="284"/>
      <c r="EU17" s="284"/>
      <c r="EV17" s="284"/>
      <c r="EW17" s="284"/>
      <c r="EX17" s="284"/>
      <c r="EY17" s="284"/>
      <c r="EZ17" s="284"/>
      <c r="FA17" s="284"/>
      <c r="FB17" s="284"/>
      <c r="FC17" s="284"/>
      <c r="FD17" s="284"/>
      <c r="FE17" s="284"/>
      <c r="FF17" s="284"/>
      <c r="FG17" s="284"/>
      <c r="FH17" s="284"/>
      <c r="FI17" s="284"/>
      <c r="FJ17" s="284"/>
      <c r="FK17" s="284"/>
      <c r="FL17" s="284"/>
      <c r="FM17" s="284"/>
      <c r="FN17" s="284"/>
      <c r="FO17" s="284"/>
      <c r="FP17" s="284"/>
      <c r="FQ17" s="284"/>
      <c r="FR17" s="284"/>
      <c r="FS17" s="284"/>
      <c r="FT17" s="284"/>
      <c r="FU17" s="284"/>
      <c r="FV17" s="284"/>
      <c r="FW17" s="284"/>
      <c r="FX17" s="284"/>
      <c r="FY17" s="284"/>
      <c r="FZ17" s="284"/>
      <c r="GA17" s="284"/>
      <c r="GB17" s="284"/>
      <c r="GC17" s="284"/>
      <c r="GD17" s="284"/>
      <c r="GE17" s="284"/>
      <c r="GF17" s="284"/>
      <c r="GG17" s="284"/>
      <c r="GH17" s="284"/>
      <c r="GI17" s="284"/>
      <c r="GJ17" s="284"/>
      <c r="GK17" s="284"/>
      <c r="GL17" s="284"/>
      <c r="GM17" s="284"/>
      <c r="GN17" s="284"/>
      <c r="GO17" s="284"/>
      <c r="GP17" s="284"/>
      <c r="GQ17" s="284"/>
      <c r="GR17" s="284"/>
      <c r="GS17" s="284"/>
      <c r="GT17" s="284"/>
      <c r="GU17" s="284"/>
      <c r="GV17" s="284"/>
      <c r="GW17" s="284"/>
      <c r="GX17" s="284"/>
      <c r="GY17" s="284"/>
      <c r="GZ17" s="284"/>
      <c r="HA17" s="284"/>
      <c r="HB17" s="284"/>
      <c r="HC17" s="284"/>
      <c r="HD17" s="284"/>
      <c r="HE17" s="284"/>
      <c r="HF17" s="284"/>
      <c r="HG17" s="284"/>
      <c r="HH17" s="284"/>
      <c r="HI17" s="284"/>
      <c r="HJ17" s="284"/>
      <c r="HK17" s="284"/>
      <c r="HL17" s="284"/>
      <c r="HM17" s="284"/>
      <c r="HN17" s="284"/>
      <c r="HO17" s="284"/>
      <c r="HP17" s="284"/>
      <c r="HQ17" s="284"/>
      <c r="HR17" s="284"/>
      <c r="HS17" s="284"/>
      <c r="HT17" s="284"/>
      <c r="HU17" s="284"/>
      <c r="HV17" s="284"/>
      <c r="HW17" s="284"/>
      <c r="HX17" s="284"/>
      <c r="HY17" s="284"/>
      <c r="HZ17" s="284"/>
      <c r="IA17" s="284"/>
      <c r="IB17" s="284"/>
      <c r="IC17" s="284"/>
      <c r="ID17" s="284"/>
      <c r="IE17" s="284"/>
      <c r="IF17" s="284"/>
      <c r="IG17" s="284"/>
      <c r="IH17" s="284"/>
      <c r="II17" s="284"/>
      <c r="IJ17" s="284"/>
      <c r="IK17" s="284"/>
      <c r="IL17" s="284"/>
      <c r="IM17" s="284"/>
      <c r="IN17" s="284"/>
      <c r="IO17" s="284"/>
      <c r="IP17" s="284"/>
      <c r="IQ17" s="284"/>
      <c r="IR17" s="284"/>
      <c r="IS17" s="284"/>
      <c r="IT17" s="284"/>
      <c r="IU17" s="284"/>
      <c r="IV17" s="284"/>
      <c r="IW17" s="284"/>
      <c r="IX17" s="284"/>
      <c r="IY17" s="284"/>
    </row>
    <row r="18" spans="1:259" s="128" customFormat="1" ht="18" customHeight="1" x14ac:dyDescent="0.2">
      <c r="A18" s="284"/>
      <c r="B18" s="285" t="s">
        <v>43</v>
      </c>
      <c r="C18" s="405">
        <v>2053328</v>
      </c>
      <c r="D18" s="186">
        <v>4.3250338806902606</v>
      </c>
      <c r="E18" s="276"/>
      <c r="F18" s="286">
        <v>289935</v>
      </c>
      <c r="G18" s="287">
        <v>4.4700658912087397</v>
      </c>
      <c r="H18" s="276"/>
      <c r="I18" s="288">
        <v>68043</v>
      </c>
      <c r="J18" s="414">
        <f t="shared" si="1"/>
        <v>3.3137910747820123</v>
      </c>
      <c r="K18" s="287">
        <f t="shared" si="2"/>
        <v>23.46836359873765</v>
      </c>
      <c r="L18" s="278"/>
      <c r="M18" s="278">
        <f t="shared" si="3"/>
        <v>3</v>
      </c>
      <c r="N18" s="278">
        <v>8</v>
      </c>
      <c r="O18" s="278">
        <f t="shared" si="4"/>
        <v>21</v>
      </c>
      <c r="P18" s="279" t="str">
        <f t="shared" si="0"/>
        <v>TOTAL</v>
      </c>
      <c r="Q18" s="280">
        <f t="shared" si="5"/>
        <v>20.67777999446821</v>
      </c>
      <c r="R18" s="310"/>
      <c r="S18" s="289"/>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c r="BR18" s="284"/>
      <c r="BS18" s="284"/>
      <c r="BT18" s="284"/>
      <c r="BU18" s="284"/>
      <c r="BV18" s="284"/>
      <c r="BW18" s="284"/>
      <c r="BX18" s="284"/>
      <c r="BY18" s="284"/>
      <c r="BZ18" s="284"/>
      <c r="CA18" s="284"/>
      <c r="CB18" s="284"/>
      <c r="CC18" s="284"/>
      <c r="CD18" s="284"/>
      <c r="CE18" s="284"/>
      <c r="CF18" s="284"/>
      <c r="CG18" s="284"/>
      <c r="CH18" s="284"/>
      <c r="CI18" s="284"/>
      <c r="CJ18" s="284"/>
      <c r="CK18" s="284"/>
      <c r="CL18" s="284"/>
      <c r="CM18" s="284"/>
      <c r="CN18" s="284"/>
      <c r="CO18" s="284"/>
      <c r="CP18" s="284"/>
      <c r="CQ18" s="284"/>
      <c r="CR18" s="284"/>
      <c r="CS18" s="284"/>
      <c r="CT18" s="284"/>
      <c r="CU18" s="284"/>
      <c r="CV18" s="284"/>
      <c r="CW18" s="284"/>
      <c r="CX18" s="284"/>
      <c r="CY18" s="284"/>
      <c r="CZ18" s="284"/>
      <c r="DA18" s="284"/>
      <c r="DB18" s="284"/>
      <c r="DC18" s="284"/>
      <c r="DD18" s="284"/>
      <c r="DE18" s="284"/>
      <c r="DF18" s="284"/>
      <c r="DG18" s="284"/>
      <c r="DH18" s="284"/>
      <c r="DI18" s="284"/>
      <c r="DJ18" s="284"/>
      <c r="DK18" s="284"/>
      <c r="DL18" s="284"/>
      <c r="DM18" s="284"/>
      <c r="DN18" s="284"/>
      <c r="DO18" s="284"/>
      <c r="DP18" s="284"/>
      <c r="DQ18" s="284"/>
      <c r="DR18" s="284"/>
      <c r="DS18" s="284"/>
      <c r="DT18" s="284"/>
      <c r="DU18" s="284"/>
      <c r="DV18" s="284"/>
      <c r="DW18" s="284"/>
      <c r="DX18" s="284"/>
      <c r="DY18" s="284"/>
      <c r="DZ18" s="284"/>
      <c r="EA18" s="284"/>
      <c r="EB18" s="284"/>
      <c r="EC18" s="284"/>
      <c r="ED18" s="284"/>
      <c r="EE18" s="284"/>
      <c r="EF18" s="284"/>
      <c r="EG18" s="284"/>
      <c r="EH18" s="284"/>
      <c r="EI18" s="284"/>
      <c r="EJ18" s="284"/>
      <c r="EK18" s="284"/>
      <c r="EL18" s="284"/>
      <c r="EM18" s="284"/>
      <c r="EN18" s="284"/>
      <c r="EO18" s="284"/>
      <c r="EP18" s="284"/>
      <c r="EQ18" s="284"/>
      <c r="ER18" s="284"/>
      <c r="ES18" s="284"/>
      <c r="ET18" s="284"/>
      <c r="EU18" s="284"/>
      <c r="EV18" s="284"/>
      <c r="EW18" s="284"/>
      <c r="EX18" s="284"/>
      <c r="EY18" s="284"/>
      <c r="EZ18" s="284"/>
      <c r="FA18" s="284"/>
      <c r="FB18" s="284"/>
      <c r="FC18" s="284"/>
      <c r="FD18" s="284"/>
      <c r="FE18" s="284"/>
      <c r="FF18" s="284"/>
      <c r="FG18" s="284"/>
      <c r="FH18" s="284"/>
      <c r="FI18" s="284"/>
      <c r="FJ18" s="284"/>
      <c r="FK18" s="284"/>
      <c r="FL18" s="284"/>
      <c r="FM18" s="284"/>
      <c r="FN18" s="284"/>
      <c r="FO18" s="284"/>
      <c r="FP18" s="284"/>
      <c r="FQ18" s="284"/>
      <c r="FR18" s="284"/>
      <c r="FS18" s="284"/>
      <c r="FT18" s="284"/>
      <c r="FU18" s="284"/>
      <c r="FV18" s="284"/>
      <c r="FW18" s="284"/>
      <c r="FX18" s="284"/>
      <c r="FY18" s="284"/>
      <c r="FZ18" s="284"/>
      <c r="GA18" s="284"/>
      <c r="GB18" s="284"/>
      <c r="GC18" s="284"/>
      <c r="GD18" s="284"/>
      <c r="GE18" s="284"/>
      <c r="GF18" s="284"/>
      <c r="GG18" s="284"/>
      <c r="GH18" s="284"/>
      <c r="GI18" s="284"/>
      <c r="GJ18" s="284"/>
      <c r="GK18" s="284"/>
      <c r="GL18" s="284"/>
      <c r="GM18" s="284"/>
      <c r="GN18" s="284"/>
      <c r="GO18" s="284"/>
      <c r="GP18" s="284"/>
      <c r="GQ18" s="284"/>
      <c r="GR18" s="284"/>
      <c r="GS18" s="284"/>
      <c r="GT18" s="284"/>
      <c r="GU18" s="284"/>
      <c r="GV18" s="284"/>
      <c r="GW18" s="284"/>
      <c r="GX18" s="284"/>
      <c r="GY18" s="284"/>
      <c r="GZ18" s="284"/>
      <c r="HA18" s="284"/>
      <c r="HB18" s="284"/>
      <c r="HC18" s="284"/>
      <c r="HD18" s="284"/>
      <c r="HE18" s="284"/>
      <c r="HF18" s="284"/>
      <c r="HG18" s="284"/>
      <c r="HH18" s="284"/>
      <c r="HI18" s="284"/>
      <c r="HJ18" s="284"/>
      <c r="HK18" s="284"/>
      <c r="HL18" s="284"/>
      <c r="HM18" s="284"/>
      <c r="HN18" s="284"/>
      <c r="HO18" s="284"/>
      <c r="HP18" s="284"/>
      <c r="HQ18" s="284"/>
      <c r="HR18" s="284"/>
      <c r="HS18" s="284"/>
      <c r="HT18" s="284"/>
      <c r="HU18" s="284"/>
      <c r="HV18" s="284"/>
      <c r="HW18" s="284"/>
      <c r="HX18" s="284"/>
      <c r="HY18" s="284"/>
      <c r="HZ18" s="284"/>
      <c r="IA18" s="284"/>
      <c r="IB18" s="284"/>
      <c r="IC18" s="284"/>
      <c r="ID18" s="284"/>
      <c r="IE18" s="284"/>
      <c r="IF18" s="284"/>
      <c r="IG18" s="284"/>
      <c r="IH18" s="284"/>
      <c r="II18" s="284"/>
      <c r="IJ18" s="284"/>
      <c r="IK18" s="284"/>
      <c r="IL18" s="284"/>
      <c r="IM18" s="284"/>
      <c r="IN18" s="284"/>
      <c r="IO18" s="284"/>
      <c r="IP18" s="284"/>
      <c r="IQ18" s="284"/>
      <c r="IR18" s="284"/>
      <c r="IS18" s="284"/>
      <c r="IT18" s="284"/>
      <c r="IU18" s="284"/>
      <c r="IV18" s="284"/>
      <c r="IW18" s="284"/>
      <c r="IX18" s="284"/>
      <c r="IY18" s="284"/>
    </row>
    <row r="19" spans="1:259" s="128" customFormat="1" ht="18" customHeight="1" x14ac:dyDescent="0.2">
      <c r="A19" s="284"/>
      <c r="B19" s="285" t="s">
        <v>44</v>
      </c>
      <c r="C19" s="405">
        <v>7792611</v>
      </c>
      <c r="D19" s="186">
        <v>16.413990650319683</v>
      </c>
      <c r="E19" s="276"/>
      <c r="F19" s="286">
        <v>1069708</v>
      </c>
      <c r="G19" s="287">
        <v>16.492197369593594</v>
      </c>
      <c r="H19" s="276"/>
      <c r="I19" s="288">
        <v>192301</v>
      </c>
      <c r="J19" s="414">
        <f t="shared" si="1"/>
        <v>2.4677351403784944</v>
      </c>
      <c r="K19" s="287">
        <f t="shared" si="2"/>
        <v>17.976961937276339</v>
      </c>
      <c r="L19" s="278"/>
      <c r="M19" s="278">
        <f t="shared" si="3"/>
        <v>14</v>
      </c>
      <c r="N19" s="278">
        <v>9</v>
      </c>
      <c r="O19" s="278">
        <f>MATCH(N19,M$11:M$31,0)</f>
        <v>2</v>
      </c>
      <c r="P19" s="279" t="str">
        <f t="shared" si="0"/>
        <v>Aragón</v>
      </c>
      <c r="Q19" s="280">
        <f t="shared" si="5"/>
        <v>19.654118784786164</v>
      </c>
      <c r="R19" s="310"/>
      <c r="S19" s="289"/>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84"/>
      <c r="HC19" s="284"/>
      <c r="HD19" s="284"/>
      <c r="HE19" s="284"/>
      <c r="HF19" s="284"/>
      <c r="HG19" s="284"/>
      <c r="HH19" s="284"/>
      <c r="HI19" s="284"/>
      <c r="HJ19" s="284"/>
      <c r="HK19" s="284"/>
      <c r="HL19" s="284"/>
      <c r="HM19" s="284"/>
      <c r="HN19" s="284"/>
      <c r="HO19" s="284"/>
      <c r="HP19" s="284"/>
      <c r="HQ19" s="284"/>
      <c r="HR19" s="284"/>
      <c r="HS19" s="284"/>
      <c r="HT19" s="284"/>
      <c r="HU19" s="284"/>
      <c r="HV19" s="284"/>
      <c r="HW19" s="284"/>
      <c r="HX19" s="284"/>
      <c r="HY19" s="284"/>
      <c r="HZ19" s="284"/>
      <c r="IA19" s="284"/>
      <c r="IB19" s="284"/>
      <c r="IC19" s="284"/>
      <c r="ID19" s="284"/>
      <c r="IE19" s="284"/>
      <c r="IF19" s="284"/>
      <c r="IG19" s="284"/>
      <c r="IH19" s="284"/>
      <c r="II19" s="284"/>
      <c r="IJ19" s="284"/>
      <c r="IK19" s="284"/>
      <c r="IL19" s="284"/>
      <c r="IM19" s="284"/>
      <c r="IN19" s="284"/>
      <c r="IO19" s="284"/>
      <c r="IP19" s="284"/>
      <c r="IQ19" s="284"/>
      <c r="IR19" s="284"/>
      <c r="IS19" s="284"/>
      <c r="IT19" s="284"/>
      <c r="IU19" s="284"/>
      <c r="IV19" s="284"/>
      <c r="IW19" s="284"/>
      <c r="IX19" s="284"/>
      <c r="IY19" s="284"/>
    </row>
    <row r="20" spans="1:259" s="128" customFormat="1" ht="18" customHeight="1" x14ac:dyDescent="0.2">
      <c r="A20" s="284"/>
      <c r="B20" s="285" t="s">
        <v>6</v>
      </c>
      <c r="C20" s="405">
        <v>5097967</v>
      </c>
      <c r="D20" s="186">
        <v>10.738118799159649</v>
      </c>
      <c r="E20" s="276"/>
      <c r="F20" s="286">
        <v>656267</v>
      </c>
      <c r="G20" s="287">
        <v>10.11798069300321</v>
      </c>
      <c r="H20" s="276"/>
      <c r="I20" s="288">
        <v>140764</v>
      </c>
      <c r="J20" s="414">
        <f t="shared" si="1"/>
        <v>2.7611791131641299</v>
      </c>
      <c r="K20" s="287">
        <f>I20*100/F20</f>
        <v>21.449196744617662</v>
      </c>
      <c r="L20" s="278"/>
      <c r="M20" s="278">
        <f t="shared" si="3"/>
        <v>5</v>
      </c>
      <c r="N20" s="278">
        <v>10</v>
      </c>
      <c r="O20" s="278">
        <f t="shared" si="4"/>
        <v>16</v>
      </c>
      <c r="P20" s="279" t="str">
        <f t="shared" si="0"/>
        <v>País Vasco</v>
      </c>
      <c r="Q20" s="280">
        <f t="shared" si="5"/>
        <v>19.549278703329609</v>
      </c>
      <c r="R20" s="310"/>
      <c r="S20" s="289"/>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c r="EU20" s="284"/>
      <c r="EV20" s="284"/>
      <c r="EW20" s="284"/>
      <c r="EX20" s="284"/>
      <c r="EY20" s="284"/>
      <c r="EZ20" s="284"/>
      <c r="FA20" s="284"/>
      <c r="FB20" s="284"/>
      <c r="FC20" s="284"/>
      <c r="FD20" s="284"/>
      <c r="FE20" s="284"/>
      <c r="FF20" s="284"/>
      <c r="FG20" s="284"/>
      <c r="FH20" s="284"/>
      <c r="FI20" s="284"/>
      <c r="FJ20" s="284"/>
      <c r="FK20" s="284"/>
      <c r="FL20" s="284"/>
      <c r="FM20" s="284"/>
      <c r="FN20" s="284"/>
      <c r="FO20" s="284"/>
      <c r="FP20" s="284"/>
      <c r="FQ20" s="284"/>
      <c r="FR20" s="284"/>
      <c r="FS20" s="284"/>
      <c r="FT20" s="284"/>
      <c r="FU20" s="284"/>
      <c r="FV20" s="284"/>
      <c r="FW20" s="284"/>
      <c r="FX20" s="284"/>
      <c r="FY20" s="284"/>
      <c r="FZ20" s="284"/>
      <c r="GA20" s="284"/>
      <c r="GB20" s="284"/>
      <c r="GC20" s="284"/>
      <c r="GD20" s="284"/>
      <c r="GE20" s="284"/>
      <c r="GF20" s="284"/>
      <c r="GG20" s="284"/>
      <c r="GH20" s="284"/>
      <c r="GI20" s="284"/>
      <c r="GJ20" s="284"/>
      <c r="GK20" s="284"/>
      <c r="GL20" s="284"/>
      <c r="GM20" s="284"/>
      <c r="GN20" s="284"/>
      <c r="GO20" s="284"/>
      <c r="GP20" s="284"/>
      <c r="GQ20" s="284"/>
      <c r="GR20" s="284"/>
      <c r="GS20" s="284"/>
      <c r="GT20" s="284"/>
      <c r="GU20" s="284"/>
      <c r="GV20" s="284"/>
      <c r="GW20" s="284"/>
      <c r="GX20" s="284"/>
      <c r="GY20" s="284"/>
      <c r="GZ20" s="284"/>
      <c r="HA20" s="284"/>
      <c r="HB20" s="284"/>
      <c r="HC20" s="284"/>
      <c r="HD20" s="284"/>
      <c r="HE20" s="284"/>
      <c r="HF20" s="284"/>
      <c r="HG20" s="284"/>
      <c r="HH20" s="284"/>
      <c r="HI20" s="284"/>
      <c r="HJ20" s="284"/>
      <c r="HK20" s="284"/>
      <c r="HL20" s="284"/>
      <c r="HM20" s="284"/>
      <c r="HN20" s="284"/>
      <c r="HO20" s="284"/>
      <c r="HP20" s="284"/>
      <c r="HQ20" s="284"/>
      <c r="HR20" s="284"/>
      <c r="HS20" s="284"/>
      <c r="HT20" s="284"/>
      <c r="HU20" s="284"/>
      <c r="HV20" s="284"/>
      <c r="HW20" s="284"/>
      <c r="HX20" s="284"/>
      <c r="HY20" s="284"/>
      <c r="HZ20" s="284"/>
      <c r="IA20" s="284"/>
      <c r="IB20" s="284"/>
      <c r="IC20" s="284"/>
      <c r="ID20" s="284"/>
      <c r="IE20" s="284"/>
      <c r="IF20" s="284"/>
      <c r="IG20" s="284"/>
      <c r="IH20" s="284"/>
      <c r="II20" s="284"/>
      <c r="IJ20" s="284"/>
      <c r="IK20" s="284"/>
      <c r="IL20" s="284"/>
      <c r="IM20" s="284"/>
      <c r="IN20" s="284"/>
      <c r="IO20" s="284"/>
      <c r="IP20" s="284"/>
      <c r="IQ20" s="284"/>
      <c r="IR20" s="284"/>
      <c r="IS20" s="284"/>
      <c r="IT20" s="284"/>
      <c r="IU20" s="284"/>
      <c r="IV20" s="284"/>
      <c r="IW20" s="284"/>
      <c r="IX20" s="284"/>
      <c r="IY20" s="284"/>
    </row>
    <row r="21" spans="1:259" s="125" customFormat="1" ht="18" customHeight="1" x14ac:dyDescent="0.2">
      <c r="A21" s="281"/>
      <c r="B21" s="233" t="s">
        <v>5</v>
      </c>
      <c r="C21" s="405">
        <v>1054776</v>
      </c>
      <c r="D21" s="186">
        <v>2.221730739822839</v>
      </c>
      <c r="E21" s="276"/>
      <c r="F21" s="234">
        <v>159524</v>
      </c>
      <c r="G21" s="235">
        <v>2.4594574343531583</v>
      </c>
      <c r="H21" s="276"/>
      <c r="I21" s="282">
        <v>33170</v>
      </c>
      <c r="J21" s="413">
        <f t="shared" si="1"/>
        <v>3.1447435284837728</v>
      </c>
      <c r="K21" s="235">
        <f t="shared" si="2"/>
        <v>20.793109500764775</v>
      </c>
      <c r="L21" s="278"/>
      <c r="M21" s="278">
        <f t="shared" si="3"/>
        <v>6</v>
      </c>
      <c r="N21" s="278">
        <v>11</v>
      </c>
      <c r="O21" s="278">
        <f t="shared" si="4"/>
        <v>17</v>
      </c>
      <c r="P21" s="279" t="str">
        <f t="shared" si="0"/>
        <v>Rioja, La</v>
      </c>
      <c r="Q21" s="280">
        <f t="shared" si="5"/>
        <v>19.401298442312381</v>
      </c>
      <c r="R21" s="310"/>
      <c r="S21" s="275"/>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281"/>
      <c r="BW21" s="281"/>
      <c r="BX21" s="281"/>
      <c r="BY21" s="281"/>
      <c r="BZ21" s="281"/>
      <c r="CA21" s="281"/>
      <c r="CB21" s="281"/>
      <c r="CC21" s="281"/>
      <c r="CD21" s="281"/>
      <c r="CE21" s="281"/>
      <c r="CF21" s="281"/>
      <c r="CG21" s="281"/>
      <c r="CH21" s="281"/>
      <c r="CI21" s="281"/>
      <c r="CJ21" s="281"/>
      <c r="CK21" s="281"/>
      <c r="CL21" s="281"/>
      <c r="CM21" s="281"/>
      <c r="CN21" s="281"/>
      <c r="CO21" s="281"/>
      <c r="CP21" s="281"/>
      <c r="CQ21" s="281"/>
      <c r="CR21" s="281"/>
      <c r="CS21" s="281"/>
      <c r="CT21" s="281"/>
      <c r="CU21" s="281"/>
      <c r="CV21" s="281"/>
      <c r="CW21" s="281"/>
      <c r="CX21" s="281"/>
      <c r="CY21" s="281"/>
      <c r="CZ21" s="281"/>
      <c r="DA21" s="281"/>
      <c r="DB21" s="281"/>
      <c r="DC21" s="281"/>
      <c r="DD21" s="281"/>
      <c r="DE21" s="281"/>
      <c r="DF21" s="281"/>
      <c r="DG21" s="281"/>
      <c r="DH21" s="281"/>
      <c r="DI21" s="281"/>
      <c r="DJ21" s="281"/>
      <c r="DK21" s="281"/>
      <c r="DL21" s="281"/>
      <c r="DM21" s="281"/>
      <c r="DN21" s="281"/>
      <c r="DO21" s="281"/>
      <c r="DP21" s="281"/>
      <c r="DQ21" s="281"/>
      <c r="DR21" s="281"/>
      <c r="DS21" s="281"/>
      <c r="DT21" s="281"/>
      <c r="DU21" s="281"/>
      <c r="DV21" s="281"/>
      <c r="DW21" s="281"/>
      <c r="DX21" s="281"/>
      <c r="DY21" s="281"/>
      <c r="DZ21" s="281"/>
      <c r="EA21" s="281"/>
      <c r="EB21" s="281"/>
      <c r="EC21" s="281"/>
      <c r="ED21" s="281"/>
      <c r="EE21" s="281"/>
      <c r="EF21" s="281"/>
      <c r="EG21" s="281"/>
      <c r="EH21" s="281"/>
      <c r="EI21" s="281"/>
      <c r="EJ21" s="281"/>
      <c r="EK21" s="281"/>
      <c r="EL21" s="281"/>
      <c r="EM21" s="281"/>
      <c r="EN21" s="281"/>
      <c r="EO21" s="281"/>
      <c r="EP21" s="281"/>
      <c r="EQ21" s="281"/>
      <c r="ER21" s="281"/>
      <c r="ES21" s="281"/>
      <c r="ET21" s="281"/>
      <c r="EU21" s="281"/>
      <c r="EV21" s="281"/>
      <c r="EW21" s="281"/>
      <c r="EX21" s="281"/>
      <c r="EY21" s="281"/>
      <c r="EZ21" s="281"/>
      <c r="FA21" s="281"/>
      <c r="FB21" s="281"/>
      <c r="FC21" s="281"/>
      <c r="FD21" s="281"/>
      <c r="FE21" s="281"/>
      <c r="FF21" s="281"/>
      <c r="FG21" s="281"/>
      <c r="FH21" s="281"/>
      <c r="FI21" s="281"/>
      <c r="FJ21" s="281"/>
      <c r="FK21" s="281"/>
      <c r="FL21" s="281"/>
      <c r="FM21" s="281"/>
      <c r="FN21" s="281"/>
      <c r="FO21" s="281"/>
      <c r="FP21" s="281"/>
      <c r="FQ21" s="281"/>
      <c r="FR21" s="281"/>
      <c r="FS21" s="281"/>
      <c r="FT21" s="281"/>
      <c r="FU21" s="281"/>
      <c r="FV21" s="281"/>
      <c r="FW21" s="281"/>
      <c r="FX21" s="281"/>
      <c r="FY21" s="281"/>
      <c r="FZ21" s="281"/>
      <c r="GA21" s="281"/>
      <c r="GB21" s="281"/>
      <c r="GC21" s="281"/>
      <c r="GD21" s="281"/>
      <c r="GE21" s="281"/>
      <c r="GF21" s="281"/>
      <c r="GG21" s="281"/>
      <c r="GH21" s="281"/>
      <c r="GI21" s="281"/>
      <c r="GJ21" s="281"/>
      <c r="GK21" s="281"/>
      <c r="GL21" s="281"/>
      <c r="GM21" s="281"/>
      <c r="GN21" s="281"/>
      <c r="GO21" s="281"/>
      <c r="GP21" s="281"/>
      <c r="GQ21" s="281"/>
      <c r="GR21" s="281"/>
      <c r="GS21" s="281"/>
      <c r="GT21" s="281"/>
      <c r="GU21" s="281"/>
      <c r="GV21" s="281"/>
      <c r="GW21" s="281"/>
      <c r="GX21" s="281"/>
      <c r="GY21" s="281"/>
      <c r="GZ21" s="281"/>
      <c r="HA21" s="281"/>
      <c r="HB21" s="281"/>
      <c r="HC21" s="281"/>
      <c r="HD21" s="281"/>
      <c r="HE21" s="281"/>
      <c r="HF21" s="281"/>
      <c r="HG21" s="281"/>
      <c r="HH21" s="281"/>
      <c r="HI21" s="281"/>
      <c r="HJ21" s="281"/>
      <c r="HK21" s="281"/>
      <c r="HL21" s="281"/>
      <c r="HM21" s="281"/>
      <c r="HN21" s="281"/>
      <c r="HO21" s="281"/>
      <c r="HP21" s="281"/>
      <c r="HQ21" s="281"/>
      <c r="HR21" s="281"/>
      <c r="HS21" s="281"/>
      <c r="HT21" s="281"/>
      <c r="HU21" s="281"/>
      <c r="HV21" s="281"/>
      <c r="HW21" s="281"/>
      <c r="HX21" s="281"/>
      <c r="HY21" s="281"/>
      <c r="HZ21" s="281"/>
      <c r="IA21" s="281"/>
      <c r="IB21" s="281"/>
      <c r="IC21" s="281"/>
      <c r="ID21" s="281"/>
      <c r="IE21" s="281"/>
      <c r="IF21" s="281"/>
      <c r="IG21" s="281"/>
      <c r="IH21" s="281"/>
      <c r="II21" s="281"/>
      <c r="IJ21" s="281"/>
      <c r="IK21" s="281"/>
      <c r="IL21" s="281"/>
      <c r="IM21" s="281"/>
      <c r="IN21" s="281"/>
      <c r="IO21" s="281"/>
      <c r="IP21" s="281"/>
      <c r="IQ21" s="281"/>
      <c r="IR21" s="281"/>
      <c r="IS21" s="281"/>
      <c r="IT21" s="281"/>
      <c r="IU21" s="281"/>
      <c r="IV21" s="281"/>
      <c r="IW21" s="281"/>
      <c r="IX21" s="281"/>
      <c r="IY21" s="281"/>
    </row>
    <row r="22" spans="1:259" s="125" customFormat="1" ht="18" customHeight="1" x14ac:dyDescent="0.2">
      <c r="A22" s="281"/>
      <c r="B22" s="233" t="s">
        <v>38</v>
      </c>
      <c r="C22" s="405">
        <v>2690464</v>
      </c>
      <c r="D22" s="186">
        <v>5.6670672950339354</v>
      </c>
      <c r="E22" s="276"/>
      <c r="F22" s="234">
        <v>485558</v>
      </c>
      <c r="G22" s="235">
        <v>7.4860787900858226</v>
      </c>
      <c r="H22" s="276"/>
      <c r="I22" s="282">
        <v>70490</v>
      </c>
      <c r="J22" s="413">
        <f t="shared" si="1"/>
        <v>2.6199941720089917</v>
      </c>
      <c r="K22" s="235">
        <f t="shared" si="2"/>
        <v>14.517318219450612</v>
      </c>
      <c r="L22" s="278"/>
      <c r="M22" s="278">
        <f t="shared" si="3"/>
        <v>18</v>
      </c>
      <c r="N22" s="278">
        <v>12</v>
      </c>
      <c r="O22" s="278">
        <f t="shared" si="4"/>
        <v>14</v>
      </c>
      <c r="P22" s="279" t="str">
        <f t="shared" si="0"/>
        <v>Murcia, Región de</v>
      </c>
      <c r="Q22" s="280">
        <f t="shared" si="5"/>
        <v>19.063364163973329</v>
      </c>
      <c r="R22" s="310"/>
      <c r="S22" s="275"/>
      <c r="T22" s="281"/>
      <c r="U22" s="281"/>
      <c r="V22" s="281"/>
      <c r="W22" s="281"/>
      <c r="X22" s="281"/>
      <c r="Y22" s="281"/>
      <c r="Z22" s="281"/>
      <c r="AA22" s="281"/>
      <c r="AB22" s="281"/>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1"/>
      <c r="AZ22" s="281"/>
      <c r="BA22" s="281"/>
      <c r="BB22" s="281"/>
      <c r="BC22" s="281"/>
      <c r="BD22" s="281"/>
      <c r="BE22" s="281"/>
      <c r="BF22" s="281"/>
      <c r="BG22" s="281"/>
      <c r="BH22" s="281"/>
      <c r="BI22" s="281"/>
      <c r="BJ22" s="281"/>
      <c r="BK22" s="281"/>
      <c r="BL22" s="281"/>
      <c r="BM22" s="281"/>
      <c r="BN22" s="281"/>
      <c r="BO22" s="281"/>
      <c r="BP22" s="281"/>
      <c r="BQ22" s="281"/>
      <c r="BR22" s="281"/>
      <c r="BS22" s="281"/>
      <c r="BT22" s="281"/>
      <c r="BU22" s="281"/>
      <c r="BV22" s="281"/>
      <c r="BW22" s="281"/>
      <c r="BX22" s="281"/>
      <c r="BY22" s="281"/>
      <c r="BZ22" s="281"/>
      <c r="CA22" s="281"/>
      <c r="CB22" s="281"/>
      <c r="CC22" s="281"/>
      <c r="CD22" s="281"/>
      <c r="CE22" s="281"/>
      <c r="CF22" s="281"/>
      <c r="CG22" s="281"/>
      <c r="CH22" s="281"/>
      <c r="CI22" s="281"/>
      <c r="CJ22" s="281"/>
      <c r="CK22" s="281"/>
      <c r="CL22" s="281"/>
      <c r="CM22" s="281"/>
      <c r="CN22" s="281"/>
      <c r="CO22" s="281"/>
      <c r="CP22" s="281"/>
      <c r="CQ22" s="281"/>
      <c r="CR22" s="281"/>
      <c r="CS22" s="281"/>
      <c r="CT22" s="281"/>
      <c r="CU22" s="281"/>
      <c r="CV22" s="281"/>
      <c r="CW22" s="281"/>
      <c r="CX22" s="281"/>
      <c r="CY22" s="281"/>
      <c r="CZ22" s="281"/>
      <c r="DA22" s="281"/>
      <c r="DB22" s="281"/>
      <c r="DC22" s="281"/>
      <c r="DD22" s="281"/>
      <c r="DE22" s="281"/>
      <c r="DF22" s="281"/>
      <c r="DG22" s="281"/>
      <c r="DH22" s="281"/>
      <c r="DI22" s="281"/>
      <c r="DJ22" s="281"/>
      <c r="DK22" s="281"/>
      <c r="DL22" s="281"/>
      <c r="DM22" s="281"/>
      <c r="DN22" s="281"/>
      <c r="DO22" s="281"/>
      <c r="DP22" s="281"/>
      <c r="DQ22" s="281"/>
      <c r="DR22" s="281"/>
      <c r="DS22" s="281"/>
      <c r="DT22" s="281"/>
      <c r="DU22" s="281"/>
      <c r="DV22" s="281"/>
      <c r="DW22" s="281"/>
      <c r="DX22" s="281"/>
      <c r="DY22" s="281"/>
      <c r="DZ22" s="281"/>
      <c r="EA22" s="281"/>
      <c r="EB22" s="281"/>
      <c r="EC22" s="281"/>
      <c r="ED22" s="281"/>
      <c r="EE22" s="281"/>
      <c r="EF22" s="281"/>
      <c r="EG22" s="281"/>
      <c r="EH22" s="281"/>
      <c r="EI22" s="281"/>
      <c r="EJ22" s="281"/>
      <c r="EK22" s="281"/>
      <c r="EL22" s="281"/>
      <c r="EM22" s="281"/>
      <c r="EN22" s="281"/>
      <c r="EO22" s="281"/>
      <c r="EP22" s="281"/>
      <c r="EQ22" s="281"/>
      <c r="ER22" s="281"/>
      <c r="ES22" s="281"/>
      <c r="ET22" s="281"/>
      <c r="EU22" s="281"/>
      <c r="EV22" s="281"/>
      <c r="EW22" s="281"/>
      <c r="EX22" s="281"/>
      <c r="EY22" s="281"/>
      <c r="EZ22" s="281"/>
      <c r="FA22" s="281"/>
      <c r="FB22" s="281"/>
      <c r="FC22" s="281"/>
      <c r="FD22" s="281"/>
      <c r="FE22" s="281"/>
      <c r="FF22" s="281"/>
      <c r="FG22" s="281"/>
      <c r="FH22" s="281"/>
      <c r="FI22" s="281"/>
      <c r="FJ22" s="281"/>
      <c r="FK22" s="281"/>
      <c r="FL22" s="281"/>
      <c r="FM22" s="281"/>
      <c r="FN22" s="281"/>
      <c r="FO22" s="281"/>
      <c r="FP22" s="281"/>
      <c r="FQ22" s="281"/>
      <c r="FR22" s="281"/>
      <c r="FS22" s="281"/>
      <c r="FT22" s="281"/>
      <c r="FU22" s="281"/>
      <c r="FV22" s="281"/>
      <c r="FW22" s="281"/>
      <c r="FX22" s="281"/>
      <c r="FY22" s="281"/>
      <c r="FZ22" s="281"/>
      <c r="GA22" s="281"/>
      <c r="GB22" s="281"/>
      <c r="GC22" s="281"/>
      <c r="GD22" s="281"/>
      <c r="GE22" s="281"/>
      <c r="GF22" s="281"/>
      <c r="GG22" s="281"/>
      <c r="GH22" s="281"/>
      <c r="GI22" s="281"/>
      <c r="GJ22" s="281"/>
      <c r="GK22" s="281"/>
      <c r="GL22" s="281"/>
      <c r="GM22" s="281"/>
      <c r="GN22" s="281"/>
      <c r="GO22" s="281"/>
      <c r="GP22" s="281"/>
      <c r="GQ22" s="281"/>
      <c r="GR22" s="281"/>
      <c r="GS22" s="281"/>
      <c r="GT22" s="281"/>
      <c r="GU22" s="281"/>
      <c r="GV22" s="281"/>
      <c r="GW22" s="281"/>
      <c r="GX22" s="281"/>
      <c r="GY22" s="281"/>
      <c r="GZ22" s="281"/>
      <c r="HA22" s="281"/>
      <c r="HB22" s="281"/>
      <c r="HC22" s="281"/>
      <c r="HD22" s="281"/>
      <c r="HE22" s="281"/>
      <c r="HF22" s="281"/>
      <c r="HG22" s="281"/>
      <c r="HH22" s="281"/>
      <c r="HI22" s="281"/>
      <c r="HJ22" s="281"/>
      <c r="HK22" s="281"/>
      <c r="HL22" s="281"/>
      <c r="HM22" s="281"/>
      <c r="HN22" s="281"/>
      <c r="HO22" s="281"/>
      <c r="HP22" s="281"/>
      <c r="HQ22" s="281"/>
      <c r="HR22" s="281"/>
      <c r="HS22" s="281"/>
      <c r="HT22" s="281"/>
      <c r="HU22" s="281"/>
      <c r="HV22" s="281"/>
      <c r="HW22" s="281"/>
      <c r="HX22" s="281"/>
      <c r="HY22" s="281"/>
      <c r="HZ22" s="281"/>
      <c r="IA22" s="281"/>
      <c r="IB22" s="281"/>
      <c r="IC22" s="281"/>
      <c r="ID22" s="281"/>
      <c r="IE22" s="281"/>
      <c r="IF22" s="281"/>
      <c r="IG22" s="281"/>
      <c r="IH22" s="281"/>
      <c r="II22" s="281"/>
      <c r="IJ22" s="281"/>
      <c r="IK22" s="281"/>
      <c r="IL22" s="281"/>
      <c r="IM22" s="281"/>
      <c r="IN22" s="281"/>
      <c r="IO22" s="281"/>
      <c r="IP22" s="281"/>
      <c r="IQ22" s="281"/>
      <c r="IR22" s="281"/>
      <c r="IS22" s="281"/>
      <c r="IT22" s="281"/>
      <c r="IU22" s="281"/>
      <c r="IV22" s="281"/>
      <c r="IW22" s="281"/>
      <c r="IX22" s="281"/>
      <c r="IY22" s="281"/>
    </row>
    <row r="23" spans="1:259" s="125" customFormat="1" ht="18" customHeight="1" x14ac:dyDescent="0.2">
      <c r="A23" s="281"/>
      <c r="B23" s="233" t="s">
        <v>45</v>
      </c>
      <c r="C23" s="405">
        <v>6750336</v>
      </c>
      <c r="D23" s="186">
        <v>14.218591431102663</v>
      </c>
      <c r="E23" s="276"/>
      <c r="F23" s="234">
        <v>803577</v>
      </c>
      <c r="G23" s="235">
        <v>12.389129076033749</v>
      </c>
      <c r="H23" s="276"/>
      <c r="I23" s="282">
        <v>167084</v>
      </c>
      <c r="J23" s="413">
        <f t="shared" si="1"/>
        <v>2.4751953087964806</v>
      </c>
      <c r="K23" s="235">
        <f t="shared" si="2"/>
        <v>20.792531394004556</v>
      </c>
      <c r="L23" s="278"/>
      <c r="M23" s="278">
        <f t="shared" si="3"/>
        <v>7</v>
      </c>
      <c r="N23" s="278">
        <v>13</v>
      </c>
      <c r="O23" s="278">
        <f t="shared" si="4"/>
        <v>15</v>
      </c>
      <c r="P23" s="279" t="str">
        <f t="shared" si="0"/>
        <v>Navarra, Comunidad Foral de</v>
      </c>
      <c r="Q23" s="280">
        <f t="shared" si="5"/>
        <v>18.645483937372099</v>
      </c>
      <c r="R23" s="310"/>
      <c r="S23" s="275"/>
      <c r="T23" s="281"/>
      <c r="U23" s="281"/>
      <c r="V23" s="281"/>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1"/>
      <c r="DD23" s="281"/>
      <c r="DE23" s="281"/>
      <c r="DF23" s="281"/>
      <c r="DG23" s="281"/>
      <c r="DH23" s="281"/>
      <c r="DI23" s="281"/>
      <c r="DJ23" s="281"/>
      <c r="DK23" s="281"/>
      <c r="DL23" s="281"/>
      <c r="DM23" s="281"/>
      <c r="DN23" s="281"/>
      <c r="DO23" s="281"/>
      <c r="DP23" s="281"/>
      <c r="DQ23" s="281"/>
      <c r="DR23" s="281"/>
      <c r="DS23" s="281"/>
      <c r="DT23" s="281"/>
      <c r="DU23" s="281"/>
      <c r="DV23" s="281"/>
      <c r="DW23" s="281"/>
      <c r="DX23" s="281"/>
      <c r="DY23" s="281"/>
      <c r="DZ23" s="281"/>
      <c r="EA23" s="281"/>
      <c r="EB23" s="281"/>
      <c r="EC23" s="281"/>
      <c r="ED23" s="281"/>
      <c r="EE23" s="281"/>
      <c r="EF23" s="281"/>
      <c r="EG23" s="281"/>
      <c r="EH23" s="281"/>
      <c r="EI23" s="281"/>
      <c r="EJ23" s="281"/>
      <c r="EK23" s="281"/>
      <c r="EL23" s="281"/>
      <c r="EM23" s="281"/>
      <c r="EN23" s="281"/>
      <c r="EO23" s="281"/>
      <c r="EP23" s="281"/>
      <c r="EQ23" s="281"/>
      <c r="ER23" s="281"/>
      <c r="ES23" s="281"/>
      <c r="ET23" s="281"/>
      <c r="EU23" s="281"/>
      <c r="EV23" s="281"/>
      <c r="EW23" s="281"/>
      <c r="EX23" s="281"/>
      <c r="EY23" s="281"/>
      <c r="EZ23" s="281"/>
      <c r="FA23" s="281"/>
      <c r="FB23" s="281"/>
      <c r="FC23" s="281"/>
      <c r="FD23" s="281"/>
      <c r="FE23" s="281"/>
      <c r="FF23" s="281"/>
      <c r="FG23" s="281"/>
      <c r="FH23" s="281"/>
      <c r="FI23" s="281"/>
      <c r="FJ23" s="281"/>
      <c r="FK23" s="281"/>
      <c r="FL23" s="281"/>
      <c r="FM23" s="281"/>
      <c r="FN23" s="281"/>
      <c r="FO23" s="281"/>
      <c r="FP23" s="281"/>
      <c r="FQ23" s="281"/>
      <c r="FR23" s="281"/>
      <c r="FS23" s="281"/>
      <c r="FT23" s="281"/>
      <c r="FU23" s="281"/>
      <c r="FV23" s="281"/>
      <c r="FW23" s="281"/>
      <c r="FX23" s="281"/>
      <c r="FY23" s="281"/>
      <c r="FZ23" s="281"/>
      <c r="GA23" s="281"/>
      <c r="GB23" s="281"/>
      <c r="GC23" s="281"/>
      <c r="GD23" s="281"/>
      <c r="GE23" s="281"/>
      <c r="GF23" s="281"/>
      <c r="GG23" s="281"/>
      <c r="GH23" s="281"/>
      <c r="GI23" s="281"/>
      <c r="GJ23" s="281"/>
      <c r="GK23" s="281"/>
      <c r="GL23" s="281"/>
      <c r="GM23" s="281"/>
      <c r="GN23" s="281"/>
      <c r="GO23" s="281"/>
      <c r="GP23" s="281"/>
      <c r="GQ23" s="281"/>
      <c r="GR23" s="281"/>
      <c r="GS23" s="281"/>
      <c r="GT23" s="281"/>
      <c r="GU23" s="281"/>
      <c r="GV23" s="281"/>
      <c r="GW23" s="281"/>
      <c r="GX23" s="281"/>
      <c r="GY23" s="281"/>
      <c r="GZ23" s="281"/>
      <c r="HA23" s="281"/>
      <c r="HB23" s="281"/>
      <c r="HC23" s="281"/>
      <c r="HD23" s="281"/>
      <c r="HE23" s="281"/>
      <c r="HF23" s="281"/>
      <c r="HG23" s="281"/>
      <c r="HH23" s="281"/>
      <c r="HI23" s="281"/>
      <c r="HJ23" s="281"/>
      <c r="HK23" s="281"/>
      <c r="HL23" s="281"/>
      <c r="HM23" s="281"/>
      <c r="HN23" s="281"/>
      <c r="HO23" s="281"/>
      <c r="HP23" s="281"/>
      <c r="HQ23" s="281"/>
      <c r="HR23" s="281"/>
      <c r="HS23" s="281"/>
      <c r="HT23" s="281"/>
      <c r="HU23" s="281"/>
      <c r="HV23" s="281"/>
      <c r="HW23" s="281"/>
      <c r="HX23" s="281"/>
      <c r="HY23" s="281"/>
      <c r="HZ23" s="281"/>
      <c r="IA23" s="281"/>
      <c r="IB23" s="281"/>
      <c r="IC23" s="281"/>
      <c r="ID23" s="281"/>
      <c r="IE23" s="281"/>
      <c r="IF23" s="281"/>
      <c r="IG23" s="281"/>
      <c r="IH23" s="281"/>
      <c r="II23" s="281"/>
      <c r="IJ23" s="281"/>
      <c r="IK23" s="281"/>
      <c r="IL23" s="281"/>
      <c r="IM23" s="281"/>
      <c r="IN23" s="281"/>
      <c r="IO23" s="281"/>
      <c r="IP23" s="281"/>
      <c r="IQ23" s="281"/>
      <c r="IR23" s="281"/>
      <c r="IS23" s="281"/>
      <c r="IT23" s="281"/>
      <c r="IU23" s="281"/>
      <c r="IV23" s="281"/>
      <c r="IW23" s="281"/>
      <c r="IX23" s="281"/>
      <c r="IY23" s="281"/>
    </row>
    <row r="24" spans="1:259" s="125" customFormat="1" ht="18" customHeight="1" x14ac:dyDescent="0.2">
      <c r="A24" s="281"/>
      <c r="B24" s="233" t="s">
        <v>46</v>
      </c>
      <c r="C24" s="405">
        <v>1531878</v>
      </c>
      <c r="D24" s="186">
        <v>3.2266760357254345</v>
      </c>
      <c r="E24" s="276"/>
      <c r="F24" s="234">
        <v>201423</v>
      </c>
      <c r="G24" s="235">
        <v>3.1054342594200008</v>
      </c>
      <c r="H24" s="276"/>
      <c r="I24" s="282">
        <v>38398</v>
      </c>
      <c r="J24" s="413">
        <f t="shared" si="1"/>
        <v>2.5065964783096306</v>
      </c>
      <c r="K24" s="235">
        <f>I24*100/F24</f>
        <v>19.063364163973329</v>
      </c>
      <c r="L24" s="278"/>
      <c r="M24" s="278">
        <f t="shared" si="3"/>
        <v>12</v>
      </c>
      <c r="N24" s="278">
        <v>14</v>
      </c>
      <c r="O24" s="278">
        <f t="shared" si="4"/>
        <v>9</v>
      </c>
      <c r="P24" s="279" t="str">
        <f t="shared" si="0"/>
        <v>Cataluña</v>
      </c>
      <c r="Q24" s="280">
        <f t="shared" si="5"/>
        <v>17.976961937276339</v>
      </c>
      <c r="R24" s="310"/>
      <c r="S24" s="275"/>
      <c r="T24" s="281"/>
      <c r="U24" s="281"/>
      <c r="V24" s="281"/>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1"/>
      <c r="DD24" s="281"/>
      <c r="DE24" s="281"/>
      <c r="DF24" s="281"/>
      <c r="DG24" s="281"/>
      <c r="DH24" s="281"/>
      <c r="DI24" s="281"/>
      <c r="DJ24" s="281"/>
      <c r="DK24" s="281"/>
      <c r="DL24" s="281"/>
      <c r="DM24" s="281"/>
      <c r="DN24" s="281"/>
      <c r="DO24" s="281"/>
      <c r="DP24" s="281"/>
      <c r="DQ24" s="281"/>
      <c r="DR24" s="281"/>
      <c r="DS24" s="281"/>
      <c r="DT24" s="281"/>
      <c r="DU24" s="281"/>
      <c r="DV24" s="281"/>
      <c r="DW24" s="281"/>
      <c r="DX24" s="281"/>
      <c r="DY24" s="281"/>
      <c r="DZ24" s="281"/>
      <c r="EA24" s="281"/>
      <c r="EB24" s="281"/>
      <c r="EC24" s="281"/>
      <c r="ED24" s="281"/>
      <c r="EE24" s="281"/>
      <c r="EF24" s="281"/>
      <c r="EG24" s="281"/>
      <c r="EH24" s="281"/>
      <c r="EI24" s="281"/>
      <c r="EJ24" s="281"/>
      <c r="EK24" s="281"/>
      <c r="EL24" s="281"/>
      <c r="EM24" s="281"/>
      <c r="EN24" s="281"/>
      <c r="EO24" s="281"/>
      <c r="EP24" s="281"/>
      <c r="EQ24" s="281"/>
      <c r="ER24" s="281"/>
      <c r="ES24" s="281"/>
      <c r="ET24" s="281"/>
      <c r="EU24" s="281"/>
      <c r="EV24" s="281"/>
      <c r="EW24" s="281"/>
      <c r="EX24" s="281"/>
      <c r="EY24" s="281"/>
      <c r="EZ24" s="281"/>
      <c r="FA24" s="281"/>
      <c r="FB24" s="281"/>
      <c r="FC24" s="281"/>
      <c r="FD24" s="281"/>
      <c r="FE24" s="281"/>
      <c r="FF24" s="281"/>
      <c r="FG24" s="281"/>
      <c r="FH24" s="281"/>
      <c r="FI24" s="281"/>
      <c r="FJ24" s="281"/>
      <c r="FK24" s="281"/>
      <c r="FL24" s="281"/>
      <c r="FM24" s="281"/>
      <c r="FN24" s="281"/>
      <c r="FO24" s="281"/>
      <c r="FP24" s="281"/>
      <c r="FQ24" s="281"/>
      <c r="FR24" s="281"/>
      <c r="FS24" s="281"/>
      <c r="FT24" s="281"/>
      <c r="FU24" s="281"/>
      <c r="FV24" s="281"/>
      <c r="FW24" s="281"/>
      <c r="FX24" s="281"/>
      <c r="FY24" s="281"/>
      <c r="FZ24" s="281"/>
      <c r="GA24" s="281"/>
      <c r="GB24" s="281"/>
      <c r="GC24" s="281"/>
      <c r="GD24" s="281"/>
      <c r="GE24" s="281"/>
      <c r="GF24" s="281"/>
      <c r="GG24" s="281"/>
      <c r="GH24" s="281"/>
      <c r="GI24" s="281"/>
      <c r="GJ24" s="281"/>
      <c r="GK24" s="281"/>
      <c r="GL24" s="281"/>
      <c r="GM24" s="281"/>
      <c r="GN24" s="281"/>
      <c r="GO24" s="281"/>
      <c r="GP24" s="281"/>
      <c r="GQ24" s="281"/>
      <c r="GR24" s="281"/>
      <c r="GS24" s="281"/>
      <c r="GT24" s="281"/>
      <c r="GU24" s="281"/>
      <c r="GV24" s="281"/>
      <c r="GW24" s="281"/>
      <c r="GX24" s="281"/>
      <c r="GY24" s="281"/>
      <c r="GZ24" s="281"/>
      <c r="HA24" s="281"/>
      <c r="HB24" s="281"/>
      <c r="HC24" s="281"/>
      <c r="HD24" s="281"/>
      <c r="HE24" s="281"/>
      <c r="HF24" s="281"/>
      <c r="HG24" s="281"/>
      <c r="HH24" s="281"/>
      <c r="HI24" s="281"/>
      <c r="HJ24" s="281"/>
      <c r="HK24" s="281"/>
      <c r="HL24" s="281"/>
      <c r="HM24" s="281"/>
      <c r="HN24" s="281"/>
      <c r="HO24" s="281"/>
      <c r="HP24" s="281"/>
      <c r="HQ24" s="281"/>
      <c r="HR24" s="281"/>
      <c r="HS24" s="281"/>
      <c r="HT24" s="281"/>
      <c r="HU24" s="281"/>
      <c r="HV24" s="281"/>
      <c r="HW24" s="281"/>
      <c r="HX24" s="281"/>
      <c r="HY24" s="281"/>
      <c r="HZ24" s="281"/>
      <c r="IA24" s="281"/>
      <c r="IB24" s="281"/>
      <c r="IC24" s="281"/>
      <c r="ID24" s="281"/>
      <c r="IE24" s="281"/>
      <c r="IF24" s="281"/>
      <c r="IG24" s="281"/>
      <c r="IH24" s="281"/>
      <c r="II24" s="281"/>
      <c r="IJ24" s="281"/>
      <c r="IK24" s="281"/>
      <c r="IL24" s="281"/>
      <c r="IM24" s="281"/>
      <c r="IN24" s="281"/>
      <c r="IO24" s="281"/>
      <c r="IP24" s="281"/>
      <c r="IQ24" s="281"/>
      <c r="IR24" s="281"/>
      <c r="IS24" s="281"/>
      <c r="IT24" s="281"/>
      <c r="IU24" s="281"/>
      <c r="IV24" s="281"/>
      <c r="IW24" s="281"/>
      <c r="IX24" s="281"/>
      <c r="IY24" s="281"/>
    </row>
    <row r="25" spans="1:259" s="125" customFormat="1" ht="18" customHeight="1" x14ac:dyDescent="0.2">
      <c r="A25" s="281"/>
      <c r="B25" s="233" t="s">
        <v>47</v>
      </c>
      <c r="C25" s="406">
        <v>664117</v>
      </c>
      <c r="D25" s="186">
        <v>1.3988649284198011</v>
      </c>
      <c r="E25" s="276"/>
      <c r="F25" s="238">
        <v>82583</v>
      </c>
      <c r="G25" s="235">
        <v>1.2732214168475393</v>
      </c>
      <c r="H25" s="276"/>
      <c r="I25" s="282">
        <v>15398</v>
      </c>
      <c r="J25" s="413">
        <f t="shared" si="1"/>
        <v>2.3185673608716537</v>
      </c>
      <c r="K25" s="235">
        <f t="shared" si="2"/>
        <v>18.645483937372099</v>
      </c>
      <c r="L25" s="278"/>
      <c r="M25" s="278">
        <f t="shared" si="3"/>
        <v>13</v>
      </c>
      <c r="N25" s="278">
        <v>15</v>
      </c>
      <c r="O25" s="278">
        <f t="shared" si="4"/>
        <v>6</v>
      </c>
      <c r="P25" s="279" t="str">
        <f t="shared" si="0"/>
        <v>Cantabria</v>
      </c>
      <c r="Q25" s="283">
        <f t="shared" si="5"/>
        <v>17.965850037119523</v>
      </c>
      <c r="R25" s="310"/>
      <c r="S25" s="275"/>
      <c r="T25" s="281"/>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281"/>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1"/>
      <c r="DA25" s="281"/>
      <c r="DB25" s="281"/>
      <c r="DC25" s="281"/>
      <c r="DD25" s="281"/>
      <c r="DE25" s="281"/>
      <c r="DF25" s="281"/>
      <c r="DG25" s="281"/>
      <c r="DH25" s="281"/>
      <c r="DI25" s="281"/>
      <c r="DJ25" s="281"/>
      <c r="DK25" s="281"/>
      <c r="DL25" s="281"/>
      <c r="DM25" s="281"/>
      <c r="DN25" s="281"/>
      <c r="DO25" s="281"/>
      <c r="DP25" s="281"/>
      <c r="DQ25" s="281"/>
      <c r="DR25" s="281"/>
      <c r="DS25" s="281"/>
      <c r="DT25" s="281"/>
      <c r="DU25" s="281"/>
      <c r="DV25" s="281"/>
      <c r="DW25" s="281"/>
      <c r="DX25" s="281"/>
      <c r="DY25" s="281"/>
      <c r="DZ25" s="281"/>
      <c r="EA25" s="281"/>
      <c r="EB25" s="281"/>
      <c r="EC25" s="281"/>
      <c r="ED25" s="281"/>
      <c r="EE25" s="281"/>
      <c r="EF25" s="281"/>
      <c r="EG25" s="281"/>
      <c r="EH25" s="281"/>
      <c r="EI25" s="281"/>
      <c r="EJ25" s="281"/>
      <c r="EK25" s="281"/>
      <c r="EL25" s="281"/>
      <c r="EM25" s="281"/>
      <c r="EN25" s="281"/>
      <c r="EO25" s="281"/>
      <c r="EP25" s="281"/>
      <c r="EQ25" s="281"/>
      <c r="ER25" s="281"/>
      <c r="ES25" s="281"/>
      <c r="ET25" s="281"/>
      <c r="EU25" s="281"/>
      <c r="EV25" s="281"/>
      <c r="EW25" s="281"/>
      <c r="EX25" s="281"/>
      <c r="EY25" s="281"/>
      <c r="EZ25" s="281"/>
      <c r="FA25" s="281"/>
      <c r="FB25" s="281"/>
      <c r="FC25" s="281"/>
      <c r="FD25" s="281"/>
      <c r="FE25" s="281"/>
      <c r="FF25" s="281"/>
      <c r="FG25" s="281"/>
      <c r="FH25" s="281"/>
      <c r="FI25" s="281"/>
      <c r="FJ25" s="281"/>
      <c r="FK25" s="281"/>
      <c r="FL25" s="281"/>
      <c r="FM25" s="281"/>
      <c r="FN25" s="281"/>
      <c r="FO25" s="281"/>
      <c r="FP25" s="281"/>
      <c r="FQ25" s="281"/>
      <c r="FR25" s="281"/>
      <c r="FS25" s="281"/>
      <c r="FT25" s="281"/>
      <c r="FU25" s="281"/>
      <c r="FV25" s="281"/>
      <c r="FW25" s="281"/>
      <c r="FX25" s="281"/>
      <c r="FY25" s="281"/>
      <c r="FZ25" s="281"/>
      <c r="GA25" s="281"/>
      <c r="GB25" s="281"/>
      <c r="GC25" s="281"/>
      <c r="GD25" s="281"/>
      <c r="GE25" s="281"/>
      <c r="GF25" s="281"/>
      <c r="GG25" s="281"/>
      <c r="GH25" s="281"/>
      <c r="GI25" s="281"/>
      <c r="GJ25" s="281"/>
      <c r="GK25" s="281"/>
      <c r="GL25" s="281"/>
      <c r="GM25" s="281"/>
      <c r="GN25" s="281"/>
      <c r="GO25" s="281"/>
      <c r="GP25" s="281"/>
      <c r="GQ25" s="281"/>
      <c r="GR25" s="281"/>
      <c r="GS25" s="281"/>
      <c r="GT25" s="281"/>
      <c r="GU25" s="281"/>
      <c r="GV25" s="281"/>
      <c r="GW25" s="281"/>
      <c r="GX25" s="281"/>
      <c r="GY25" s="281"/>
      <c r="GZ25" s="281"/>
      <c r="HA25" s="281"/>
      <c r="HB25" s="281"/>
      <c r="HC25" s="281"/>
      <c r="HD25" s="281"/>
      <c r="HE25" s="281"/>
      <c r="HF25" s="281"/>
      <c r="HG25" s="281"/>
      <c r="HH25" s="281"/>
      <c r="HI25" s="281"/>
      <c r="HJ25" s="281"/>
      <c r="HK25" s="281"/>
      <c r="HL25" s="281"/>
      <c r="HM25" s="281"/>
      <c r="HN25" s="281"/>
      <c r="HO25" s="281"/>
      <c r="HP25" s="281"/>
      <c r="HQ25" s="281"/>
      <c r="HR25" s="281"/>
      <c r="HS25" s="281"/>
      <c r="HT25" s="281"/>
      <c r="HU25" s="281"/>
      <c r="HV25" s="281"/>
      <c r="HW25" s="281"/>
      <c r="HX25" s="281"/>
      <c r="HY25" s="281"/>
      <c r="HZ25" s="281"/>
      <c r="IA25" s="281"/>
      <c r="IB25" s="281"/>
      <c r="IC25" s="281"/>
      <c r="ID25" s="281"/>
      <c r="IE25" s="281"/>
      <c r="IF25" s="281"/>
      <c r="IG25" s="281"/>
      <c r="IH25" s="281"/>
      <c r="II25" s="281"/>
      <c r="IJ25" s="281"/>
      <c r="IK25" s="281"/>
      <c r="IL25" s="281"/>
      <c r="IM25" s="281"/>
      <c r="IN25" s="281"/>
      <c r="IO25" s="281"/>
      <c r="IP25" s="281"/>
      <c r="IQ25" s="281"/>
      <c r="IR25" s="281"/>
      <c r="IS25" s="281"/>
      <c r="IT25" s="281"/>
      <c r="IU25" s="281"/>
      <c r="IV25" s="281"/>
      <c r="IW25" s="281"/>
      <c r="IX25" s="281"/>
      <c r="IY25" s="281"/>
    </row>
    <row r="26" spans="1:259" s="125" customFormat="1" ht="18" customHeight="1" x14ac:dyDescent="0.2">
      <c r="A26" s="281"/>
      <c r="B26" s="233" t="s">
        <v>48</v>
      </c>
      <c r="C26" s="406">
        <v>2208174</v>
      </c>
      <c r="D26" s="186">
        <v>4.6511942390399073</v>
      </c>
      <c r="E26" s="276"/>
      <c r="F26" s="238">
        <v>336616</v>
      </c>
      <c r="G26" s="235">
        <v>5.1897690862956214</v>
      </c>
      <c r="H26" s="276"/>
      <c r="I26" s="282">
        <v>65806</v>
      </c>
      <c r="J26" s="413">
        <f t="shared" si="1"/>
        <v>2.9801093573241966</v>
      </c>
      <c r="K26" s="235">
        <f t="shared" si="2"/>
        <v>19.549278703329609</v>
      </c>
      <c r="L26" s="278"/>
      <c r="M26" s="278">
        <f t="shared" si="3"/>
        <v>10</v>
      </c>
      <c r="N26" s="278">
        <v>16</v>
      </c>
      <c r="O26" s="278">
        <f t="shared" si="4"/>
        <v>5</v>
      </c>
      <c r="P26" s="279" t="str">
        <f t="shared" si="0"/>
        <v>Canarias</v>
      </c>
      <c r="Q26" s="280">
        <f t="shared" si="5"/>
        <v>15.134121345183217</v>
      </c>
      <c r="R26" s="310"/>
      <c r="S26" s="275"/>
      <c r="T26" s="281"/>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c r="BX26" s="281"/>
      <c r="BY26" s="281"/>
      <c r="BZ26" s="281"/>
      <c r="CA26" s="281"/>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1"/>
      <c r="DC26" s="281"/>
      <c r="DD26" s="281"/>
      <c r="DE26" s="281"/>
      <c r="DF26" s="281"/>
      <c r="DG26" s="281"/>
      <c r="DH26" s="281"/>
      <c r="DI26" s="281"/>
      <c r="DJ26" s="281"/>
      <c r="DK26" s="281"/>
      <c r="DL26" s="281"/>
      <c r="DM26" s="281"/>
      <c r="DN26" s="281"/>
      <c r="DO26" s="281"/>
      <c r="DP26" s="281"/>
      <c r="DQ26" s="281"/>
      <c r="DR26" s="281"/>
      <c r="DS26" s="281"/>
      <c r="DT26" s="281"/>
      <c r="DU26" s="281"/>
      <c r="DV26" s="281"/>
      <c r="DW26" s="281"/>
      <c r="DX26" s="281"/>
      <c r="DY26" s="281"/>
      <c r="DZ26" s="281"/>
      <c r="EA26" s="281"/>
      <c r="EB26" s="281"/>
      <c r="EC26" s="281"/>
      <c r="ED26" s="281"/>
      <c r="EE26" s="281"/>
      <c r="EF26" s="281"/>
      <c r="EG26" s="281"/>
      <c r="EH26" s="281"/>
      <c r="EI26" s="281"/>
      <c r="EJ26" s="281"/>
      <c r="EK26" s="281"/>
      <c r="EL26" s="281"/>
      <c r="EM26" s="281"/>
      <c r="EN26" s="281"/>
      <c r="EO26" s="281"/>
      <c r="EP26" s="281"/>
      <c r="EQ26" s="281"/>
      <c r="ER26" s="281"/>
      <c r="ES26" s="281"/>
      <c r="ET26" s="281"/>
      <c r="EU26" s="281"/>
      <c r="EV26" s="281"/>
      <c r="EW26" s="281"/>
      <c r="EX26" s="281"/>
      <c r="EY26" s="281"/>
      <c r="EZ26" s="281"/>
      <c r="FA26" s="281"/>
      <c r="FB26" s="281"/>
      <c r="FC26" s="281"/>
      <c r="FD26" s="281"/>
      <c r="FE26" s="281"/>
      <c r="FF26" s="281"/>
      <c r="FG26" s="281"/>
      <c r="FH26" s="281"/>
      <c r="FI26" s="281"/>
      <c r="FJ26" s="281"/>
      <c r="FK26" s="281"/>
      <c r="FL26" s="281"/>
      <c r="FM26" s="281"/>
      <c r="FN26" s="281"/>
      <c r="FO26" s="281"/>
      <c r="FP26" s="281"/>
      <c r="FQ26" s="281"/>
      <c r="FR26" s="281"/>
      <c r="FS26" s="281"/>
      <c r="FT26" s="281"/>
      <c r="FU26" s="281"/>
      <c r="FV26" s="281"/>
      <c r="FW26" s="281"/>
      <c r="FX26" s="281"/>
      <c r="FY26" s="281"/>
      <c r="FZ26" s="281"/>
      <c r="GA26" s="281"/>
      <c r="GB26" s="281"/>
      <c r="GC26" s="281"/>
      <c r="GD26" s="281"/>
      <c r="GE26" s="281"/>
      <c r="GF26" s="281"/>
      <c r="GG26" s="281"/>
      <c r="GH26" s="281"/>
      <c r="GI26" s="281"/>
      <c r="GJ26" s="281"/>
      <c r="GK26" s="281"/>
      <c r="GL26" s="281"/>
      <c r="GM26" s="281"/>
      <c r="GN26" s="281"/>
      <c r="GO26" s="281"/>
      <c r="GP26" s="281"/>
      <c r="GQ26" s="281"/>
      <c r="GR26" s="281"/>
      <c r="GS26" s="281"/>
      <c r="GT26" s="281"/>
      <c r="GU26" s="281"/>
      <c r="GV26" s="281"/>
      <c r="GW26" s="281"/>
      <c r="GX26" s="281"/>
      <c r="GY26" s="281"/>
      <c r="GZ26" s="281"/>
      <c r="HA26" s="281"/>
      <c r="HB26" s="281"/>
      <c r="HC26" s="281"/>
      <c r="HD26" s="281"/>
      <c r="HE26" s="281"/>
      <c r="HF26" s="281"/>
      <c r="HG26" s="281"/>
      <c r="HH26" s="281"/>
      <c r="HI26" s="281"/>
      <c r="HJ26" s="281"/>
      <c r="HK26" s="281"/>
      <c r="HL26" s="281"/>
      <c r="HM26" s="281"/>
      <c r="HN26" s="281"/>
      <c r="HO26" s="281"/>
      <c r="HP26" s="281"/>
      <c r="HQ26" s="281"/>
      <c r="HR26" s="281"/>
      <c r="HS26" s="281"/>
      <c r="HT26" s="281"/>
      <c r="HU26" s="281"/>
      <c r="HV26" s="281"/>
      <c r="HW26" s="281"/>
      <c r="HX26" s="281"/>
      <c r="HY26" s="281"/>
      <c r="HZ26" s="281"/>
      <c r="IA26" s="281"/>
      <c r="IB26" s="281"/>
      <c r="IC26" s="281"/>
      <c r="ID26" s="281"/>
      <c r="IE26" s="281"/>
      <c r="IF26" s="281"/>
      <c r="IG26" s="281"/>
      <c r="IH26" s="281"/>
      <c r="II26" s="281"/>
      <c r="IJ26" s="281"/>
      <c r="IK26" s="281"/>
      <c r="IL26" s="281"/>
      <c r="IM26" s="281"/>
      <c r="IN26" s="281"/>
      <c r="IO26" s="281"/>
      <c r="IP26" s="281"/>
      <c r="IQ26" s="281"/>
      <c r="IR26" s="281"/>
      <c r="IS26" s="281"/>
      <c r="IT26" s="281"/>
      <c r="IU26" s="281"/>
      <c r="IV26" s="281"/>
      <c r="IW26" s="281"/>
      <c r="IX26" s="281"/>
      <c r="IY26" s="281"/>
    </row>
    <row r="27" spans="1:259" s="125" customFormat="1" ht="18" customHeight="1" x14ac:dyDescent="0.2">
      <c r="A27" s="281"/>
      <c r="B27" s="233" t="s">
        <v>49</v>
      </c>
      <c r="C27" s="406">
        <v>319892</v>
      </c>
      <c r="D27" s="187">
        <v>0.67380551872948147</v>
      </c>
      <c r="E27" s="276"/>
      <c r="F27" s="238">
        <v>45131</v>
      </c>
      <c r="G27" s="242">
        <v>0.69580610735558523</v>
      </c>
      <c r="H27" s="276"/>
      <c r="I27" s="282">
        <v>8756</v>
      </c>
      <c r="J27" s="413">
        <f t="shared" si="1"/>
        <v>2.7371737961562026</v>
      </c>
      <c r="K27" s="242">
        <f t="shared" si="2"/>
        <v>19.401298442312381</v>
      </c>
      <c r="L27" s="278"/>
      <c r="M27" s="278">
        <f t="shared" si="3"/>
        <v>11</v>
      </c>
      <c r="N27" s="278">
        <v>17</v>
      </c>
      <c r="O27" s="278">
        <f t="shared" si="4"/>
        <v>3</v>
      </c>
      <c r="P27" s="279" t="str">
        <f t="shared" si="0"/>
        <v>Asturias, Principado de</v>
      </c>
      <c r="Q27" s="280">
        <f t="shared" si="5"/>
        <v>15.094934419282488</v>
      </c>
      <c r="R27" s="310"/>
      <c r="S27" s="275"/>
      <c r="T27" s="281"/>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1"/>
      <c r="BW27" s="281"/>
      <c r="BX27" s="281"/>
      <c r="BY27" s="281"/>
      <c r="BZ27" s="281"/>
      <c r="CA27" s="281"/>
      <c r="CB27" s="281"/>
      <c r="CC27" s="281"/>
      <c r="CD27" s="281"/>
      <c r="CE27" s="281"/>
      <c r="CF27" s="281"/>
      <c r="CG27" s="281"/>
      <c r="CH27" s="281"/>
      <c r="CI27" s="281"/>
      <c r="CJ27" s="281"/>
      <c r="CK27" s="281"/>
      <c r="CL27" s="281"/>
      <c r="CM27" s="281"/>
      <c r="CN27" s="281"/>
      <c r="CO27" s="281"/>
      <c r="CP27" s="281"/>
      <c r="CQ27" s="281"/>
      <c r="CR27" s="281"/>
      <c r="CS27" s="281"/>
      <c r="CT27" s="281"/>
      <c r="CU27" s="281"/>
      <c r="CV27" s="281"/>
      <c r="CW27" s="281"/>
      <c r="CX27" s="281"/>
      <c r="CY27" s="281"/>
      <c r="CZ27" s="281"/>
      <c r="DA27" s="281"/>
      <c r="DB27" s="281"/>
      <c r="DC27" s="281"/>
      <c r="DD27" s="281"/>
      <c r="DE27" s="281"/>
      <c r="DF27" s="281"/>
      <c r="DG27" s="281"/>
      <c r="DH27" s="281"/>
      <c r="DI27" s="281"/>
      <c r="DJ27" s="281"/>
      <c r="DK27" s="281"/>
      <c r="DL27" s="281"/>
      <c r="DM27" s="281"/>
      <c r="DN27" s="281"/>
      <c r="DO27" s="281"/>
      <c r="DP27" s="281"/>
      <c r="DQ27" s="281"/>
      <c r="DR27" s="281"/>
      <c r="DS27" s="281"/>
      <c r="DT27" s="281"/>
      <c r="DU27" s="281"/>
      <c r="DV27" s="281"/>
      <c r="DW27" s="281"/>
      <c r="DX27" s="281"/>
      <c r="DY27" s="281"/>
      <c r="DZ27" s="281"/>
      <c r="EA27" s="281"/>
      <c r="EB27" s="281"/>
      <c r="EC27" s="281"/>
      <c r="ED27" s="281"/>
      <c r="EE27" s="281"/>
      <c r="EF27" s="281"/>
      <c r="EG27" s="281"/>
      <c r="EH27" s="281"/>
      <c r="EI27" s="281"/>
      <c r="EJ27" s="281"/>
      <c r="EK27" s="281"/>
      <c r="EL27" s="281"/>
      <c r="EM27" s="281"/>
      <c r="EN27" s="281"/>
      <c r="EO27" s="281"/>
      <c r="EP27" s="281"/>
      <c r="EQ27" s="281"/>
      <c r="ER27" s="281"/>
      <c r="ES27" s="281"/>
      <c r="ET27" s="281"/>
      <c r="EU27" s="281"/>
      <c r="EV27" s="281"/>
      <c r="EW27" s="281"/>
      <c r="EX27" s="281"/>
      <c r="EY27" s="281"/>
      <c r="EZ27" s="281"/>
      <c r="FA27" s="281"/>
      <c r="FB27" s="281"/>
      <c r="FC27" s="281"/>
      <c r="FD27" s="281"/>
      <c r="FE27" s="281"/>
      <c r="FF27" s="281"/>
      <c r="FG27" s="281"/>
      <c r="FH27" s="281"/>
      <c r="FI27" s="281"/>
      <c r="FJ27" s="281"/>
      <c r="FK27" s="281"/>
      <c r="FL27" s="281"/>
      <c r="FM27" s="281"/>
      <c r="FN27" s="281"/>
      <c r="FO27" s="281"/>
      <c r="FP27" s="281"/>
      <c r="FQ27" s="281"/>
      <c r="FR27" s="281"/>
      <c r="FS27" s="281"/>
      <c r="FT27" s="281"/>
      <c r="FU27" s="281"/>
      <c r="FV27" s="281"/>
      <c r="FW27" s="281"/>
      <c r="FX27" s="281"/>
      <c r="FY27" s="281"/>
      <c r="FZ27" s="281"/>
      <c r="GA27" s="281"/>
      <c r="GB27" s="281"/>
      <c r="GC27" s="281"/>
      <c r="GD27" s="281"/>
      <c r="GE27" s="281"/>
      <c r="GF27" s="281"/>
      <c r="GG27" s="281"/>
      <c r="GH27" s="281"/>
      <c r="GI27" s="281"/>
      <c r="GJ27" s="281"/>
      <c r="GK27" s="281"/>
      <c r="GL27" s="281"/>
      <c r="GM27" s="281"/>
      <c r="GN27" s="281"/>
      <c r="GO27" s="281"/>
      <c r="GP27" s="281"/>
      <c r="GQ27" s="281"/>
      <c r="GR27" s="281"/>
      <c r="GS27" s="281"/>
      <c r="GT27" s="281"/>
      <c r="GU27" s="281"/>
      <c r="GV27" s="281"/>
      <c r="GW27" s="281"/>
      <c r="GX27" s="281"/>
      <c r="GY27" s="281"/>
      <c r="GZ27" s="281"/>
      <c r="HA27" s="281"/>
      <c r="HB27" s="281"/>
      <c r="HC27" s="281"/>
      <c r="HD27" s="281"/>
      <c r="HE27" s="281"/>
      <c r="HF27" s="281"/>
      <c r="HG27" s="281"/>
      <c r="HH27" s="281"/>
      <c r="HI27" s="281"/>
      <c r="HJ27" s="281"/>
      <c r="HK27" s="281"/>
      <c r="HL27" s="281"/>
      <c r="HM27" s="281"/>
      <c r="HN27" s="281"/>
      <c r="HO27" s="281"/>
      <c r="HP27" s="281"/>
      <c r="HQ27" s="281"/>
      <c r="HR27" s="281"/>
      <c r="HS27" s="281"/>
      <c r="HT27" s="281"/>
      <c r="HU27" s="281"/>
      <c r="HV27" s="281"/>
      <c r="HW27" s="281"/>
      <c r="HX27" s="281"/>
      <c r="HY27" s="281"/>
      <c r="HZ27" s="281"/>
      <c r="IA27" s="281"/>
      <c r="IB27" s="281"/>
      <c r="IC27" s="281"/>
      <c r="ID27" s="281"/>
      <c r="IE27" s="281"/>
      <c r="IF27" s="281"/>
      <c r="IG27" s="281"/>
      <c r="IH27" s="281"/>
      <c r="II27" s="281"/>
      <c r="IJ27" s="281"/>
      <c r="IK27" s="281"/>
      <c r="IL27" s="281"/>
      <c r="IM27" s="281"/>
      <c r="IN27" s="281"/>
      <c r="IO27" s="281"/>
      <c r="IP27" s="281"/>
      <c r="IQ27" s="281"/>
      <c r="IR27" s="281"/>
      <c r="IS27" s="281"/>
      <c r="IT27" s="281"/>
      <c r="IU27" s="281"/>
      <c r="IV27" s="281"/>
      <c r="IW27" s="281"/>
      <c r="IX27" s="281"/>
      <c r="IY27" s="281"/>
    </row>
    <row r="28" spans="1:259" s="125" customFormat="1" ht="18" customHeight="1" x14ac:dyDescent="0.2">
      <c r="A28" s="281"/>
      <c r="B28" s="233" t="s">
        <v>4</v>
      </c>
      <c r="C28" s="238">
        <v>168287</v>
      </c>
      <c r="D28" s="242">
        <v>0.35447185090726951</v>
      </c>
      <c r="E28" s="276"/>
      <c r="F28" s="238">
        <v>22272</v>
      </c>
      <c r="G28" s="242">
        <v>0.34337802448480192</v>
      </c>
      <c r="H28" s="276"/>
      <c r="I28" s="282">
        <v>3221</v>
      </c>
      <c r="J28" s="413">
        <f t="shared" si="1"/>
        <v>1.9139921681413299</v>
      </c>
      <c r="K28" s="242">
        <f t="shared" si="2"/>
        <v>14.462104885057471</v>
      </c>
      <c r="L28" s="278"/>
      <c r="M28" s="278">
        <f t="shared" si="3"/>
        <v>19</v>
      </c>
      <c r="N28" s="278">
        <v>18</v>
      </c>
      <c r="O28" s="278">
        <f t="shared" si="4"/>
        <v>12</v>
      </c>
      <c r="P28" s="279" t="str">
        <f t="shared" si="0"/>
        <v>Galicia</v>
      </c>
      <c r="Q28" s="280">
        <f t="shared" si="5"/>
        <v>14.517318219450612</v>
      </c>
      <c r="R28" s="311"/>
      <c r="S28" s="223"/>
      <c r="T28" s="281"/>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1"/>
      <c r="BT28" s="281"/>
      <c r="BU28" s="281"/>
      <c r="BV28" s="281"/>
      <c r="BW28" s="281"/>
      <c r="BX28" s="281"/>
      <c r="BY28" s="281"/>
      <c r="BZ28" s="281"/>
      <c r="CA28" s="281"/>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1"/>
      <c r="DC28" s="281"/>
      <c r="DD28" s="281"/>
      <c r="DE28" s="281"/>
      <c r="DF28" s="281"/>
      <c r="DG28" s="281"/>
      <c r="DH28" s="281"/>
      <c r="DI28" s="281"/>
      <c r="DJ28" s="281"/>
      <c r="DK28" s="281"/>
      <c r="DL28" s="281"/>
      <c r="DM28" s="281"/>
      <c r="DN28" s="281"/>
      <c r="DO28" s="281"/>
      <c r="DP28" s="281"/>
      <c r="DQ28" s="281"/>
      <c r="DR28" s="281"/>
      <c r="DS28" s="281"/>
      <c r="DT28" s="281"/>
      <c r="DU28" s="281"/>
      <c r="DV28" s="281"/>
      <c r="DW28" s="281"/>
      <c r="DX28" s="281"/>
      <c r="DY28" s="281"/>
      <c r="DZ28" s="281"/>
      <c r="EA28" s="281"/>
      <c r="EB28" s="281"/>
      <c r="EC28" s="281"/>
      <c r="ED28" s="281"/>
      <c r="EE28" s="281"/>
      <c r="EF28" s="281"/>
      <c r="EG28" s="281"/>
      <c r="EH28" s="281"/>
      <c r="EI28" s="281"/>
      <c r="EJ28" s="281"/>
      <c r="EK28" s="281"/>
      <c r="EL28" s="281"/>
      <c r="EM28" s="281"/>
      <c r="EN28" s="281"/>
      <c r="EO28" s="281"/>
      <c r="EP28" s="281"/>
      <c r="EQ28" s="281"/>
      <c r="ER28" s="281"/>
      <c r="ES28" s="281"/>
      <c r="ET28" s="281"/>
      <c r="EU28" s="281"/>
      <c r="EV28" s="281"/>
      <c r="EW28" s="281"/>
      <c r="EX28" s="281"/>
      <c r="EY28" s="281"/>
      <c r="EZ28" s="281"/>
      <c r="FA28" s="281"/>
      <c r="FB28" s="281"/>
      <c r="FC28" s="281"/>
      <c r="FD28" s="281"/>
      <c r="FE28" s="281"/>
      <c r="FF28" s="281"/>
      <c r="FG28" s="281"/>
      <c r="FH28" s="281"/>
      <c r="FI28" s="281"/>
      <c r="FJ28" s="281"/>
      <c r="FK28" s="281"/>
      <c r="FL28" s="281"/>
      <c r="FM28" s="281"/>
      <c r="FN28" s="281"/>
      <c r="FO28" s="281"/>
      <c r="FP28" s="281"/>
      <c r="FQ28" s="281"/>
      <c r="FR28" s="281"/>
      <c r="FS28" s="281"/>
      <c r="FT28" s="281"/>
      <c r="FU28" s="281"/>
      <c r="FV28" s="281"/>
      <c r="FW28" s="281"/>
      <c r="FX28" s="281"/>
      <c r="FY28" s="281"/>
      <c r="FZ28" s="281"/>
      <c r="GA28" s="281"/>
      <c r="GB28" s="281"/>
      <c r="GC28" s="281"/>
      <c r="GD28" s="281"/>
      <c r="GE28" s="281"/>
      <c r="GF28" s="281"/>
      <c r="GG28" s="281"/>
      <c r="GH28" s="281"/>
      <c r="GI28" s="281"/>
      <c r="GJ28" s="281"/>
      <c r="GK28" s="281"/>
      <c r="GL28" s="281"/>
      <c r="GM28" s="281"/>
      <c r="GN28" s="281"/>
      <c r="GO28" s="281"/>
      <c r="GP28" s="281"/>
      <c r="GQ28" s="281"/>
      <c r="GR28" s="281"/>
      <c r="GS28" s="281"/>
      <c r="GT28" s="281"/>
      <c r="GU28" s="281"/>
      <c r="GV28" s="281"/>
      <c r="GW28" s="281"/>
      <c r="GX28" s="281"/>
      <c r="GY28" s="281"/>
      <c r="GZ28" s="281"/>
      <c r="HA28" s="281"/>
      <c r="HB28" s="281"/>
      <c r="HC28" s="281"/>
      <c r="HD28" s="281"/>
      <c r="HE28" s="281"/>
      <c r="HF28" s="281"/>
      <c r="HG28" s="281"/>
      <c r="HH28" s="281"/>
      <c r="HI28" s="281"/>
      <c r="HJ28" s="281"/>
      <c r="HK28" s="281"/>
      <c r="HL28" s="281"/>
      <c r="HM28" s="281"/>
      <c r="HN28" s="281"/>
      <c r="HO28" s="281"/>
      <c r="HP28" s="281"/>
      <c r="HQ28" s="281"/>
      <c r="HR28" s="281"/>
      <c r="HS28" s="281"/>
      <c r="HT28" s="281"/>
      <c r="HU28" s="281"/>
      <c r="HV28" s="281"/>
      <c r="HW28" s="281"/>
      <c r="HX28" s="281"/>
      <c r="HY28" s="281"/>
      <c r="HZ28" s="281"/>
      <c r="IA28" s="281"/>
      <c r="IB28" s="281"/>
      <c r="IC28" s="281"/>
      <c r="ID28" s="281"/>
      <c r="IE28" s="281"/>
      <c r="IF28" s="281"/>
      <c r="IG28" s="281"/>
      <c r="IH28" s="281"/>
      <c r="II28" s="281"/>
      <c r="IJ28" s="281"/>
      <c r="IK28" s="281"/>
      <c r="IL28" s="281"/>
      <c r="IM28" s="281"/>
      <c r="IN28" s="281"/>
      <c r="IO28" s="281"/>
      <c r="IP28" s="281"/>
      <c r="IQ28" s="281"/>
      <c r="IR28" s="281"/>
      <c r="IS28" s="281"/>
      <c r="IT28" s="281"/>
      <c r="IU28" s="281"/>
      <c r="IV28" s="281"/>
      <c r="IW28" s="281"/>
      <c r="IX28" s="281"/>
      <c r="IY28" s="281"/>
    </row>
    <row r="29" spans="1:259" s="125" customFormat="1" ht="6" customHeight="1" x14ac:dyDescent="0.2">
      <c r="A29" s="281"/>
      <c r="B29" s="290"/>
      <c r="C29" s="291"/>
      <c r="D29" s="292"/>
      <c r="E29" s="232"/>
      <c r="F29" s="291"/>
      <c r="G29" s="292"/>
      <c r="H29" s="232"/>
      <c r="I29" s="291"/>
      <c r="J29" s="411"/>
      <c r="K29" s="292"/>
      <c r="L29" s="278"/>
      <c r="M29" s="278"/>
      <c r="N29" s="278">
        <v>19</v>
      </c>
      <c r="O29" s="278">
        <f t="shared" si="4"/>
        <v>18</v>
      </c>
      <c r="P29" s="279" t="str">
        <f t="shared" si="0"/>
        <v>Ceuta y Melilla</v>
      </c>
      <c r="Q29" s="280">
        <f t="shared" si="5"/>
        <v>14.462104885057471</v>
      </c>
      <c r="R29" s="312"/>
      <c r="S29" s="212"/>
      <c r="T29" s="281"/>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1"/>
      <c r="BV29" s="281"/>
      <c r="BW29" s="281"/>
      <c r="BX29" s="281"/>
      <c r="BY29" s="281"/>
      <c r="BZ29" s="281"/>
      <c r="CA29" s="281"/>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1"/>
      <c r="DI29" s="281"/>
      <c r="DJ29" s="281"/>
      <c r="DK29" s="281"/>
      <c r="DL29" s="281"/>
      <c r="DM29" s="281"/>
      <c r="DN29" s="281"/>
      <c r="DO29" s="281"/>
      <c r="DP29" s="281"/>
      <c r="DQ29" s="281"/>
      <c r="DR29" s="281"/>
      <c r="DS29" s="281"/>
      <c r="DT29" s="281"/>
      <c r="DU29" s="281"/>
      <c r="DV29" s="281"/>
      <c r="DW29" s="281"/>
      <c r="DX29" s="281"/>
      <c r="DY29" s="281"/>
      <c r="DZ29" s="281"/>
      <c r="EA29" s="281"/>
      <c r="EB29" s="281"/>
      <c r="EC29" s="281"/>
      <c r="ED29" s="281"/>
      <c r="EE29" s="281"/>
      <c r="EF29" s="281"/>
      <c r="EG29" s="281"/>
      <c r="EH29" s="281"/>
      <c r="EI29" s="281"/>
      <c r="EJ29" s="281"/>
      <c r="EK29" s="281"/>
      <c r="EL29" s="281"/>
      <c r="EM29" s="281"/>
      <c r="EN29" s="281"/>
      <c r="EO29" s="281"/>
      <c r="EP29" s="281"/>
      <c r="EQ29" s="281"/>
      <c r="ER29" s="281"/>
      <c r="ES29" s="281"/>
      <c r="ET29" s="281"/>
      <c r="EU29" s="281"/>
      <c r="EV29" s="281"/>
      <c r="EW29" s="281"/>
      <c r="EX29" s="281"/>
      <c r="EY29" s="281"/>
      <c r="EZ29" s="281"/>
      <c r="FA29" s="281"/>
      <c r="FB29" s="281"/>
      <c r="FC29" s="281"/>
      <c r="FD29" s="281"/>
      <c r="FE29" s="281"/>
      <c r="FF29" s="281"/>
      <c r="FG29" s="281"/>
      <c r="FH29" s="281"/>
      <c r="FI29" s="281"/>
      <c r="FJ29" s="281"/>
      <c r="FK29" s="281"/>
      <c r="FL29" s="281"/>
      <c r="FM29" s="281"/>
      <c r="FN29" s="281"/>
      <c r="FO29" s="281"/>
      <c r="FP29" s="281"/>
      <c r="FQ29" s="281"/>
      <c r="FR29" s="281"/>
      <c r="FS29" s="281"/>
      <c r="FT29" s="281"/>
      <c r="FU29" s="281"/>
      <c r="FV29" s="281"/>
      <c r="FW29" s="281"/>
      <c r="FX29" s="281"/>
      <c r="FY29" s="281"/>
      <c r="FZ29" s="281"/>
      <c r="GA29" s="281"/>
      <c r="GB29" s="281"/>
      <c r="GC29" s="281"/>
      <c r="GD29" s="281"/>
      <c r="GE29" s="281"/>
      <c r="GF29" s="281"/>
      <c r="GG29" s="281"/>
      <c r="GH29" s="281"/>
      <c r="GI29" s="281"/>
      <c r="GJ29" s="281"/>
      <c r="GK29" s="281"/>
      <c r="GL29" s="281"/>
      <c r="GM29" s="281"/>
      <c r="GN29" s="281"/>
      <c r="GO29" s="281"/>
      <c r="GP29" s="281"/>
      <c r="GQ29" s="281"/>
      <c r="GR29" s="281"/>
      <c r="GS29" s="281"/>
      <c r="GT29" s="281"/>
      <c r="GU29" s="281"/>
      <c r="GV29" s="281"/>
      <c r="GW29" s="281"/>
      <c r="GX29" s="281"/>
      <c r="GY29" s="281"/>
      <c r="GZ29" s="281"/>
      <c r="HA29" s="281"/>
      <c r="HB29" s="281"/>
      <c r="HC29" s="281"/>
      <c r="HD29" s="281"/>
      <c r="HE29" s="281"/>
      <c r="HF29" s="281"/>
      <c r="HG29" s="281"/>
      <c r="HH29" s="281"/>
      <c r="HI29" s="281"/>
      <c r="HJ29" s="281"/>
      <c r="HK29" s="281"/>
      <c r="HL29" s="281"/>
      <c r="HM29" s="281"/>
      <c r="HN29" s="281"/>
      <c r="HO29" s="281"/>
      <c r="HP29" s="281"/>
      <c r="HQ29" s="281"/>
      <c r="HR29" s="281"/>
      <c r="HS29" s="281"/>
      <c r="HT29" s="281"/>
      <c r="HU29" s="281"/>
      <c r="HV29" s="281"/>
      <c r="HW29" s="281"/>
      <c r="HX29" s="281"/>
      <c r="HY29" s="281"/>
      <c r="HZ29" s="281"/>
      <c r="IA29" s="281"/>
      <c r="IB29" s="281"/>
      <c r="IC29" s="281"/>
      <c r="ID29" s="281"/>
      <c r="IE29" s="281"/>
      <c r="IF29" s="281"/>
      <c r="IG29" s="281"/>
      <c r="IH29" s="281"/>
      <c r="II29" s="281"/>
      <c r="IJ29" s="281"/>
      <c r="IK29" s="281"/>
      <c r="IL29" s="281"/>
      <c r="IM29" s="281"/>
      <c r="IN29" s="281"/>
      <c r="IO29" s="281"/>
      <c r="IP29" s="281"/>
      <c r="IQ29" s="281"/>
      <c r="IR29" s="281"/>
      <c r="IS29" s="281"/>
      <c r="IT29" s="281"/>
      <c r="IU29" s="281"/>
      <c r="IV29" s="281"/>
      <c r="IW29" s="281"/>
      <c r="IX29" s="281"/>
      <c r="IY29" s="281"/>
    </row>
    <row r="30" spans="1:259" s="125" customFormat="1" ht="5.25" customHeight="1" x14ac:dyDescent="0.2">
      <c r="A30" s="281"/>
      <c r="B30" s="293"/>
      <c r="C30" s="221"/>
      <c r="D30" s="249"/>
      <c r="E30" s="293"/>
      <c r="F30" s="293"/>
      <c r="G30" s="294"/>
      <c r="H30" s="293"/>
      <c r="I30" s="256"/>
      <c r="J30" s="256"/>
      <c r="K30" s="295"/>
      <c r="L30" s="296"/>
      <c r="M30" s="278"/>
      <c r="N30" s="297"/>
      <c r="O30" s="297"/>
      <c r="P30" s="297"/>
      <c r="Q30" s="297"/>
      <c r="R30" s="313"/>
      <c r="S30" s="256"/>
      <c r="T30" s="281"/>
      <c r="U30" s="281"/>
      <c r="V30" s="281"/>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281"/>
      <c r="BV30" s="281"/>
      <c r="BW30" s="281"/>
      <c r="BX30" s="281"/>
      <c r="BY30" s="281"/>
      <c r="BZ30" s="281"/>
      <c r="CA30" s="281"/>
      <c r="CB30" s="281"/>
      <c r="CC30" s="281"/>
      <c r="CD30" s="281"/>
      <c r="CE30" s="281"/>
      <c r="CF30" s="281"/>
      <c r="CG30" s="281"/>
      <c r="CH30" s="281"/>
      <c r="CI30" s="281"/>
      <c r="CJ30" s="281"/>
      <c r="CK30" s="281"/>
      <c r="CL30" s="281"/>
      <c r="CM30" s="281"/>
      <c r="CN30" s="281"/>
      <c r="CO30" s="281"/>
      <c r="CP30" s="281"/>
      <c r="CQ30" s="281"/>
      <c r="CR30" s="281"/>
      <c r="CS30" s="281"/>
      <c r="CT30" s="281"/>
      <c r="CU30" s="281"/>
      <c r="CV30" s="281"/>
      <c r="CW30" s="281"/>
      <c r="CX30" s="281"/>
      <c r="CY30" s="281"/>
      <c r="CZ30" s="281"/>
      <c r="DA30" s="281"/>
      <c r="DB30" s="281"/>
      <c r="DC30" s="281"/>
      <c r="DD30" s="281"/>
      <c r="DE30" s="281"/>
      <c r="DF30" s="281"/>
      <c r="DG30" s="281"/>
      <c r="DH30" s="281"/>
      <c r="DI30" s="281"/>
      <c r="DJ30" s="281"/>
      <c r="DK30" s="281"/>
      <c r="DL30" s="281"/>
      <c r="DM30" s="281"/>
      <c r="DN30" s="281"/>
      <c r="DO30" s="281"/>
      <c r="DP30" s="281"/>
      <c r="DQ30" s="281"/>
      <c r="DR30" s="281"/>
      <c r="DS30" s="281"/>
      <c r="DT30" s="281"/>
      <c r="DU30" s="281"/>
      <c r="DV30" s="281"/>
      <c r="DW30" s="281"/>
      <c r="DX30" s="281"/>
      <c r="DY30" s="281"/>
      <c r="DZ30" s="281"/>
      <c r="EA30" s="281"/>
      <c r="EB30" s="281"/>
      <c r="EC30" s="281"/>
      <c r="ED30" s="281"/>
      <c r="EE30" s="281"/>
      <c r="EF30" s="281"/>
      <c r="EG30" s="281"/>
      <c r="EH30" s="281"/>
      <c r="EI30" s="281"/>
      <c r="EJ30" s="281"/>
      <c r="EK30" s="281"/>
      <c r="EL30" s="281"/>
      <c r="EM30" s="281"/>
      <c r="EN30" s="281"/>
      <c r="EO30" s="281"/>
      <c r="EP30" s="281"/>
      <c r="EQ30" s="281"/>
      <c r="ER30" s="281"/>
      <c r="ES30" s="281"/>
      <c r="ET30" s="281"/>
      <c r="EU30" s="281"/>
      <c r="EV30" s="281"/>
      <c r="EW30" s="281"/>
      <c r="EX30" s="281"/>
      <c r="EY30" s="281"/>
      <c r="EZ30" s="281"/>
      <c r="FA30" s="281"/>
      <c r="FB30" s="281"/>
      <c r="FC30" s="281"/>
      <c r="FD30" s="281"/>
      <c r="FE30" s="281"/>
      <c r="FF30" s="281"/>
      <c r="FG30" s="281"/>
      <c r="FH30" s="281"/>
      <c r="FI30" s="281"/>
      <c r="FJ30" s="281"/>
      <c r="FK30" s="281"/>
      <c r="FL30" s="281"/>
      <c r="FM30" s="281"/>
      <c r="FN30" s="281"/>
      <c r="FO30" s="281"/>
      <c r="FP30" s="281"/>
      <c r="FQ30" s="281"/>
      <c r="FR30" s="281"/>
      <c r="FS30" s="281"/>
      <c r="FT30" s="281"/>
      <c r="FU30" s="281"/>
      <c r="FV30" s="281"/>
      <c r="FW30" s="281"/>
      <c r="FX30" s="281"/>
      <c r="FY30" s="281"/>
      <c r="FZ30" s="281"/>
      <c r="GA30" s="281"/>
      <c r="GB30" s="281"/>
      <c r="GC30" s="281"/>
      <c r="GD30" s="281"/>
      <c r="GE30" s="281"/>
      <c r="GF30" s="281"/>
      <c r="GG30" s="281"/>
      <c r="GH30" s="281"/>
      <c r="GI30" s="281"/>
      <c r="GJ30" s="281"/>
      <c r="GK30" s="281"/>
      <c r="GL30" s="281"/>
      <c r="GM30" s="281"/>
      <c r="GN30" s="281"/>
      <c r="GO30" s="281"/>
      <c r="GP30" s="281"/>
      <c r="GQ30" s="281"/>
      <c r="GR30" s="281"/>
      <c r="GS30" s="281"/>
      <c r="GT30" s="281"/>
      <c r="GU30" s="281"/>
      <c r="GV30" s="281"/>
      <c r="GW30" s="281"/>
      <c r="GX30" s="281"/>
      <c r="GY30" s="281"/>
      <c r="GZ30" s="281"/>
      <c r="HA30" s="281"/>
      <c r="HB30" s="281"/>
      <c r="HC30" s="281"/>
      <c r="HD30" s="281"/>
      <c r="HE30" s="281"/>
      <c r="HF30" s="281"/>
      <c r="HG30" s="281"/>
      <c r="HH30" s="281"/>
      <c r="HI30" s="281"/>
      <c r="HJ30" s="281"/>
      <c r="HK30" s="281"/>
      <c r="HL30" s="281"/>
      <c r="HM30" s="281"/>
      <c r="HN30" s="281"/>
      <c r="HO30" s="281"/>
      <c r="HP30" s="281"/>
      <c r="HQ30" s="281"/>
      <c r="HR30" s="281"/>
      <c r="HS30" s="281"/>
      <c r="HT30" s="281"/>
      <c r="HU30" s="281"/>
      <c r="HV30" s="281"/>
      <c r="HW30" s="281"/>
      <c r="HX30" s="281"/>
      <c r="HY30" s="281"/>
      <c r="HZ30" s="281"/>
      <c r="IA30" s="281"/>
      <c r="IB30" s="281"/>
      <c r="IC30" s="281"/>
      <c r="ID30" s="281"/>
      <c r="IE30" s="281"/>
      <c r="IF30" s="281"/>
      <c r="IG30" s="281"/>
      <c r="IH30" s="281"/>
      <c r="II30" s="281"/>
      <c r="IJ30" s="281"/>
      <c r="IK30" s="281"/>
      <c r="IL30" s="281"/>
      <c r="IM30" s="281"/>
      <c r="IN30" s="281"/>
      <c r="IO30" s="281"/>
      <c r="IP30" s="281"/>
      <c r="IQ30" s="281"/>
      <c r="IR30" s="281"/>
      <c r="IS30" s="281"/>
      <c r="IT30" s="281"/>
      <c r="IU30" s="281"/>
      <c r="IV30" s="281"/>
      <c r="IW30" s="281"/>
      <c r="IX30" s="281"/>
      <c r="IY30" s="281"/>
    </row>
    <row r="31" spans="1:259" s="27" customFormat="1" ht="15.75" customHeight="1" x14ac:dyDescent="0.2">
      <c r="A31" s="222"/>
      <c r="B31" s="298" t="s">
        <v>3</v>
      </c>
      <c r="C31" s="253">
        <f>SUM(C11:C28)</f>
        <v>47475420</v>
      </c>
      <c r="D31" s="254">
        <f>SUM(D11:D28)</f>
        <v>100</v>
      </c>
      <c r="E31" s="299"/>
      <c r="F31" s="253">
        <f>SUM(F11:F28)</f>
        <v>6486146</v>
      </c>
      <c r="G31" s="254">
        <f>SUM(G11:G28)</f>
        <v>99.999999999999986</v>
      </c>
      <c r="H31" s="211"/>
      <c r="I31" s="253">
        <f>SUM(I11:I30)</f>
        <v>1341191</v>
      </c>
      <c r="J31" s="409">
        <f>I31*100/C31</f>
        <v>2.8250218744773612</v>
      </c>
      <c r="K31" s="254">
        <f>I31*100/F31</f>
        <v>20.67777999446821</v>
      </c>
      <c r="L31" s="297"/>
      <c r="M31" s="278">
        <f t="shared" si="3"/>
        <v>8</v>
      </c>
      <c r="N31" s="297"/>
      <c r="O31" s="297"/>
      <c r="P31" s="297"/>
      <c r="Q31" s="297"/>
      <c r="R31" s="261"/>
      <c r="S31" s="261"/>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2"/>
      <c r="DY31" s="222"/>
      <c r="DZ31" s="222"/>
      <c r="EA31" s="222"/>
      <c r="EB31" s="222"/>
      <c r="EC31" s="222"/>
      <c r="ED31" s="222"/>
      <c r="EE31" s="222"/>
      <c r="EF31" s="222"/>
      <c r="EG31" s="222"/>
      <c r="EH31" s="222"/>
      <c r="EI31" s="222"/>
      <c r="EJ31" s="222"/>
      <c r="EK31" s="222"/>
      <c r="EL31" s="222"/>
      <c r="EM31" s="222"/>
      <c r="EN31" s="222"/>
      <c r="EO31" s="222"/>
      <c r="EP31" s="222"/>
      <c r="EQ31" s="222"/>
      <c r="ER31" s="222"/>
      <c r="ES31" s="222"/>
      <c r="ET31" s="222"/>
      <c r="EU31" s="222"/>
      <c r="EV31" s="222"/>
      <c r="EW31" s="222"/>
      <c r="EX31" s="222"/>
      <c r="EY31" s="222"/>
      <c r="EZ31" s="222"/>
      <c r="FA31" s="222"/>
      <c r="FB31" s="222"/>
      <c r="FC31" s="222"/>
      <c r="FD31" s="222"/>
      <c r="FE31" s="222"/>
      <c r="FF31" s="222"/>
      <c r="FG31" s="222"/>
      <c r="FH31" s="222"/>
      <c r="FI31" s="222"/>
      <c r="FJ31" s="222"/>
      <c r="FK31" s="222"/>
      <c r="FL31" s="222"/>
      <c r="FM31" s="222"/>
      <c r="FN31" s="222"/>
      <c r="FO31" s="222"/>
      <c r="FP31" s="222"/>
      <c r="FQ31" s="222"/>
      <c r="FR31" s="222"/>
      <c r="FS31" s="222"/>
      <c r="FT31" s="222"/>
      <c r="FU31" s="222"/>
      <c r="FV31" s="222"/>
      <c r="FW31" s="222"/>
      <c r="FX31" s="222"/>
      <c r="FY31" s="222"/>
      <c r="FZ31" s="222"/>
      <c r="GA31" s="222"/>
      <c r="GB31" s="222"/>
      <c r="GC31" s="222"/>
      <c r="GD31" s="222"/>
      <c r="GE31" s="222"/>
      <c r="GF31" s="222"/>
      <c r="GG31" s="222"/>
      <c r="GH31" s="222"/>
      <c r="GI31" s="222"/>
      <c r="GJ31" s="222"/>
      <c r="GK31" s="222"/>
      <c r="GL31" s="222"/>
      <c r="GM31" s="222"/>
      <c r="GN31" s="222"/>
      <c r="GO31" s="222"/>
      <c r="GP31" s="222"/>
      <c r="GQ31" s="222"/>
      <c r="GR31" s="222"/>
      <c r="GS31" s="222"/>
      <c r="GT31" s="222"/>
      <c r="GU31" s="222"/>
      <c r="GV31" s="222"/>
      <c r="GW31" s="222"/>
      <c r="GX31" s="222"/>
      <c r="GY31" s="222"/>
      <c r="GZ31" s="222"/>
      <c r="HA31" s="222"/>
      <c r="HB31" s="222"/>
      <c r="HC31" s="222"/>
      <c r="HD31" s="222"/>
      <c r="HE31" s="222"/>
      <c r="HF31" s="222"/>
      <c r="HG31" s="222"/>
      <c r="HH31" s="222"/>
      <c r="HI31" s="222"/>
      <c r="HJ31" s="222"/>
      <c r="HK31" s="222"/>
      <c r="HL31" s="222"/>
      <c r="HM31" s="222"/>
      <c r="HN31" s="222"/>
      <c r="HO31" s="222"/>
      <c r="HP31" s="222"/>
      <c r="HQ31" s="222"/>
      <c r="HR31" s="222"/>
      <c r="HS31" s="222"/>
      <c r="HT31" s="222"/>
      <c r="HU31" s="222"/>
      <c r="HV31" s="222"/>
      <c r="HW31" s="222"/>
      <c r="HX31" s="222"/>
      <c r="HY31" s="222"/>
      <c r="HZ31" s="222"/>
      <c r="IA31" s="222"/>
      <c r="IB31" s="222"/>
      <c r="IC31" s="222"/>
      <c r="ID31" s="222"/>
      <c r="IE31" s="222"/>
      <c r="IF31" s="222"/>
      <c r="IG31" s="222"/>
      <c r="IH31" s="222"/>
      <c r="II31" s="222"/>
      <c r="IJ31" s="222"/>
      <c r="IK31" s="222"/>
      <c r="IL31" s="222"/>
      <c r="IM31" s="222"/>
      <c r="IN31" s="222"/>
      <c r="IO31" s="222"/>
      <c r="IP31" s="222"/>
      <c r="IQ31" s="222"/>
      <c r="IR31" s="222"/>
      <c r="IS31" s="222"/>
      <c r="IT31" s="222"/>
      <c r="IU31" s="222"/>
      <c r="IV31" s="222"/>
      <c r="IW31" s="222"/>
      <c r="IX31" s="222"/>
      <c r="IY31" s="222"/>
    </row>
    <row r="32" spans="1:259" s="27" customFormat="1" ht="9.75" customHeight="1" x14ac:dyDescent="0.2">
      <c r="A32" s="222"/>
      <c r="B32" s="300"/>
      <c r="C32" s="300"/>
      <c r="D32" s="300"/>
      <c r="E32" s="299"/>
      <c r="F32" s="301"/>
      <c r="G32" s="302"/>
      <c r="H32" s="211"/>
      <c r="I32" s="301"/>
      <c r="J32" s="301"/>
      <c r="K32" s="302"/>
      <c r="L32" s="297"/>
      <c r="M32" s="297"/>
      <c r="N32" s="297"/>
      <c r="O32" s="297"/>
      <c r="P32" s="297"/>
      <c r="Q32" s="297"/>
      <c r="R32" s="261"/>
      <c r="S32" s="261"/>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S32" s="222"/>
      <c r="BT32" s="222"/>
      <c r="BU32" s="222"/>
      <c r="BV32" s="222"/>
      <c r="BW32" s="222"/>
      <c r="BX32" s="222"/>
      <c r="BY32" s="222"/>
      <c r="BZ32" s="222"/>
      <c r="CA32" s="222"/>
      <c r="CB32" s="222"/>
      <c r="CC32" s="222"/>
      <c r="CD32" s="222"/>
      <c r="CE32" s="222"/>
      <c r="CF32" s="222"/>
      <c r="CG32" s="222"/>
      <c r="CH32" s="222"/>
      <c r="CI32" s="222"/>
      <c r="CJ32" s="222"/>
      <c r="CK32" s="222"/>
      <c r="CL32" s="222"/>
      <c r="CM32" s="222"/>
      <c r="CN32" s="222"/>
      <c r="CO32" s="222"/>
      <c r="CP32" s="222"/>
      <c r="CQ32" s="222"/>
      <c r="CR32" s="222"/>
      <c r="CS32" s="222"/>
      <c r="CT32" s="222"/>
      <c r="CU32" s="222"/>
      <c r="CV32" s="222"/>
      <c r="CW32" s="222"/>
      <c r="CX32" s="222"/>
      <c r="CY32" s="222"/>
      <c r="CZ32" s="222"/>
      <c r="DA32" s="222"/>
      <c r="DB32" s="222"/>
      <c r="DC32" s="222"/>
      <c r="DD32" s="222"/>
      <c r="DE32" s="222"/>
      <c r="DF32" s="222"/>
      <c r="DG32" s="222"/>
      <c r="DH32" s="222"/>
      <c r="DI32" s="222"/>
      <c r="DJ32" s="222"/>
      <c r="DK32" s="222"/>
      <c r="DL32" s="222"/>
      <c r="DM32" s="222"/>
      <c r="DN32" s="222"/>
      <c r="DO32" s="222"/>
      <c r="DP32" s="222"/>
      <c r="DQ32" s="222"/>
      <c r="DR32" s="222"/>
      <c r="DS32" s="222"/>
      <c r="DT32" s="222"/>
      <c r="DU32" s="222"/>
      <c r="DV32" s="222"/>
      <c r="DW32" s="222"/>
      <c r="DX32" s="222"/>
      <c r="DY32" s="222"/>
      <c r="DZ32" s="222"/>
      <c r="EA32" s="222"/>
      <c r="EB32" s="222"/>
      <c r="EC32" s="222"/>
      <c r="ED32" s="222"/>
      <c r="EE32" s="222"/>
      <c r="EF32" s="222"/>
      <c r="EG32" s="222"/>
      <c r="EH32" s="222"/>
      <c r="EI32" s="222"/>
      <c r="EJ32" s="222"/>
      <c r="EK32" s="222"/>
      <c r="EL32" s="222"/>
      <c r="EM32" s="222"/>
      <c r="EN32" s="222"/>
      <c r="EO32" s="222"/>
      <c r="EP32" s="222"/>
      <c r="EQ32" s="222"/>
      <c r="ER32" s="222"/>
      <c r="ES32" s="222"/>
      <c r="ET32" s="222"/>
      <c r="EU32" s="222"/>
      <c r="EV32" s="222"/>
      <c r="EW32" s="222"/>
      <c r="EX32" s="222"/>
      <c r="EY32" s="222"/>
      <c r="EZ32" s="222"/>
      <c r="FA32" s="222"/>
      <c r="FB32" s="222"/>
      <c r="FC32" s="222"/>
      <c r="FD32" s="222"/>
      <c r="FE32" s="222"/>
      <c r="FF32" s="222"/>
      <c r="FG32" s="222"/>
      <c r="FH32" s="222"/>
      <c r="FI32" s="222"/>
      <c r="FJ32" s="222"/>
      <c r="FK32" s="222"/>
      <c r="FL32" s="222"/>
      <c r="FM32" s="222"/>
      <c r="FN32" s="222"/>
      <c r="FO32" s="222"/>
      <c r="FP32" s="222"/>
      <c r="FQ32" s="222"/>
      <c r="FR32" s="222"/>
      <c r="FS32" s="222"/>
      <c r="FT32" s="222"/>
      <c r="FU32" s="222"/>
      <c r="FV32" s="222"/>
      <c r="FW32" s="222"/>
      <c r="FX32" s="222"/>
      <c r="FY32" s="222"/>
      <c r="FZ32" s="222"/>
      <c r="GA32" s="222"/>
      <c r="GB32" s="222"/>
      <c r="GC32" s="222"/>
      <c r="GD32" s="222"/>
      <c r="GE32" s="222"/>
      <c r="GF32" s="222"/>
      <c r="GG32" s="222"/>
      <c r="GH32" s="222"/>
      <c r="GI32" s="222"/>
      <c r="GJ32" s="222"/>
      <c r="GK32" s="222"/>
      <c r="GL32" s="222"/>
      <c r="GM32" s="222"/>
      <c r="GN32" s="222"/>
      <c r="GO32" s="222"/>
      <c r="GP32" s="222"/>
      <c r="GQ32" s="222"/>
      <c r="GR32" s="222"/>
      <c r="GS32" s="222"/>
      <c r="GT32" s="222"/>
      <c r="GU32" s="222"/>
      <c r="GV32" s="222"/>
      <c r="GW32" s="222"/>
      <c r="GX32" s="222"/>
      <c r="GY32" s="222"/>
      <c r="GZ32" s="222"/>
      <c r="HA32" s="222"/>
      <c r="HB32" s="222"/>
      <c r="HC32" s="222"/>
      <c r="HD32" s="222"/>
      <c r="HE32" s="222"/>
      <c r="HF32" s="222"/>
      <c r="HG32" s="222"/>
      <c r="HH32" s="222"/>
      <c r="HI32" s="222"/>
      <c r="HJ32" s="222"/>
      <c r="HK32" s="222"/>
      <c r="HL32" s="222"/>
      <c r="HM32" s="222"/>
      <c r="HN32" s="222"/>
      <c r="HO32" s="222"/>
      <c r="HP32" s="222"/>
      <c r="HQ32" s="222"/>
      <c r="HR32" s="222"/>
      <c r="HS32" s="222"/>
      <c r="HT32" s="222"/>
      <c r="HU32" s="222"/>
      <c r="HV32" s="222"/>
      <c r="HW32" s="222"/>
      <c r="HX32" s="222"/>
      <c r="HY32" s="222"/>
      <c r="HZ32" s="222"/>
      <c r="IA32" s="222"/>
      <c r="IB32" s="222"/>
      <c r="IC32" s="222"/>
      <c r="ID32" s="222"/>
      <c r="IE32" s="222"/>
      <c r="IF32" s="222"/>
      <c r="IG32" s="222"/>
      <c r="IH32" s="222"/>
      <c r="II32" s="222"/>
      <c r="IJ32" s="222"/>
      <c r="IK32" s="222"/>
      <c r="IL32" s="222"/>
      <c r="IM32" s="222"/>
      <c r="IN32" s="222"/>
      <c r="IO32" s="222"/>
      <c r="IP32" s="222"/>
      <c r="IQ32" s="222"/>
      <c r="IR32" s="222"/>
      <c r="IS32" s="222"/>
      <c r="IT32" s="222"/>
      <c r="IU32" s="222"/>
      <c r="IV32" s="222"/>
      <c r="IW32" s="222"/>
      <c r="IX32" s="222"/>
      <c r="IY32" s="222"/>
    </row>
    <row r="33" spans="1:259" s="20" customFormat="1" ht="18.75" customHeight="1" x14ac:dyDescent="0.2">
      <c r="A33" s="251"/>
      <c r="B33" s="1043" t="str">
        <f>'22solcasaadpot'!B32:M32</f>
        <v>(1) Cifras INE de población referidas al 01/01/2022. Real Decreto 1037/2022, de 20 de diciembre BOE 21.12.22.</v>
      </c>
      <c r="C33" s="1074"/>
      <c r="D33" s="1074"/>
      <c r="E33" s="1074"/>
      <c r="F33" s="1074"/>
      <c r="G33" s="1074"/>
      <c r="H33" s="1074"/>
      <c r="I33" s="1074"/>
      <c r="J33" s="1074"/>
      <c r="K33" s="1074"/>
      <c r="L33" s="1074"/>
      <c r="M33" s="1074"/>
      <c r="N33" s="1074"/>
      <c r="O33" s="1074"/>
      <c r="P33" s="251"/>
      <c r="Q33" s="261"/>
      <c r="R33" s="264"/>
      <c r="S33" s="264"/>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c r="BS33" s="251"/>
      <c r="BT33" s="251"/>
      <c r="BU33" s="251"/>
      <c r="BV33" s="251"/>
      <c r="BW33" s="251"/>
      <c r="BX33" s="251"/>
      <c r="BY33" s="251"/>
      <c r="BZ33" s="251"/>
      <c r="CA33" s="251"/>
      <c r="CB33" s="251"/>
      <c r="CC33" s="251"/>
      <c r="CD33" s="251"/>
      <c r="CE33" s="251"/>
      <c r="CF33" s="251"/>
      <c r="CG33" s="251"/>
      <c r="CH33" s="251"/>
      <c r="CI33" s="251"/>
      <c r="CJ33" s="251"/>
      <c r="CK33" s="251"/>
      <c r="CL33" s="251"/>
      <c r="CM33" s="251"/>
      <c r="CN33" s="251"/>
      <c r="CO33" s="251"/>
      <c r="CP33" s="251"/>
      <c r="CQ33" s="251"/>
      <c r="CR33" s="251"/>
      <c r="CS33" s="251"/>
      <c r="CT33" s="251"/>
      <c r="CU33" s="251"/>
      <c r="CV33" s="251"/>
      <c r="CW33" s="251"/>
      <c r="CX33" s="251"/>
      <c r="CY33" s="251"/>
      <c r="CZ33" s="251"/>
      <c r="DA33" s="251"/>
      <c r="DB33" s="251"/>
      <c r="DC33" s="251"/>
      <c r="DD33" s="251"/>
      <c r="DE33" s="251"/>
      <c r="DF33" s="251"/>
      <c r="DG33" s="251"/>
      <c r="DH33" s="251"/>
      <c r="DI33" s="251"/>
      <c r="DJ33" s="251"/>
      <c r="DK33" s="251"/>
      <c r="DL33" s="251"/>
      <c r="DM33" s="251"/>
      <c r="DN33" s="251"/>
      <c r="DO33" s="251"/>
      <c r="DP33" s="251"/>
      <c r="DQ33" s="251"/>
      <c r="DR33" s="251"/>
      <c r="DS33" s="251"/>
      <c r="DT33" s="251"/>
      <c r="DU33" s="251"/>
      <c r="DV33" s="251"/>
      <c r="DW33" s="251"/>
      <c r="DX33" s="251"/>
      <c r="DY33" s="251"/>
      <c r="DZ33" s="251"/>
      <c r="EA33" s="251"/>
      <c r="EB33" s="251"/>
      <c r="EC33" s="251"/>
      <c r="ED33" s="251"/>
      <c r="EE33" s="251"/>
      <c r="EF33" s="251"/>
      <c r="EG33" s="251"/>
      <c r="EH33" s="251"/>
      <c r="EI33" s="251"/>
      <c r="EJ33" s="251"/>
      <c r="EK33" s="251"/>
      <c r="EL33" s="251"/>
      <c r="EM33" s="251"/>
      <c r="EN33" s="251"/>
      <c r="EO33" s="251"/>
      <c r="EP33" s="251"/>
      <c r="EQ33" s="251"/>
      <c r="ER33" s="251"/>
      <c r="ES33" s="251"/>
      <c r="ET33" s="251"/>
      <c r="EU33" s="251"/>
      <c r="EV33" s="251"/>
      <c r="EW33" s="251"/>
      <c r="EX33" s="251"/>
      <c r="EY33" s="251"/>
      <c r="EZ33" s="251"/>
      <c r="FA33" s="251"/>
      <c r="FB33" s="251"/>
      <c r="FC33" s="251"/>
      <c r="FD33" s="251"/>
      <c r="FE33" s="251"/>
      <c r="FF33" s="251"/>
      <c r="FG33" s="251"/>
      <c r="FH33" s="251"/>
      <c r="FI33" s="251"/>
      <c r="FJ33" s="251"/>
      <c r="FK33" s="251"/>
      <c r="FL33" s="251"/>
      <c r="FM33" s="251"/>
      <c r="FN33" s="251"/>
      <c r="FO33" s="251"/>
      <c r="FP33" s="251"/>
      <c r="FQ33" s="251"/>
      <c r="FR33" s="251"/>
      <c r="FS33" s="251"/>
      <c r="FT33" s="251"/>
      <c r="FU33" s="251"/>
      <c r="FV33" s="251"/>
      <c r="FW33" s="251"/>
      <c r="FX33" s="251"/>
      <c r="FY33" s="251"/>
      <c r="FZ33" s="251"/>
      <c r="GA33" s="251"/>
      <c r="GB33" s="251"/>
      <c r="GC33" s="251"/>
      <c r="GD33" s="251"/>
      <c r="GE33" s="251"/>
      <c r="GF33" s="251"/>
      <c r="GG33" s="251"/>
      <c r="GH33" s="251"/>
      <c r="GI33" s="251"/>
      <c r="GJ33" s="251"/>
      <c r="GK33" s="251"/>
      <c r="GL33" s="251"/>
      <c r="GM33" s="251"/>
      <c r="GN33" s="251"/>
      <c r="GO33" s="251"/>
      <c r="GP33" s="251"/>
      <c r="GQ33" s="251"/>
      <c r="GR33" s="251"/>
      <c r="GS33" s="251"/>
      <c r="GT33" s="251"/>
      <c r="GU33" s="251"/>
      <c r="GV33" s="251"/>
      <c r="GW33" s="251"/>
      <c r="GX33" s="251"/>
      <c r="GY33" s="251"/>
      <c r="GZ33" s="251"/>
      <c r="HA33" s="251"/>
      <c r="HB33" s="251"/>
      <c r="HC33" s="251"/>
      <c r="HD33" s="251"/>
      <c r="HE33" s="251"/>
      <c r="HF33" s="251"/>
      <c r="HG33" s="251"/>
      <c r="HH33" s="251"/>
      <c r="HI33" s="251"/>
      <c r="HJ33" s="251"/>
      <c r="HK33" s="251"/>
      <c r="HL33" s="251"/>
      <c r="HM33" s="251"/>
      <c r="HN33" s="251"/>
      <c r="HO33" s="251"/>
      <c r="HP33" s="251"/>
      <c r="HQ33" s="251"/>
      <c r="HR33" s="251"/>
      <c r="HS33" s="251"/>
      <c r="HT33" s="251"/>
      <c r="HU33" s="251"/>
      <c r="HV33" s="251"/>
      <c r="HW33" s="251"/>
      <c r="HX33" s="251"/>
      <c r="HY33" s="251"/>
      <c r="HZ33" s="251"/>
      <c r="IA33" s="251"/>
      <c r="IB33" s="251"/>
      <c r="IC33" s="251"/>
      <c r="ID33" s="251"/>
      <c r="IE33" s="251"/>
      <c r="IF33" s="251"/>
      <c r="IG33" s="251"/>
      <c r="IH33" s="251"/>
      <c r="II33" s="251"/>
      <c r="IJ33" s="251"/>
      <c r="IK33" s="251"/>
      <c r="IL33" s="251"/>
      <c r="IM33" s="251"/>
      <c r="IN33" s="251"/>
      <c r="IO33" s="251"/>
      <c r="IP33" s="251"/>
      <c r="IQ33" s="251"/>
      <c r="IR33" s="251"/>
      <c r="IS33" s="251"/>
      <c r="IT33" s="251"/>
      <c r="IU33" s="251"/>
      <c r="IV33" s="251"/>
      <c r="IW33" s="251"/>
      <c r="IX33" s="251"/>
      <c r="IY33" s="251"/>
    </row>
    <row r="34" spans="1:259" ht="24" customHeight="1" x14ac:dyDescent="0.2">
      <c r="B34" s="1065" t="str">
        <f>'22solcasaadpot'!B33:Q33</f>
        <v>(2) Cifras de Población Potencialmente Dependiente calculadas según lo explicado en la metodología</v>
      </c>
      <c r="C34" s="1109"/>
      <c r="D34" s="1109"/>
      <c r="E34" s="1109"/>
      <c r="F34" s="1109"/>
      <c r="G34" s="1109"/>
      <c r="H34" s="1109"/>
      <c r="I34" s="1109"/>
      <c r="J34" s="1109"/>
      <c r="K34" s="1109"/>
      <c r="L34" s="1109"/>
      <c r="M34" s="1109"/>
      <c r="N34" s="1109"/>
      <c r="O34" s="1109"/>
      <c r="P34" s="1109"/>
    </row>
    <row r="35" spans="1:259" ht="15" customHeight="1" x14ac:dyDescent="0.15">
      <c r="B35" s="257" t="s">
        <v>50</v>
      </c>
      <c r="C35" s="257"/>
      <c r="D35" s="257"/>
      <c r="L35" s="304"/>
      <c r="M35" s="305"/>
      <c r="N35" s="305"/>
      <c r="O35" s="305"/>
      <c r="P35" s="306"/>
      <c r="Q35" s="307"/>
      <c r="R35" s="231"/>
    </row>
    <row r="36" spans="1:259" x14ac:dyDescent="0.15">
      <c r="L36" s="304"/>
      <c r="M36" s="305"/>
      <c r="N36" s="305"/>
      <c r="O36" s="305"/>
      <c r="P36" s="306"/>
      <c r="Q36" s="307"/>
      <c r="R36" s="231"/>
    </row>
    <row r="37" spans="1:259" x14ac:dyDescent="0.15">
      <c r="L37" s="304"/>
      <c r="M37" s="305"/>
      <c r="N37" s="305"/>
      <c r="O37" s="305"/>
      <c r="P37" s="306"/>
      <c r="Q37" s="308"/>
      <c r="R37" s="231"/>
    </row>
    <row r="38" spans="1:259" x14ac:dyDescent="0.15">
      <c r="L38" s="304"/>
      <c r="M38" s="305"/>
      <c r="N38" s="305"/>
      <c r="O38" s="305"/>
      <c r="P38" s="306"/>
      <c r="Q38" s="307"/>
      <c r="R38" s="231"/>
    </row>
    <row r="39" spans="1:259" x14ac:dyDescent="0.15">
      <c r="L39" s="304"/>
      <c r="M39" s="305"/>
      <c r="N39" s="305"/>
      <c r="O39" s="305"/>
      <c r="P39" s="306"/>
      <c r="Q39" s="307"/>
      <c r="R39" s="231"/>
    </row>
    <row r="40" spans="1:259" x14ac:dyDescent="0.15">
      <c r="L40" s="304"/>
      <c r="M40" s="305"/>
      <c r="N40" s="305"/>
      <c r="O40" s="305"/>
      <c r="P40" s="306"/>
      <c r="Q40" s="307"/>
      <c r="R40" s="231"/>
    </row>
    <row r="41" spans="1:259" x14ac:dyDescent="0.15">
      <c r="L41" s="304"/>
      <c r="M41" s="305"/>
      <c r="N41" s="305"/>
      <c r="O41" s="305"/>
      <c r="P41" s="306"/>
      <c r="Q41" s="307"/>
      <c r="R41" s="231"/>
    </row>
    <row r="42" spans="1:259" x14ac:dyDescent="0.15">
      <c r="L42" s="304"/>
      <c r="M42" s="305"/>
      <c r="N42" s="305"/>
      <c r="O42" s="305"/>
      <c r="P42" s="306"/>
      <c r="Q42" s="307"/>
      <c r="R42" s="231"/>
    </row>
    <row r="43" spans="1:259" x14ac:dyDescent="0.15">
      <c r="L43" s="304"/>
      <c r="M43" s="305"/>
      <c r="N43" s="305"/>
      <c r="O43" s="305"/>
      <c r="P43" s="306"/>
      <c r="Q43" s="307"/>
      <c r="R43" s="231"/>
    </row>
    <row r="44" spans="1:259" x14ac:dyDescent="0.15">
      <c r="L44" s="304"/>
      <c r="M44" s="305"/>
      <c r="N44" s="305"/>
      <c r="O44" s="305"/>
      <c r="P44" s="306"/>
      <c r="Q44" s="308"/>
      <c r="R44" s="231"/>
    </row>
    <row r="45" spans="1:259" x14ac:dyDescent="0.15">
      <c r="L45" s="304"/>
      <c r="M45" s="305"/>
      <c r="N45" s="305"/>
      <c r="O45" s="305"/>
      <c r="P45" s="306"/>
      <c r="Q45" s="307"/>
      <c r="R45" s="231"/>
    </row>
    <row r="46" spans="1:259" x14ac:dyDescent="0.15">
      <c r="L46" s="304"/>
      <c r="M46" s="305"/>
      <c r="N46" s="305"/>
      <c r="O46" s="305"/>
      <c r="P46" s="306"/>
      <c r="Q46" s="307"/>
      <c r="R46" s="231"/>
    </row>
    <row r="47" spans="1:259" x14ac:dyDescent="0.15">
      <c r="L47" s="304"/>
      <c r="M47" s="305"/>
      <c r="N47" s="305"/>
      <c r="O47" s="305"/>
      <c r="P47" s="306"/>
      <c r="Q47" s="307"/>
      <c r="R47" s="231"/>
    </row>
    <row r="48" spans="1:259" x14ac:dyDescent="0.15">
      <c r="L48" s="304"/>
      <c r="M48" s="305"/>
      <c r="N48" s="305"/>
      <c r="O48" s="305"/>
      <c r="P48" s="306"/>
      <c r="Q48" s="307"/>
      <c r="R48" s="231"/>
    </row>
    <row r="49" spans="12:18" x14ac:dyDescent="0.15">
      <c r="L49" s="304"/>
      <c r="M49" s="305"/>
      <c r="N49" s="305"/>
      <c r="O49" s="305"/>
      <c r="P49" s="306"/>
      <c r="Q49" s="307"/>
      <c r="R49" s="231"/>
    </row>
    <row r="50" spans="12:18" x14ac:dyDescent="0.15">
      <c r="L50" s="304"/>
      <c r="M50" s="305"/>
      <c r="N50" s="305"/>
      <c r="O50" s="305"/>
      <c r="P50" s="306"/>
      <c r="Q50" s="308"/>
      <c r="R50" s="231"/>
    </row>
    <row r="51" spans="12:18" x14ac:dyDescent="0.15">
      <c r="L51" s="304"/>
      <c r="M51" s="305"/>
      <c r="N51" s="305"/>
      <c r="O51" s="305"/>
      <c r="P51" s="306"/>
      <c r="Q51" s="307"/>
      <c r="R51" s="231"/>
    </row>
    <row r="52" spans="12:18" x14ac:dyDescent="0.15">
      <c r="L52" s="304"/>
      <c r="M52" s="305"/>
      <c r="N52" s="305"/>
      <c r="O52" s="305"/>
      <c r="P52" s="306"/>
      <c r="Q52" s="307"/>
      <c r="R52" s="231"/>
    </row>
    <row r="53" spans="12:18" x14ac:dyDescent="0.15">
      <c r="L53" s="304"/>
      <c r="M53" s="309"/>
      <c r="N53" s="309"/>
      <c r="O53" s="305"/>
      <c r="P53" s="306"/>
      <c r="Q53" s="307"/>
      <c r="R53" s="231"/>
    </row>
  </sheetData>
  <mergeCells count="8">
    <mergeCell ref="B34:P34"/>
    <mergeCell ref="B3:H3"/>
    <mergeCell ref="A4:Q4"/>
    <mergeCell ref="B5:Q5"/>
    <mergeCell ref="F8:G8"/>
    <mergeCell ref="I8:K8"/>
    <mergeCell ref="C8:D8"/>
    <mergeCell ref="B33:O33"/>
  </mergeCells>
  <printOptions horizontalCentered="1"/>
  <pageMargins left="0" right="0" top="0.43307086614173229" bottom="0.43307086614173229" header="0" footer="0"/>
  <pageSetup paperSize="9" scale="82"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97">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3" t="s">
        <v>143</v>
      </c>
      <c r="K1" s="713"/>
      <c r="L1" s="713" t="s">
        <v>143</v>
      </c>
      <c r="M1" s="713"/>
      <c r="N1" s="713" t="s">
        <v>143</v>
      </c>
      <c r="O1" s="713"/>
      <c r="P1" s="713"/>
      <c r="Q1" s="713" t="s">
        <v>19</v>
      </c>
      <c r="R1" s="713"/>
      <c r="S1" s="713" t="s">
        <v>19</v>
      </c>
      <c r="T1" s="713"/>
      <c r="U1" s="713" t="s">
        <v>19</v>
      </c>
      <c r="V1" s="713"/>
      <c r="W1" s="713"/>
      <c r="X1" s="713" t="s">
        <v>18</v>
      </c>
      <c r="Y1" s="713"/>
      <c r="Z1" s="713" t="s">
        <v>18</v>
      </c>
      <c r="AA1" s="713"/>
      <c r="AB1" s="713" t="s">
        <v>18</v>
      </c>
    </row>
    <row r="2" spans="1:53" s="205" customFormat="1" ht="52.5" customHeight="1" x14ac:dyDescent="0.2">
      <c r="B2" s="1044"/>
      <c r="C2" s="1044"/>
    </row>
    <row r="3" spans="1:53" s="208" customFormat="1" ht="4.5" customHeight="1" x14ac:dyDescent="0.2">
      <c r="B3" s="1045"/>
      <c r="C3" s="1045"/>
    </row>
    <row r="4" spans="1:53" s="208" customFormat="1" ht="17.25" customHeight="1" x14ac:dyDescent="0.2">
      <c r="A4" s="1045" t="s">
        <v>436</v>
      </c>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1045"/>
      <c r="AB4" s="1045"/>
      <c r="AC4" s="1045"/>
    </row>
    <row r="5" spans="1:53" s="208" customFormat="1" ht="17.25" customHeight="1" x14ac:dyDescent="0.2">
      <c r="B5" s="1046" t="str">
        <f>porsaad!B6</f>
        <v>Situación a 30 de abril de 2023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row>
    <row r="6" spans="1:53" s="208" customFormat="1" ht="6" customHeight="1" x14ac:dyDescent="0.2"/>
    <row r="7" spans="1:53" s="213" customFormat="1" ht="12.75" customHeight="1" x14ac:dyDescent="0.2">
      <c r="A7" s="209"/>
      <c r="B7" s="1047" t="s">
        <v>15</v>
      </c>
      <c r="C7" s="211"/>
      <c r="D7" s="1050" t="s">
        <v>262</v>
      </c>
      <c r="E7" s="1051"/>
      <c r="F7" s="1051"/>
      <c r="G7" s="1051"/>
      <c r="H7" s="1051"/>
      <c r="I7" s="568"/>
      <c r="J7" s="1054"/>
      <c r="K7" s="1054"/>
      <c r="L7" s="1054"/>
      <c r="M7" s="1054"/>
      <c r="N7" s="1054"/>
      <c r="O7" s="1054"/>
      <c r="P7" s="568"/>
      <c r="Q7" s="1054"/>
      <c r="R7" s="1054"/>
      <c r="S7" s="1054"/>
      <c r="T7" s="1054"/>
      <c r="U7" s="1054"/>
      <c r="V7" s="1054"/>
      <c r="W7" s="568"/>
      <c r="X7" s="1054"/>
      <c r="Y7" s="1054"/>
      <c r="Z7" s="1054"/>
      <c r="AA7" s="1054"/>
      <c r="AB7" s="1054"/>
      <c r="AC7" s="1055"/>
      <c r="AD7" s="430"/>
      <c r="AE7" s="430"/>
      <c r="AF7" s="431"/>
      <c r="AG7" s="431"/>
      <c r="AH7" s="431"/>
      <c r="AI7" s="431"/>
      <c r="AJ7" s="431"/>
      <c r="AK7" s="431"/>
      <c r="AL7" s="432"/>
    </row>
    <row r="8" spans="1:53" s="213" customFormat="1" ht="33.75" customHeight="1" x14ac:dyDescent="0.2">
      <c r="A8" s="209"/>
      <c r="B8" s="1048"/>
      <c r="C8" s="211"/>
      <c r="D8" s="1052"/>
      <c r="E8" s="1053"/>
      <c r="F8" s="1053"/>
      <c r="G8" s="1053"/>
      <c r="H8" s="1053"/>
      <c r="I8" s="501"/>
      <c r="J8" s="1056" t="s">
        <v>263</v>
      </c>
      <c r="K8" s="1054"/>
      <c r="L8" s="1054"/>
      <c r="M8" s="1054"/>
      <c r="N8" s="1054"/>
      <c r="O8" s="1055"/>
      <c r="P8" s="211"/>
      <c r="Q8" s="1056" t="s">
        <v>264</v>
      </c>
      <c r="R8" s="1054"/>
      <c r="S8" s="1054"/>
      <c r="T8" s="1054"/>
      <c r="U8" s="1054"/>
      <c r="V8" s="1055"/>
      <c r="W8" s="211"/>
      <c r="X8" s="1056" t="s">
        <v>265</v>
      </c>
      <c r="Y8" s="1054"/>
      <c r="Z8" s="1054"/>
      <c r="AA8" s="1054"/>
      <c r="AB8" s="1054"/>
      <c r="AC8" s="1055"/>
      <c r="AD8" s="430"/>
      <c r="AE8" s="430"/>
      <c r="AF8" s="431"/>
      <c r="AG8" s="431"/>
      <c r="AH8" s="431"/>
      <c r="AI8" s="431"/>
      <c r="AJ8" s="431"/>
      <c r="AK8" s="431"/>
      <c r="AL8" s="432"/>
    </row>
    <row r="9" spans="1:53" s="213" customFormat="1" ht="21.75" customHeight="1" x14ac:dyDescent="0.2">
      <c r="A9" s="209"/>
      <c r="B9" s="1048"/>
      <c r="C9" s="211"/>
      <c r="D9" s="1057" t="s">
        <v>12</v>
      </c>
      <c r="E9" s="1038" t="s">
        <v>27</v>
      </c>
      <c r="F9" s="1039"/>
      <c r="G9" s="1039" t="s">
        <v>26</v>
      </c>
      <c r="H9" s="1040"/>
      <c r="I9" s="211"/>
      <c r="J9" s="1041" t="s">
        <v>12</v>
      </c>
      <c r="K9" s="1036" t="s">
        <v>233</v>
      </c>
      <c r="L9" s="1038" t="s">
        <v>27</v>
      </c>
      <c r="M9" s="1039"/>
      <c r="N9" s="1039" t="s">
        <v>26</v>
      </c>
      <c r="O9" s="1040"/>
      <c r="P9" s="211"/>
      <c r="Q9" s="1041" t="s">
        <v>12</v>
      </c>
      <c r="R9" s="1036" t="s">
        <v>233</v>
      </c>
      <c r="S9" s="1038" t="s">
        <v>27</v>
      </c>
      <c r="T9" s="1039"/>
      <c r="U9" s="1039" t="s">
        <v>26</v>
      </c>
      <c r="V9" s="1040"/>
      <c r="W9" s="211"/>
      <c r="X9" s="1041" t="s">
        <v>12</v>
      </c>
      <c r="Y9" s="1036" t="s">
        <v>233</v>
      </c>
      <c r="Z9" s="1038" t="s">
        <v>27</v>
      </c>
      <c r="AA9" s="1039"/>
      <c r="AB9" s="1039" t="s">
        <v>26</v>
      </c>
      <c r="AC9" s="1040"/>
      <c r="AD9" s="430"/>
      <c r="AE9" s="430"/>
      <c r="AF9" s="431"/>
      <c r="AG9" s="431"/>
      <c r="AH9" s="431"/>
      <c r="AI9" s="431"/>
      <c r="AJ9" s="431"/>
      <c r="AK9" s="431"/>
      <c r="AL9" s="432"/>
    </row>
    <row r="10" spans="1:53" s="219" customFormat="1" ht="36.75" customHeight="1" x14ac:dyDescent="0.2">
      <c r="A10" s="214"/>
      <c r="B10" s="1049"/>
      <c r="C10" s="216"/>
      <c r="D10" s="1058"/>
      <c r="E10" s="408" t="s">
        <v>12</v>
      </c>
      <c r="F10" s="408" t="s">
        <v>233</v>
      </c>
      <c r="G10" s="408" t="s">
        <v>12</v>
      </c>
      <c r="H10" s="218" t="s">
        <v>233</v>
      </c>
      <c r="I10" s="216"/>
      <c r="J10" s="1042"/>
      <c r="K10" s="1037"/>
      <c r="L10" s="408" t="s">
        <v>12</v>
      </c>
      <c r="M10" s="408" t="s">
        <v>233</v>
      </c>
      <c r="N10" s="408" t="s">
        <v>12</v>
      </c>
      <c r="O10" s="218" t="s">
        <v>233</v>
      </c>
      <c r="P10" s="216"/>
      <c r="Q10" s="1042"/>
      <c r="R10" s="1037"/>
      <c r="S10" s="408" t="s">
        <v>12</v>
      </c>
      <c r="T10" s="408" t="s">
        <v>233</v>
      </c>
      <c r="U10" s="408" t="s">
        <v>12</v>
      </c>
      <c r="V10" s="218" t="s">
        <v>233</v>
      </c>
      <c r="W10" s="216"/>
      <c r="X10" s="1042"/>
      <c r="Y10" s="1037"/>
      <c r="Z10" s="408" t="s">
        <v>12</v>
      </c>
      <c r="AA10" s="408" t="s">
        <v>233</v>
      </c>
      <c r="AB10" s="408" t="s">
        <v>12</v>
      </c>
      <c r="AC10" s="218" t="s">
        <v>233</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5">
        <f>J12+Q12+X12</f>
        <v>271313</v>
      </c>
      <c r="E12" s="738">
        <f>L12+S12+Z12</f>
        <v>171998</v>
      </c>
      <c r="F12" s="747">
        <f>E12/$D12*100</f>
        <v>63.394676996679109</v>
      </c>
      <c r="G12" s="738">
        <f>N12+U12+AB12</f>
        <v>99315</v>
      </c>
      <c r="H12" s="230">
        <f>G12/$D12*100</f>
        <v>36.605323003320891</v>
      </c>
      <c r="I12" s="226"/>
      <c r="J12" s="227">
        <v>82164</v>
      </c>
      <c r="K12" s="750">
        <v>30.283841909528846</v>
      </c>
      <c r="L12" s="744">
        <v>33770</v>
      </c>
      <c r="M12" s="747">
        <v>41.100725378511271</v>
      </c>
      <c r="N12" s="744">
        <v>48394</v>
      </c>
      <c r="O12" s="228">
        <v>58.899274621488729</v>
      </c>
      <c r="P12" s="226"/>
      <c r="Q12" s="227">
        <v>56568</v>
      </c>
      <c r="R12" s="750">
        <v>20.849719696439166</v>
      </c>
      <c r="S12" s="744">
        <v>37794</v>
      </c>
      <c r="T12" s="747">
        <v>66.811624946966489</v>
      </c>
      <c r="U12" s="744">
        <v>18774</v>
      </c>
      <c r="V12" s="228">
        <v>33.188375053033518</v>
      </c>
      <c r="W12" s="226"/>
      <c r="X12" s="227">
        <v>132581</v>
      </c>
      <c r="Y12" s="750">
        <v>48.866438394031988</v>
      </c>
      <c r="Z12" s="744">
        <v>100434</v>
      </c>
      <c r="AA12" s="747">
        <v>75.752935941047355</v>
      </c>
      <c r="AB12" s="744">
        <v>32147</v>
      </c>
      <c r="AC12" s="228">
        <f t="shared" ref="AC12:AC29" si="0">AB12/$X12*100</f>
        <v>24.247064058952642</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6">
        <f t="shared" ref="D13:D29" si="1">J13+Q13+X13</f>
        <v>38208</v>
      </c>
      <c r="E13" s="739">
        <f t="shared" ref="E13:E29" si="2">L13+S13+Z13</f>
        <v>24794</v>
      </c>
      <c r="F13" s="577">
        <f t="shared" ref="F13:H29" si="3">E13/$D13*100</f>
        <v>64.892169179229469</v>
      </c>
      <c r="G13" s="739">
        <f t="shared" ref="G13:G29" si="4">N13+U13+AB13</f>
        <v>13414</v>
      </c>
      <c r="H13" s="237">
        <f t="shared" si="3"/>
        <v>35.107830820770516</v>
      </c>
      <c r="I13" s="226"/>
      <c r="J13" s="234">
        <v>8031</v>
      </c>
      <c r="K13" s="751">
        <v>21.019158291457288</v>
      </c>
      <c r="L13" s="745">
        <v>3426</v>
      </c>
      <c r="M13" s="748">
        <v>42.659693686963017</v>
      </c>
      <c r="N13" s="745">
        <v>4605</v>
      </c>
      <c r="O13" s="235">
        <v>57.340306313036983</v>
      </c>
      <c r="P13" s="226"/>
      <c r="Q13" s="234">
        <v>6933</v>
      </c>
      <c r="R13" s="751">
        <v>18.145414572864322</v>
      </c>
      <c r="S13" s="745">
        <v>4252</v>
      </c>
      <c r="T13" s="748">
        <v>61.329871628443676</v>
      </c>
      <c r="U13" s="745">
        <v>2681</v>
      </c>
      <c r="V13" s="235">
        <v>38.670128371556324</v>
      </c>
      <c r="W13" s="226"/>
      <c r="X13" s="234">
        <v>23244</v>
      </c>
      <c r="Y13" s="751">
        <v>60.835427135678387</v>
      </c>
      <c r="Z13" s="745">
        <v>17116</v>
      </c>
      <c r="AA13" s="748">
        <v>73.63620719325418</v>
      </c>
      <c r="AB13" s="745">
        <v>6128</v>
      </c>
      <c r="AC13" s="235">
        <f t="shared" si="0"/>
        <v>26.363792806745828</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6">
        <f t="shared" si="1"/>
        <v>29209</v>
      </c>
      <c r="E14" s="739">
        <f t="shared" si="2"/>
        <v>18995</v>
      </c>
      <c r="F14" s="577">
        <f t="shared" si="3"/>
        <v>65.03132596117635</v>
      </c>
      <c r="G14" s="739">
        <f t="shared" si="4"/>
        <v>10214</v>
      </c>
      <c r="H14" s="237">
        <f t="shared" si="3"/>
        <v>34.96867403882365</v>
      </c>
      <c r="I14" s="226"/>
      <c r="J14" s="234">
        <v>7389</v>
      </c>
      <c r="K14" s="751">
        <v>25.296997500770313</v>
      </c>
      <c r="L14" s="745">
        <v>3008</v>
      </c>
      <c r="M14" s="748">
        <v>40.709162268236568</v>
      </c>
      <c r="N14" s="745">
        <v>4381</v>
      </c>
      <c r="O14" s="235">
        <v>59.290837731763432</v>
      </c>
      <c r="P14" s="226"/>
      <c r="Q14" s="234">
        <v>5914</v>
      </c>
      <c r="R14" s="751">
        <v>20.247184087096443</v>
      </c>
      <c r="S14" s="745">
        <v>3574</v>
      </c>
      <c r="T14" s="748">
        <v>60.432871153195812</v>
      </c>
      <c r="U14" s="745">
        <v>2340</v>
      </c>
      <c r="V14" s="235">
        <v>39.567128846804195</v>
      </c>
      <c r="W14" s="226"/>
      <c r="X14" s="234">
        <v>15906</v>
      </c>
      <c r="Y14" s="751">
        <v>54.455818412133247</v>
      </c>
      <c r="Z14" s="745">
        <v>12413</v>
      </c>
      <c r="AA14" s="748">
        <v>78.039733433924312</v>
      </c>
      <c r="AB14" s="745">
        <v>3493</v>
      </c>
      <c r="AC14" s="235">
        <f t="shared" si="0"/>
        <v>21.960266566075695</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6">
        <f t="shared" si="1"/>
        <v>26991</v>
      </c>
      <c r="E15" s="739">
        <f t="shared" si="2"/>
        <v>17025</v>
      </c>
      <c r="F15" s="577">
        <f t="shared" si="3"/>
        <v>63.076581082583083</v>
      </c>
      <c r="G15" s="739">
        <f t="shared" si="4"/>
        <v>9966</v>
      </c>
      <c r="H15" s="237">
        <f t="shared" si="3"/>
        <v>36.923418917416917</v>
      </c>
      <c r="I15" s="226"/>
      <c r="J15" s="234">
        <v>7171</v>
      </c>
      <c r="K15" s="751">
        <v>26.568115297691826</v>
      </c>
      <c r="L15" s="745">
        <v>3053</v>
      </c>
      <c r="M15" s="748">
        <v>42.574257425742573</v>
      </c>
      <c r="N15" s="745">
        <v>4118</v>
      </c>
      <c r="O15" s="235">
        <v>57.42574257425742</v>
      </c>
      <c r="P15" s="226"/>
      <c r="Q15" s="234">
        <v>5857</v>
      </c>
      <c r="R15" s="751">
        <v>21.699825867881888</v>
      </c>
      <c r="S15" s="745">
        <v>3532</v>
      </c>
      <c r="T15" s="748">
        <v>60.303909851459792</v>
      </c>
      <c r="U15" s="745">
        <v>2325</v>
      </c>
      <c r="V15" s="235">
        <v>39.696090148540208</v>
      </c>
      <c r="W15" s="226"/>
      <c r="X15" s="234">
        <v>13963</v>
      </c>
      <c r="Y15" s="751">
        <v>51.732058834426283</v>
      </c>
      <c r="Z15" s="745">
        <v>10440</v>
      </c>
      <c r="AA15" s="748">
        <v>74.769032442884765</v>
      </c>
      <c r="AB15" s="745">
        <v>3523</v>
      </c>
      <c r="AC15" s="235">
        <f t="shared" si="0"/>
        <v>25.230967557115235</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6">
        <f t="shared" si="1"/>
        <v>37361</v>
      </c>
      <c r="E16" s="739">
        <f t="shared" si="2"/>
        <v>22060</v>
      </c>
      <c r="F16" s="577">
        <f t="shared" si="3"/>
        <v>59.045528759936829</v>
      </c>
      <c r="G16" s="739">
        <f t="shared" si="4"/>
        <v>15301</v>
      </c>
      <c r="H16" s="237">
        <f t="shared" si="3"/>
        <v>40.954471240063164</v>
      </c>
      <c r="I16" s="226"/>
      <c r="J16" s="234">
        <v>15180</v>
      </c>
      <c r="K16" s="751">
        <v>40.630604105885816</v>
      </c>
      <c r="L16" s="745">
        <v>6243</v>
      </c>
      <c r="M16" s="748">
        <v>41.126482213438734</v>
      </c>
      <c r="N16" s="745">
        <v>8937</v>
      </c>
      <c r="O16" s="235">
        <v>58.873517786561266</v>
      </c>
      <c r="P16" s="226"/>
      <c r="Q16" s="234">
        <v>7314</v>
      </c>
      <c r="R16" s="751">
        <v>19.576563796472257</v>
      </c>
      <c r="S16" s="745">
        <v>4435</v>
      </c>
      <c r="T16" s="748">
        <v>60.637134263057149</v>
      </c>
      <c r="U16" s="745">
        <v>2879</v>
      </c>
      <c r="V16" s="235">
        <v>39.362865736942851</v>
      </c>
      <c r="W16" s="226"/>
      <c r="X16" s="234">
        <v>14867</v>
      </c>
      <c r="Y16" s="751">
        <v>39.792832097641927</v>
      </c>
      <c r="Z16" s="745">
        <v>11382</v>
      </c>
      <c r="AA16" s="748">
        <v>76.558821551086297</v>
      </c>
      <c r="AB16" s="745">
        <v>3485</v>
      </c>
      <c r="AC16" s="235">
        <f t="shared" si="0"/>
        <v>23.441178448913703</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7">
        <f t="shared" si="1"/>
        <v>17908</v>
      </c>
      <c r="E17" s="740">
        <f t="shared" si="2"/>
        <v>11204</v>
      </c>
      <c r="F17" s="578">
        <f t="shared" si="3"/>
        <v>62.56421710967166</v>
      </c>
      <c r="G17" s="740">
        <f t="shared" si="4"/>
        <v>6704</v>
      </c>
      <c r="H17" s="237">
        <f t="shared" si="3"/>
        <v>37.435782890328348</v>
      </c>
      <c r="I17" s="226"/>
      <c r="J17" s="238">
        <v>4527</v>
      </c>
      <c r="K17" s="752">
        <v>25.279204824659367</v>
      </c>
      <c r="L17" s="740">
        <v>1874</v>
      </c>
      <c r="M17" s="578">
        <v>41.396068036227078</v>
      </c>
      <c r="N17" s="740">
        <v>2653</v>
      </c>
      <c r="O17" s="235">
        <v>58.603931963772915</v>
      </c>
      <c r="P17" s="226"/>
      <c r="Q17" s="238">
        <v>3739</v>
      </c>
      <c r="R17" s="752">
        <v>20.878936788027698</v>
      </c>
      <c r="S17" s="740">
        <v>2072</v>
      </c>
      <c r="T17" s="578">
        <v>55.415886600695373</v>
      </c>
      <c r="U17" s="740">
        <v>1667</v>
      </c>
      <c r="V17" s="235">
        <v>44.584113399304627</v>
      </c>
      <c r="W17" s="226"/>
      <c r="X17" s="238">
        <v>9642</v>
      </c>
      <c r="Y17" s="752">
        <v>53.841858387312932</v>
      </c>
      <c r="Z17" s="740">
        <v>7258</v>
      </c>
      <c r="AA17" s="578">
        <v>75.274839244969925</v>
      </c>
      <c r="AB17" s="740">
        <v>2384</v>
      </c>
      <c r="AC17" s="235">
        <f t="shared" si="0"/>
        <v>24.725160755030075</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6">
        <f t="shared" si="1"/>
        <v>116770</v>
      </c>
      <c r="E18" s="739">
        <f t="shared" si="2"/>
        <v>74278</v>
      </c>
      <c r="F18" s="577">
        <f t="shared" si="3"/>
        <v>63.610516399760208</v>
      </c>
      <c r="G18" s="739">
        <f t="shared" si="4"/>
        <v>42492</v>
      </c>
      <c r="H18" s="237">
        <f t="shared" si="3"/>
        <v>36.389483600239785</v>
      </c>
      <c r="I18" s="226"/>
      <c r="J18" s="234">
        <v>24343</v>
      </c>
      <c r="K18" s="751">
        <v>20.846964117495929</v>
      </c>
      <c r="L18" s="745">
        <v>10173</v>
      </c>
      <c r="M18" s="748">
        <v>41.790247709813912</v>
      </c>
      <c r="N18" s="745">
        <v>14170</v>
      </c>
      <c r="O18" s="235">
        <v>58.209752290186088</v>
      </c>
      <c r="P18" s="226"/>
      <c r="Q18" s="234">
        <v>20084</v>
      </c>
      <c r="R18" s="751">
        <v>17.199623190888069</v>
      </c>
      <c r="S18" s="745">
        <v>11573</v>
      </c>
      <c r="T18" s="748">
        <v>57.622983469428405</v>
      </c>
      <c r="U18" s="745">
        <v>8511</v>
      </c>
      <c r="V18" s="235">
        <v>42.377016530571595</v>
      </c>
      <c r="W18" s="226"/>
      <c r="X18" s="234">
        <v>72343</v>
      </c>
      <c r="Y18" s="751">
        <v>61.953412691615995</v>
      </c>
      <c r="Z18" s="745">
        <v>52532</v>
      </c>
      <c r="AA18" s="748">
        <v>72.615180459754228</v>
      </c>
      <c r="AB18" s="745">
        <v>19811</v>
      </c>
      <c r="AC18" s="235">
        <f t="shared" si="0"/>
        <v>27.384819540245775</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6">
        <f t="shared" si="1"/>
        <v>68043</v>
      </c>
      <c r="E19" s="739">
        <f t="shared" si="2"/>
        <v>43771</v>
      </c>
      <c r="F19" s="577">
        <f t="shared" si="3"/>
        <v>64.328439369222394</v>
      </c>
      <c r="G19" s="739">
        <f t="shared" si="4"/>
        <v>24272</v>
      </c>
      <c r="H19" s="237">
        <f t="shared" si="3"/>
        <v>35.671560630777599</v>
      </c>
      <c r="I19" s="226"/>
      <c r="J19" s="234">
        <v>15761</v>
      </c>
      <c r="K19" s="751">
        <v>23.163293799509134</v>
      </c>
      <c r="L19" s="745">
        <v>6548</v>
      </c>
      <c r="M19" s="748">
        <v>41.545587208933441</v>
      </c>
      <c r="N19" s="745">
        <v>9213</v>
      </c>
      <c r="O19" s="235">
        <v>58.454412791066559</v>
      </c>
      <c r="P19" s="226"/>
      <c r="Q19" s="234">
        <v>12039</v>
      </c>
      <c r="R19" s="751">
        <v>17.693223402848197</v>
      </c>
      <c r="S19" s="745">
        <v>7621</v>
      </c>
      <c r="T19" s="748">
        <v>63.302599883711274</v>
      </c>
      <c r="U19" s="745">
        <v>4418</v>
      </c>
      <c r="V19" s="235">
        <v>36.697400116288733</v>
      </c>
      <c r="W19" s="226"/>
      <c r="X19" s="234">
        <v>40243</v>
      </c>
      <c r="Y19" s="751">
        <v>59.143482797642669</v>
      </c>
      <c r="Z19" s="745">
        <v>29602</v>
      </c>
      <c r="AA19" s="748">
        <v>73.55813433392143</v>
      </c>
      <c r="AB19" s="745">
        <v>10641</v>
      </c>
      <c r="AC19" s="235">
        <f t="shared" si="0"/>
        <v>26.441865666078574</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6">
        <f t="shared" si="1"/>
        <v>192301</v>
      </c>
      <c r="E20" s="739">
        <f t="shared" si="2"/>
        <v>122472</v>
      </c>
      <c r="F20" s="577">
        <f t="shared" si="3"/>
        <v>63.687656330440298</v>
      </c>
      <c r="G20" s="739">
        <f t="shared" si="4"/>
        <v>69829</v>
      </c>
      <c r="H20" s="237">
        <f t="shared" si="3"/>
        <v>36.312343669559702</v>
      </c>
      <c r="I20" s="226"/>
      <c r="J20" s="234">
        <v>52663</v>
      </c>
      <c r="K20" s="751">
        <v>27.385713022813196</v>
      </c>
      <c r="L20" s="745">
        <v>22579</v>
      </c>
      <c r="M20" s="748">
        <v>42.874503921159068</v>
      </c>
      <c r="N20" s="745">
        <v>30084</v>
      </c>
      <c r="O20" s="235">
        <v>57.125496078840932</v>
      </c>
      <c r="P20" s="226"/>
      <c r="Q20" s="234">
        <v>38714</v>
      </c>
      <c r="R20" s="751">
        <v>20.131980592924634</v>
      </c>
      <c r="S20" s="745">
        <v>23786</v>
      </c>
      <c r="T20" s="748">
        <v>61.440305832515371</v>
      </c>
      <c r="U20" s="745">
        <v>14928</v>
      </c>
      <c r="V20" s="235">
        <v>38.559694167484629</v>
      </c>
      <c r="W20" s="226"/>
      <c r="X20" s="234">
        <v>100924</v>
      </c>
      <c r="Y20" s="751">
        <v>52.482306384262166</v>
      </c>
      <c r="Z20" s="745">
        <v>76107</v>
      </c>
      <c r="AA20" s="748">
        <v>75.410209662716497</v>
      </c>
      <c r="AB20" s="745">
        <v>24817</v>
      </c>
      <c r="AC20" s="235">
        <f t="shared" si="0"/>
        <v>24.589790337283503</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6">
        <f t="shared" si="1"/>
        <v>140764</v>
      </c>
      <c r="E21" s="739">
        <f t="shared" si="2"/>
        <v>88103</v>
      </c>
      <c r="F21" s="577">
        <f t="shared" si="3"/>
        <v>62.589156318376858</v>
      </c>
      <c r="G21" s="739">
        <f t="shared" si="4"/>
        <v>52661</v>
      </c>
      <c r="H21" s="237">
        <f t="shared" si="3"/>
        <v>37.410843681623142</v>
      </c>
      <c r="I21" s="226"/>
      <c r="J21" s="234">
        <v>38272</v>
      </c>
      <c r="K21" s="751">
        <v>27.188769855929074</v>
      </c>
      <c r="L21" s="745">
        <v>15357</v>
      </c>
      <c r="M21" s="748">
        <v>40.125940635451506</v>
      </c>
      <c r="N21" s="745">
        <v>22915</v>
      </c>
      <c r="O21" s="235">
        <v>59.874059364548494</v>
      </c>
      <c r="P21" s="226"/>
      <c r="Q21" s="234">
        <v>28561</v>
      </c>
      <c r="R21" s="751">
        <v>20.289988917620981</v>
      </c>
      <c r="S21" s="745">
        <v>17492</v>
      </c>
      <c r="T21" s="748">
        <v>61.244354189279079</v>
      </c>
      <c r="U21" s="745">
        <v>11069</v>
      </c>
      <c r="V21" s="235">
        <v>38.755645810720914</v>
      </c>
      <c r="W21" s="226"/>
      <c r="X21" s="234">
        <v>73931</v>
      </c>
      <c r="Y21" s="751">
        <v>52.521241226449945</v>
      </c>
      <c r="Z21" s="745">
        <v>55254</v>
      </c>
      <c r="AA21" s="748">
        <v>74.737255008048038</v>
      </c>
      <c r="AB21" s="745">
        <v>18677</v>
      </c>
      <c r="AC21" s="235">
        <f t="shared" si="0"/>
        <v>25.262744991951958</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6">
        <f t="shared" si="1"/>
        <v>33170</v>
      </c>
      <c r="E22" s="739">
        <f t="shared" si="2"/>
        <v>21512</v>
      </c>
      <c r="F22" s="577">
        <f t="shared" si="3"/>
        <v>64.853783539342786</v>
      </c>
      <c r="G22" s="739">
        <f t="shared" si="4"/>
        <v>11658</v>
      </c>
      <c r="H22" s="237">
        <f t="shared" si="3"/>
        <v>35.146216460657222</v>
      </c>
      <c r="I22" s="226"/>
      <c r="J22" s="234">
        <v>8431</v>
      </c>
      <c r="K22" s="751">
        <v>25.417545975278866</v>
      </c>
      <c r="L22" s="745">
        <v>3585</v>
      </c>
      <c r="M22" s="748">
        <v>42.521646305301864</v>
      </c>
      <c r="N22" s="745">
        <v>4846</v>
      </c>
      <c r="O22" s="235">
        <v>57.478353694698136</v>
      </c>
      <c r="P22" s="226"/>
      <c r="Q22" s="234">
        <v>6273</v>
      </c>
      <c r="R22" s="751">
        <v>18.911667169128734</v>
      </c>
      <c r="S22" s="745">
        <v>3998</v>
      </c>
      <c r="T22" s="748">
        <v>63.733460864020408</v>
      </c>
      <c r="U22" s="745">
        <v>2275</v>
      </c>
      <c r="V22" s="235">
        <v>36.266539135979599</v>
      </c>
      <c r="W22" s="226"/>
      <c r="X22" s="234">
        <v>18466</v>
      </c>
      <c r="Y22" s="751">
        <v>55.670786855592404</v>
      </c>
      <c r="Z22" s="745">
        <v>13929</v>
      </c>
      <c r="AA22" s="748">
        <v>75.430520957435292</v>
      </c>
      <c r="AB22" s="745">
        <v>4537</v>
      </c>
      <c r="AC22" s="235">
        <f t="shared" si="0"/>
        <v>24.569479042564712</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6">
        <f t="shared" si="1"/>
        <v>70490</v>
      </c>
      <c r="E23" s="739">
        <f t="shared" si="2"/>
        <v>44418</v>
      </c>
      <c r="F23" s="577">
        <f t="shared" si="3"/>
        <v>63.01319336076039</v>
      </c>
      <c r="G23" s="739">
        <f t="shared" si="4"/>
        <v>26072</v>
      </c>
      <c r="H23" s="237">
        <f t="shared" si="3"/>
        <v>36.98680663923961</v>
      </c>
      <c r="I23" s="226"/>
      <c r="J23" s="234">
        <v>19762</v>
      </c>
      <c r="K23" s="751">
        <v>28.035182295361043</v>
      </c>
      <c r="L23" s="745">
        <v>7815</v>
      </c>
      <c r="M23" s="748">
        <v>39.545592551361196</v>
      </c>
      <c r="N23" s="745">
        <v>11947</v>
      </c>
      <c r="O23" s="235">
        <v>60.454407448638804</v>
      </c>
      <c r="P23" s="226"/>
      <c r="Q23" s="234">
        <v>12729</v>
      </c>
      <c r="R23" s="751">
        <v>18.057880550432685</v>
      </c>
      <c r="S23" s="745">
        <v>7548</v>
      </c>
      <c r="T23" s="748">
        <v>59.297666745227431</v>
      </c>
      <c r="U23" s="745">
        <v>5181</v>
      </c>
      <c r="V23" s="235">
        <v>40.702333254772569</v>
      </c>
      <c r="W23" s="226"/>
      <c r="X23" s="234">
        <v>37999</v>
      </c>
      <c r="Y23" s="751">
        <v>53.906937154206268</v>
      </c>
      <c r="Z23" s="745">
        <v>29055</v>
      </c>
      <c r="AA23" s="748">
        <v>76.462538487854943</v>
      </c>
      <c r="AB23" s="745">
        <v>8944</v>
      </c>
      <c r="AC23" s="235">
        <f t="shared" si="0"/>
        <v>23.537461512145054</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6">
        <f t="shared" si="1"/>
        <v>167084</v>
      </c>
      <c r="E24" s="739">
        <f t="shared" si="2"/>
        <v>111152</v>
      </c>
      <c r="F24" s="577">
        <f t="shared" si="3"/>
        <v>66.524622345646506</v>
      </c>
      <c r="G24" s="739">
        <f t="shared" si="4"/>
        <v>55932</v>
      </c>
      <c r="H24" s="237">
        <f t="shared" si="3"/>
        <v>33.475377654353501</v>
      </c>
      <c r="I24" s="226"/>
      <c r="J24" s="234">
        <v>44496</v>
      </c>
      <c r="K24" s="751">
        <v>26.630916185870579</v>
      </c>
      <c r="L24" s="745">
        <v>21109</v>
      </c>
      <c r="M24" s="748">
        <v>47.440219345559157</v>
      </c>
      <c r="N24" s="745">
        <v>23387</v>
      </c>
      <c r="O24" s="235">
        <v>52.559780654440843</v>
      </c>
      <c r="P24" s="226"/>
      <c r="Q24" s="234">
        <v>29985</v>
      </c>
      <c r="R24" s="751">
        <v>17.946063058102514</v>
      </c>
      <c r="S24" s="745">
        <v>19271</v>
      </c>
      <c r="T24" s="748">
        <v>64.268801067200272</v>
      </c>
      <c r="U24" s="745">
        <v>10714</v>
      </c>
      <c r="V24" s="235">
        <v>35.731198932799735</v>
      </c>
      <c r="W24" s="226"/>
      <c r="X24" s="234">
        <v>92603</v>
      </c>
      <c r="Y24" s="751">
        <v>55.423020756026908</v>
      </c>
      <c r="Z24" s="745">
        <v>70772</v>
      </c>
      <c r="AA24" s="748">
        <v>76.425169810913246</v>
      </c>
      <c r="AB24" s="745">
        <v>21831</v>
      </c>
      <c r="AC24" s="235">
        <f t="shared" si="0"/>
        <v>23.574830189086747</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6">
        <f t="shared" si="1"/>
        <v>38398</v>
      </c>
      <c r="E25" s="739">
        <f t="shared" si="2"/>
        <v>22764</v>
      </c>
      <c r="F25" s="577">
        <f t="shared" si="3"/>
        <v>59.28433772592323</v>
      </c>
      <c r="G25" s="739">
        <f t="shared" si="4"/>
        <v>15634</v>
      </c>
      <c r="H25" s="237">
        <f t="shared" si="3"/>
        <v>40.715662274076777</v>
      </c>
      <c r="I25" s="226"/>
      <c r="J25" s="234">
        <v>14144</v>
      </c>
      <c r="K25" s="751">
        <v>36.83525183603313</v>
      </c>
      <c r="L25" s="745">
        <v>5360</v>
      </c>
      <c r="M25" s="748">
        <v>37.895927601809952</v>
      </c>
      <c r="N25" s="745">
        <v>8784</v>
      </c>
      <c r="O25" s="235">
        <v>62.104072398190048</v>
      </c>
      <c r="P25" s="226"/>
      <c r="Q25" s="234">
        <v>7397</v>
      </c>
      <c r="R25" s="751">
        <v>19.264024167925413</v>
      </c>
      <c r="S25" s="745">
        <v>4617</v>
      </c>
      <c r="T25" s="748">
        <v>62.417196160605648</v>
      </c>
      <c r="U25" s="745">
        <v>2780</v>
      </c>
      <c r="V25" s="235">
        <v>37.582803839394344</v>
      </c>
      <c r="W25" s="226"/>
      <c r="X25" s="234">
        <v>16857</v>
      </c>
      <c r="Y25" s="751">
        <v>43.900723996041464</v>
      </c>
      <c r="Z25" s="745">
        <v>12787</v>
      </c>
      <c r="AA25" s="748">
        <v>75.855727590911798</v>
      </c>
      <c r="AB25" s="745">
        <v>4070</v>
      </c>
      <c r="AC25" s="235">
        <f t="shared" si="0"/>
        <v>24.144272409088213</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8">
        <f t="shared" si="1"/>
        <v>15398</v>
      </c>
      <c r="E26" s="741">
        <f t="shared" si="2"/>
        <v>9917</v>
      </c>
      <c r="F26" s="579">
        <f t="shared" si="3"/>
        <v>64.404468112741924</v>
      </c>
      <c r="G26" s="741">
        <f t="shared" si="4"/>
        <v>5481</v>
      </c>
      <c r="H26" s="237">
        <f t="shared" si="3"/>
        <v>35.595531887258083</v>
      </c>
      <c r="I26" s="226"/>
      <c r="J26" s="238">
        <v>3290</v>
      </c>
      <c r="K26" s="752">
        <v>21.366411222236653</v>
      </c>
      <c r="L26" s="740">
        <v>1347</v>
      </c>
      <c r="M26" s="578">
        <v>40.942249240121583</v>
      </c>
      <c r="N26" s="740">
        <v>1943</v>
      </c>
      <c r="O26" s="235">
        <v>59.057750759878424</v>
      </c>
      <c r="P26" s="226"/>
      <c r="Q26" s="238">
        <v>2589</v>
      </c>
      <c r="R26" s="752">
        <v>16.813871931419666</v>
      </c>
      <c r="S26" s="740">
        <v>1481</v>
      </c>
      <c r="T26" s="578">
        <v>57.203553495558133</v>
      </c>
      <c r="U26" s="740">
        <v>1108</v>
      </c>
      <c r="V26" s="235">
        <v>42.796446504441867</v>
      </c>
      <c r="W26" s="226"/>
      <c r="X26" s="238">
        <v>9519</v>
      </c>
      <c r="Y26" s="752">
        <v>61.819716846343688</v>
      </c>
      <c r="Z26" s="740">
        <v>7089</v>
      </c>
      <c r="AA26" s="578">
        <v>74.472108414749442</v>
      </c>
      <c r="AB26" s="740">
        <v>2430</v>
      </c>
      <c r="AC26" s="235">
        <f t="shared" si="0"/>
        <v>25.527891585250551</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8">
        <f t="shared" si="1"/>
        <v>65806</v>
      </c>
      <c r="E27" s="741">
        <f t="shared" si="2"/>
        <v>41148</v>
      </c>
      <c r="F27" s="579">
        <f t="shared" si="3"/>
        <v>62.529252651733877</v>
      </c>
      <c r="G27" s="741">
        <f t="shared" si="4"/>
        <v>24658</v>
      </c>
      <c r="H27" s="237">
        <f t="shared" si="3"/>
        <v>37.470747348266116</v>
      </c>
      <c r="I27" s="226"/>
      <c r="J27" s="238">
        <v>16950</v>
      </c>
      <c r="K27" s="752">
        <v>25.757529708537213</v>
      </c>
      <c r="L27" s="740">
        <v>6715</v>
      </c>
      <c r="M27" s="578">
        <v>39.616519174041301</v>
      </c>
      <c r="N27" s="740">
        <v>10235</v>
      </c>
      <c r="O27" s="235">
        <v>60.383480825958699</v>
      </c>
      <c r="P27" s="226"/>
      <c r="Q27" s="238">
        <v>11877</v>
      </c>
      <c r="R27" s="752">
        <v>18.048506215238731</v>
      </c>
      <c r="S27" s="740">
        <v>6788</v>
      </c>
      <c r="T27" s="578">
        <v>57.152479582386128</v>
      </c>
      <c r="U27" s="740">
        <v>5089</v>
      </c>
      <c r="V27" s="235">
        <v>42.847520417613879</v>
      </c>
      <c r="W27" s="226"/>
      <c r="X27" s="238">
        <v>36979</v>
      </c>
      <c r="Y27" s="752">
        <v>56.193964076224056</v>
      </c>
      <c r="Z27" s="740">
        <v>27645</v>
      </c>
      <c r="AA27" s="578">
        <v>74.758646799534873</v>
      </c>
      <c r="AB27" s="740">
        <v>9334</v>
      </c>
      <c r="AC27" s="235">
        <f t="shared" si="0"/>
        <v>25.241353200465127</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8">
        <f t="shared" si="1"/>
        <v>8756</v>
      </c>
      <c r="E28" s="741">
        <f t="shared" si="2"/>
        <v>5792</v>
      </c>
      <c r="F28" s="579">
        <f t="shared" si="3"/>
        <v>66.14892645043399</v>
      </c>
      <c r="G28" s="741">
        <f t="shared" si="4"/>
        <v>2964</v>
      </c>
      <c r="H28" s="243">
        <f t="shared" si="3"/>
        <v>33.85107354956601</v>
      </c>
      <c r="I28" s="226"/>
      <c r="J28" s="238">
        <v>1540</v>
      </c>
      <c r="K28" s="752">
        <v>17.587939698492463</v>
      </c>
      <c r="L28" s="740">
        <v>645</v>
      </c>
      <c r="M28" s="578">
        <v>41.883116883116884</v>
      </c>
      <c r="N28" s="740">
        <v>895</v>
      </c>
      <c r="O28" s="242">
        <v>58.116883116883123</v>
      </c>
      <c r="P28" s="226"/>
      <c r="Q28" s="238">
        <v>1544</v>
      </c>
      <c r="R28" s="752">
        <v>17.633622658748287</v>
      </c>
      <c r="S28" s="740">
        <v>935</v>
      </c>
      <c r="T28" s="578">
        <v>60.556994818652853</v>
      </c>
      <c r="U28" s="740">
        <v>609</v>
      </c>
      <c r="V28" s="242">
        <v>39.443005181347154</v>
      </c>
      <c r="W28" s="226"/>
      <c r="X28" s="238">
        <v>5672</v>
      </c>
      <c r="Y28" s="752">
        <v>64.778437642759243</v>
      </c>
      <c r="Z28" s="740">
        <v>4212</v>
      </c>
      <c r="AA28" s="578">
        <v>74.25952045133991</v>
      </c>
      <c r="AB28" s="740">
        <v>1460</v>
      </c>
      <c r="AC28" s="242">
        <f t="shared" si="0"/>
        <v>25.740479548660083</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59">
        <f t="shared" si="1"/>
        <v>3221</v>
      </c>
      <c r="E29" s="742">
        <f t="shared" si="2"/>
        <v>1765</v>
      </c>
      <c r="F29" s="580">
        <f t="shared" si="3"/>
        <v>54.796647004036018</v>
      </c>
      <c r="G29" s="742">
        <f t="shared" si="4"/>
        <v>1456</v>
      </c>
      <c r="H29" s="248">
        <f t="shared" si="3"/>
        <v>45.203352995963982</v>
      </c>
      <c r="I29" s="226"/>
      <c r="J29" s="245">
        <v>1769</v>
      </c>
      <c r="K29" s="753">
        <v>54.92083203973921</v>
      </c>
      <c r="L29" s="746">
        <v>661</v>
      </c>
      <c r="M29" s="749">
        <v>37.365743357829281</v>
      </c>
      <c r="N29" s="746">
        <v>1108</v>
      </c>
      <c r="O29" s="246">
        <v>62.634256642170719</v>
      </c>
      <c r="P29" s="226"/>
      <c r="Q29" s="245">
        <v>503</v>
      </c>
      <c r="R29" s="753">
        <v>15.616268239677119</v>
      </c>
      <c r="S29" s="746">
        <v>346</v>
      </c>
      <c r="T29" s="749">
        <v>68.787276341948314</v>
      </c>
      <c r="U29" s="746">
        <v>157</v>
      </c>
      <c r="V29" s="246">
        <v>31.21272365805169</v>
      </c>
      <c r="W29" s="226"/>
      <c r="X29" s="245">
        <v>949</v>
      </c>
      <c r="Y29" s="753">
        <v>29.462899720583668</v>
      </c>
      <c r="Z29" s="746">
        <v>758</v>
      </c>
      <c r="AA29" s="749">
        <v>79.873551106427826</v>
      </c>
      <c r="AB29" s="746">
        <v>191</v>
      </c>
      <c r="AC29" s="246">
        <f t="shared" si="0"/>
        <v>20.126448893572181</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0">
        <f>J31+Q31+X31</f>
        <v>1341191</v>
      </c>
      <c r="E31" s="743">
        <f>L31+S31+Z31</f>
        <v>853168</v>
      </c>
      <c r="F31" s="409">
        <f>E31/$D31*100</f>
        <v>63.612714371032908</v>
      </c>
      <c r="G31" s="743">
        <f>N31+U31+AB31</f>
        <v>488023</v>
      </c>
      <c r="H31" s="255">
        <f>G31/$D31*100</f>
        <v>36.387285628967092</v>
      </c>
      <c r="I31" s="211"/>
      <c r="J31" s="253">
        <f>SUM(J12:J29)</f>
        <v>365883</v>
      </c>
      <c r="K31" s="754">
        <f>J31/$D31*100</f>
        <v>27.280454461743332</v>
      </c>
      <c r="L31" s="743">
        <f>SUM(L12:L29)</f>
        <v>153268</v>
      </c>
      <c r="M31" s="409">
        <f t="shared" ref="M13:O31" si="5">L31/$J31*100</f>
        <v>41.889893763853472</v>
      </c>
      <c r="N31" s="743">
        <f>SUM(N12:N29)</f>
        <v>212615</v>
      </c>
      <c r="O31" s="254">
        <f t="shared" si="5"/>
        <v>58.110106236146528</v>
      </c>
      <c r="P31" s="211"/>
      <c r="Q31" s="253">
        <f>SUM(Q12:Q29)</f>
        <v>258620</v>
      </c>
      <c r="R31" s="754">
        <f>Q31/$D31*100</f>
        <v>19.282861277774753</v>
      </c>
      <c r="S31" s="743">
        <f>SUM(S12:S29)</f>
        <v>161115</v>
      </c>
      <c r="T31" s="409">
        <f>S31/$Q31*100</f>
        <v>62.297966127909675</v>
      </c>
      <c r="U31" s="743">
        <f>SUM(U12:U29)</f>
        <v>97505</v>
      </c>
      <c r="V31" s="254">
        <f>U31/$Q31*100</f>
        <v>37.702033872090325</v>
      </c>
      <c r="W31" s="211"/>
      <c r="X31" s="253">
        <f>SUM(X12:X29)</f>
        <v>716688</v>
      </c>
      <c r="Y31" s="754">
        <f>X31/$D31*100</f>
        <v>53.436684260481911</v>
      </c>
      <c r="Z31" s="743">
        <f>SUM(Z12:Z29)</f>
        <v>538785</v>
      </c>
      <c r="AA31" s="409">
        <f>Z31/$X31*100</f>
        <v>75.17706449668475</v>
      </c>
      <c r="AB31" s="743">
        <f>SUM(AB12:AB29)</f>
        <v>177903</v>
      </c>
      <c r="AC31" s="254">
        <f>AB31/$X31*100</f>
        <v>24.82293550331525</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43"/>
      <c r="C34" s="1043"/>
      <c r="D34" s="1043"/>
      <c r="E34" s="1043"/>
      <c r="F34" s="1043"/>
      <c r="G34" s="1043"/>
      <c r="H34" s="1043"/>
    </row>
    <row r="35" spans="2:14" ht="29.25" customHeight="1" x14ac:dyDescent="0.2">
      <c r="B35" s="1065"/>
      <c r="C35" s="1065"/>
      <c r="D35" s="1065"/>
      <c r="E35" s="736"/>
      <c r="F35" s="736"/>
      <c r="G35" s="736"/>
      <c r="H35" s="262"/>
      <c r="I35" s="262"/>
      <c r="J35" s="262"/>
      <c r="K35" s="262"/>
      <c r="L35" s="262"/>
      <c r="M35" s="262"/>
      <c r="N35" s="262"/>
    </row>
    <row r="36" spans="2:14" ht="4.5" customHeight="1" x14ac:dyDescent="0.2">
      <c r="B36" s="1066"/>
      <c r="C36" s="1066"/>
      <c r="D36" s="1066"/>
      <c r="E36" s="737"/>
      <c r="F36" s="737"/>
      <c r="G36" s="737"/>
      <c r="H36" s="262"/>
      <c r="I36" s="262"/>
      <c r="J36" s="262"/>
      <c r="K36" s="262"/>
      <c r="L36" s="262"/>
      <c r="M36" s="262"/>
      <c r="N36" s="262"/>
    </row>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98">
    <tabColor theme="0"/>
    <pageSetUpPr fitToPage="1"/>
  </sheetPr>
  <dimension ref="A1:BA36"/>
  <sheetViews>
    <sheetView showGridLines="0" zoomScale="84" zoomScaleNormal="84"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3" t="s">
        <v>34</v>
      </c>
      <c r="B1" s="202"/>
      <c r="C1" s="203"/>
      <c r="I1" s="203"/>
      <c r="J1" s="713" t="s">
        <v>143</v>
      </c>
      <c r="K1" s="713"/>
      <c r="L1" s="713" t="s">
        <v>143</v>
      </c>
      <c r="M1" s="713"/>
      <c r="N1" s="713" t="s">
        <v>143</v>
      </c>
      <c r="O1" s="713"/>
      <c r="P1" s="713"/>
      <c r="Q1" s="713" t="s">
        <v>19</v>
      </c>
      <c r="R1" s="713"/>
      <c r="S1" s="713" t="s">
        <v>19</v>
      </c>
      <c r="T1" s="713"/>
      <c r="U1" s="713" t="s">
        <v>19</v>
      </c>
      <c r="V1" s="713"/>
      <c r="W1" s="713"/>
      <c r="X1" s="713" t="s">
        <v>18</v>
      </c>
      <c r="Y1" s="713"/>
      <c r="Z1" s="713" t="s">
        <v>18</v>
      </c>
      <c r="AA1" s="713"/>
      <c r="AB1" s="713" t="s">
        <v>18</v>
      </c>
    </row>
    <row r="2" spans="1:53" s="205" customFormat="1" ht="52.5" customHeight="1" x14ac:dyDescent="0.2">
      <c r="B2" s="1044"/>
      <c r="C2" s="1044"/>
    </row>
    <row r="3" spans="1:53" s="208" customFormat="1" ht="4.5" customHeight="1" x14ac:dyDescent="0.2">
      <c r="B3" s="1045"/>
      <c r="C3" s="1045"/>
    </row>
    <row r="4" spans="1:53" s="208" customFormat="1" ht="17.25" customHeight="1" x14ac:dyDescent="0.2">
      <c r="A4" s="1045" t="s">
        <v>435</v>
      </c>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1045"/>
      <c r="AB4" s="1045"/>
      <c r="AC4" s="1045"/>
    </row>
    <row r="5" spans="1:53" s="208" customFormat="1" ht="17.25" customHeight="1" x14ac:dyDescent="0.2">
      <c r="B5" s="1046" t="str">
        <f>porsaad!B6</f>
        <v>Situación a 30 de abril de 2023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row>
    <row r="6" spans="1:53" s="208" customFormat="1" ht="6" customHeight="1" x14ac:dyDescent="0.2"/>
    <row r="7" spans="1:53" s="213" customFormat="1" ht="12.75" customHeight="1" x14ac:dyDescent="0.2">
      <c r="A7" s="209"/>
      <c r="B7" s="1047" t="s">
        <v>15</v>
      </c>
      <c r="C7" s="211"/>
      <c r="D7" s="1050" t="s">
        <v>266</v>
      </c>
      <c r="E7" s="1051"/>
      <c r="F7" s="1051"/>
      <c r="G7" s="1051"/>
      <c r="H7" s="1051"/>
      <c r="I7" s="568"/>
      <c r="J7" s="1054"/>
      <c r="K7" s="1054"/>
      <c r="L7" s="1054"/>
      <c r="M7" s="1054"/>
      <c r="N7" s="1054"/>
      <c r="O7" s="1054"/>
      <c r="P7" s="568"/>
      <c r="Q7" s="1054"/>
      <c r="R7" s="1054"/>
      <c r="S7" s="1054"/>
      <c r="T7" s="1054"/>
      <c r="U7" s="1054"/>
      <c r="V7" s="1054"/>
      <c r="W7" s="568"/>
      <c r="X7" s="1054"/>
      <c r="Y7" s="1054"/>
      <c r="Z7" s="1054"/>
      <c r="AA7" s="1054"/>
      <c r="AB7" s="1054"/>
      <c r="AC7" s="1055"/>
      <c r="AD7" s="430"/>
      <c r="AE7" s="430"/>
      <c r="AF7" s="431"/>
      <c r="AG7" s="431"/>
      <c r="AH7" s="431"/>
      <c r="AI7" s="431"/>
      <c r="AJ7" s="431"/>
      <c r="AK7" s="431"/>
      <c r="AL7" s="432"/>
    </row>
    <row r="8" spans="1:53" s="213" customFormat="1" ht="33.75" customHeight="1" x14ac:dyDescent="0.2">
      <c r="A8" s="209"/>
      <c r="B8" s="1048"/>
      <c r="C8" s="211"/>
      <c r="D8" s="1052"/>
      <c r="E8" s="1053"/>
      <c r="F8" s="1053"/>
      <c r="G8" s="1053"/>
      <c r="H8" s="1053"/>
      <c r="I8" s="501"/>
      <c r="J8" s="1056" t="s">
        <v>267</v>
      </c>
      <c r="K8" s="1054"/>
      <c r="L8" s="1054"/>
      <c r="M8" s="1054"/>
      <c r="N8" s="1054"/>
      <c r="O8" s="1055"/>
      <c r="P8" s="211"/>
      <c r="Q8" s="1056" t="s">
        <v>268</v>
      </c>
      <c r="R8" s="1054"/>
      <c r="S8" s="1054"/>
      <c r="T8" s="1054"/>
      <c r="U8" s="1054"/>
      <c r="V8" s="1055"/>
      <c r="W8" s="211"/>
      <c r="X8" s="1056" t="s">
        <v>269</v>
      </c>
      <c r="Y8" s="1054"/>
      <c r="Z8" s="1054"/>
      <c r="AA8" s="1054"/>
      <c r="AB8" s="1054"/>
      <c r="AC8" s="1055"/>
      <c r="AD8" s="430"/>
      <c r="AE8" s="430"/>
      <c r="AF8" s="431"/>
      <c r="AG8" s="431"/>
      <c r="AH8" s="431"/>
      <c r="AI8" s="431"/>
      <c r="AJ8" s="431"/>
      <c r="AK8" s="431"/>
      <c r="AL8" s="432"/>
    </row>
    <row r="9" spans="1:53" s="213" customFormat="1" ht="21.75" customHeight="1" x14ac:dyDescent="0.2">
      <c r="A9" s="209"/>
      <c r="B9" s="1048"/>
      <c r="C9" s="211"/>
      <c r="D9" s="1057" t="s">
        <v>12</v>
      </c>
      <c r="E9" s="1038" t="s">
        <v>27</v>
      </c>
      <c r="F9" s="1039"/>
      <c r="G9" s="1039" t="s">
        <v>26</v>
      </c>
      <c r="H9" s="1040"/>
      <c r="I9" s="211"/>
      <c r="J9" s="1041" t="s">
        <v>12</v>
      </c>
      <c r="K9" s="1036" t="s">
        <v>278</v>
      </c>
      <c r="L9" s="1038" t="s">
        <v>27</v>
      </c>
      <c r="M9" s="1039"/>
      <c r="N9" s="1039" t="s">
        <v>26</v>
      </c>
      <c r="O9" s="1040"/>
      <c r="P9" s="211"/>
      <c r="Q9" s="1041" t="s">
        <v>12</v>
      </c>
      <c r="R9" s="1036" t="s">
        <v>278</v>
      </c>
      <c r="S9" s="1038" t="s">
        <v>27</v>
      </c>
      <c r="T9" s="1039"/>
      <c r="U9" s="1039" t="s">
        <v>26</v>
      </c>
      <c r="V9" s="1040"/>
      <c r="W9" s="211"/>
      <c r="X9" s="1041" t="s">
        <v>12</v>
      </c>
      <c r="Y9" s="1036" t="s">
        <v>278</v>
      </c>
      <c r="Z9" s="1038" t="s">
        <v>27</v>
      </c>
      <c r="AA9" s="1039"/>
      <c r="AB9" s="1039" t="s">
        <v>26</v>
      </c>
      <c r="AC9" s="1040"/>
      <c r="AD9" s="430"/>
      <c r="AE9" s="430"/>
      <c r="AF9" s="431"/>
      <c r="AG9" s="431"/>
      <c r="AH9" s="431"/>
      <c r="AI9" s="431"/>
      <c r="AJ9" s="431"/>
      <c r="AK9" s="431"/>
      <c r="AL9" s="432"/>
    </row>
    <row r="10" spans="1:53" s="219" customFormat="1" ht="36.75" customHeight="1" x14ac:dyDescent="0.2">
      <c r="A10" s="214"/>
      <c r="B10" s="1049"/>
      <c r="C10" s="216"/>
      <c r="D10" s="1058"/>
      <c r="E10" s="408" t="s">
        <v>12</v>
      </c>
      <c r="F10" s="806" t="s">
        <v>278</v>
      </c>
      <c r="G10" s="408" t="s">
        <v>12</v>
      </c>
      <c r="H10" s="271" t="s">
        <v>278</v>
      </c>
      <c r="I10" s="216"/>
      <c r="J10" s="1042"/>
      <c r="K10" s="1037"/>
      <c r="L10" s="408" t="s">
        <v>12</v>
      </c>
      <c r="M10" s="806" t="s">
        <v>278</v>
      </c>
      <c r="N10" s="408" t="s">
        <v>12</v>
      </c>
      <c r="O10" s="271" t="s">
        <v>278</v>
      </c>
      <c r="P10" s="216"/>
      <c r="Q10" s="1042"/>
      <c r="R10" s="1037"/>
      <c r="S10" s="408" t="s">
        <v>12</v>
      </c>
      <c r="T10" s="806" t="s">
        <v>278</v>
      </c>
      <c r="U10" s="408" t="s">
        <v>12</v>
      </c>
      <c r="V10" s="271" t="s">
        <v>278</v>
      </c>
      <c r="W10" s="216"/>
      <c r="X10" s="1042"/>
      <c r="Y10" s="1037"/>
      <c r="Z10" s="408" t="s">
        <v>12</v>
      </c>
      <c r="AA10" s="806" t="s">
        <v>278</v>
      </c>
      <c r="AB10" s="408" t="s">
        <v>12</v>
      </c>
      <c r="AC10" s="271" t="s">
        <v>278</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5">
        <f>J12+Q12+X12</f>
        <v>76629</v>
      </c>
      <c r="E12" s="738">
        <f>L12+S12+Z12</f>
        <v>46181</v>
      </c>
      <c r="F12" s="747">
        <f>E12/$D12*100</f>
        <v>60.265695754870876</v>
      </c>
      <c r="G12" s="738">
        <f>N12+U12+AB12</f>
        <v>30448</v>
      </c>
      <c r="H12" s="230">
        <f>G12/$D12*100</f>
        <v>39.734304245129124</v>
      </c>
      <c r="I12" s="226"/>
      <c r="J12" s="227">
        <f>L12+N12</f>
        <v>27284</v>
      </c>
      <c r="K12" s="750">
        <f>J12/$D12*100</f>
        <v>35.605319135053307</v>
      </c>
      <c r="L12" s="744">
        <v>10854</v>
      </c>
      <c r="M12" s="747">
        <v>39.781556956457997</v>
      </c>
      <c r="N12" s="744">
        <v>16430</v>
      </c>
      <c r="O12" s="228">
        <v>60.218443043542003</v>
      </c>
      <c r="P12" s="226"/>
      <c r="Q12" s="227">
        <v>13312</v>
      </c>
      <c r="R12" s="750">
        <v>17.372013206488404</v>
      </c>
      <c r="S12" s="744">
        <v>7792</v>
      </c>
      <c r="T12" s="747">
        <v>58.533653846153847</v>
      </c>
      <c r="U12" s="744">
        <v>5520</v>
      </c>
      <c r="V12" s="228">
        <v>41.466346153846153</v>
      </c>
      <c r="W12" s="226"/>
      <c r="X12" s="227">
        <v>36033</v>
      </c>
      <c r="Y12" s="750">
        <v>47.022667658458282</v>
      </c>
      <c r="Z12" s="744">
        <v>27535</v>
      </c>
      <c r="AA12" s="747">
        <v>76.416063053312243</v>
      </c>
      <c r="AB12" s="744">
        <v>8498</v>
      </c>
      <c r="AC12" s="228">
        <f t="shared" ref="AC12:AC29" si="0">AB12/$X12*100</f>
        <v>23.583936946687757</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6">
        <f t="shared" ref="D13:D29" si="1">J13+Q13+X13</f>
        <v>12037</v>
      </c>
      <c r="E13" s="739">
        <f t="shared" ref="E13:E29" si="2">L13+S13+Z13</f>
        <v>8022</v>
      </c>
      <c r="F13" s="577">
        <f t="shared" ref="F13:H29" si="3">E13/$D13*100</f>
        <v>66.644512752346927</v>
      </c>
      <c r="G13" s="739">
        <f t="shared" ref="G13:G29" si="4">N13+U13+AB13</f>
        <v>4015</v>
      </c>
      <c r="H13" s="237">
        <f t="shared" si="3"/>
        <v>33.355487247653073</v>
      </c>
      <c r="I13" s="226"/>
      <c r="J13" s="234">
        <f t="shared" ref="J13:J29" si="5">L13+N13</f>
        <v>2272</v>
      </c>
      <c r="K13" s="751">
        <f t="shared" ref="K13:K29" si="6">J13/$D13*100</f>
        <v>18.875135000415387</v>
      </c>
      <c r="L13" s="745">
        <v>938</v>
      </c>
      <c r="M13" s="748">
        <v>41.285211267605632</v>
      </c>
      <c r="N13" s="745">
        <v>1334</v>
      </c>
      <c r="O13" s="235">
        <v>58.714788732394361</v>
      </c>
      <c r="P13" s="226"/>
      <c r="Q13" s="234">
        <v>1834</v>
      </c>
      <c r="R13" s="751">
        <v>15.236354573398685</v>
      </c>
      <c r="S13" s="745">
        <v>1079</v>
      </c>
      <c r="T13" s="748">
        <v>58.833151581243179</v>
      </c>
      <c r="U13" s="745">
        <v>755</v>
      </c>
      <c r="V13" s="235">
        <v>41.166848418756821</v>
      </c>
      <c r="W13" s="226"/>
      <c r="X13" s="234">
        <v>7931</v>
      </c>
      <c r="Y13" s="751">
        <v>65.888510426185931</v>
      </c>
      <c r="Z13" s="745">
        <v>6005</v>
      </c>
      <c r="AA13" s="748">
        <v>75.715546589332988</v>
      </c>
      <c r="AB13" s="745">
        <v>1926</v>
      </c>
      <c r="AC13" s="235">
        <f t="shared" si="0"/>
        <v>24.284453410667002</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6">
        <f t="shared" si="1"/>
        <v>7212</v>
      </c>
      <c r="E14" s="739">
        <f t="shared" si="2"/>
        <v>4797</v>
      </c>
      <c r="F14" s="577">
        <f t="shared" si="3"/>
        <v>66.514143094841927</v>
      </c>
      <c r="G14" s="739">
        <f t="shared" si="4"/>
        <v>2415</v>
      </c>
      <c r="H14" s="237">
        <f t="shared" si="3"/>
        <v>33.485856905158066</v>
      </c>
      <c r="I14" s="226"/>
      <c r="J14" s="234">
        <f t="shared" si="5"/>
        <v>1785</v>
      </c>
      <c r="K14" s="751">
        <f t="shared" si="6"/>
        <v>24.750415973377706</v>
      </c>
      <c r="L14" s="745">
        <v>730</v>
      </c>
      <c r="M14" s="748">
        <v>40.896358543417364</v>
      </c>
      <c r="N14" s="745">
        <v>1055</v>
      </c>
      <c r="O14" s="235">
        <v>59.103641456582636</v>
      </c>
      <c r="P14" s="226"/>
      <c r="Q14" s="234">
        <v>1280</v>
      </c>
      <c r="R14" s="751">
        <v>17.748197448696619</v>
      </c>
      <c r="S14" s="745">
        <v>754</v>
      </c>
      <c r="T14" s="748">
        <v>58.906250000000007</v>
      </c>
      <c r="U14" s="745">
        <v>526</v>
      </c>
      <c r="V14" s="235">
        <v>41.09375</v>
      </c>
      <c r="W14" s="226"/>
      <c r="X14" s="234">
        <v>4147</v>
      </c>
      <c r="Y14" s="751">
        <v>57.501386577925686</v>
      </c>
      <c r="Z14" s="745">
        <v>3313</v>
      </c>
      <c r="AA14" s="748">
        <v>79.889076440800579</v>
      </c>
      <c r="AB14" s="745">
        <v>834</v>
      </c>
      <c r="AC14" s="235">
        <f t="shared" si="0"/>
        <v>20.110923559199421</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6">
        <f t="shared" si="1"/>
        <v>7259</v>
      </c>
      <c r="E15" s="739">
        <f t="shared" si="2"/>
        <v>4663</v>
      </c>
      <c r="F15" s="577">
        <f t="shared" si="3"/>
        <v>64.237498277999734</v>
      </c>
      <c r="G15" s="739">
        <f t="shared" si="4"/>
        <v>2596</v>
      </c>
      <c r="H15" s="237">
        <f t="shared" si="3"/>
        <v>35.762501722000273</v>
      </c>
      <c r="I15" s="226"/>
      <c r="J15" s="234">
        <f t="shared" si="5"/>
        <v>1676</v>
      </c>
      <c r="K15" s="751">
        <f t="shared" si="6"/>
        <v>23.088579694172751</v>
      </c>
      <c r="L15" s="745">
        <v>673</v>
      </c>
      <c r="M15" s="748">
        <v>40.155131264916463</v>
      </c>
      <c r="N15" s="745">
        <v>1003</v>
      </c>
      <c r="O15" s="235">
        <v>59.844868735083537</v>
      </c>
      <c r="P15" s="226"/>
      <c r="Q15" s="234">
        <v>1304</v>
      </c>
      <c r="R15" s="751">
        <v>17.963906874225099</v>
      </c>
      <c r="S15" s="745">
        <v>752</v>
      </c>
      <c r="T15" s="748">
        <v>57.668711656441715</v>
      </c>
      <c r="U15" s="745">
        <v>552</v>
      </c>
      <c r="V15" s="235">
        <v>42.331288343558285</v>
      </c>
      <c r="W15" s="226"/>
      <c r="X15" s="234">
        <v>4279</v>
      </c>
      <c r="Y15" s="751">
        <v>58.947513431602147</v>
      </c>
      <c r="Z15" s="745">
        <v>3238</v>
      </c>
      <c r="AA15" s="748">
        <v>75.671885954662301</v>
      </c>
      <c r="AB15" s="745">
        <v>1041</v>
      </c>
      <c r="AC15" s="235">
        <f t="shared" si="0"/>
        <v>24.328114045337696</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6">
        <f t="shared" si="1"/>
        <v>12732</v>
      </c>
      <c r="E16" s="739">
        <f t="shared" si="2"/>
        <v>7782</v>
      </c>
      <c r="F16" s="577">
        <f t="shared" si="3"/>
        <v>61.121583411875591</v>
      </c>
      <c r="G16" s="739">
        <f t="shared" si="4"/>
        <v>4950</v>
      </c>
      <c r="H16" s="237">
        <f t="shared" si="3"/>
        <v>38.878416588124409</v>
      </c>
      <c r="I16" s="226"/>
      <c r="J16" s="234">
        <f t="shared" si="5"/>
        <v>4766</v>
      </c>
      <c r="K16" s="751">
        <f t="shared" si="6"/>
        <v>37.43323908262645</v>
      </c>
      <c r="L16" s="745">
        <v>1983</v>
      </c>
      <c r="M16" s="748">
        <v>41.607217792698279</v>
      </c>
      <c r="N16" s="745">
        <v>2783</v>
      </c>
      <c r="O16" s="235">
        <v>58.392782207301721</v>
      </c>
      <c r="P16" s="226"/>
      <c r="Q16" s="234">
        <v>2217</v>
      </c>
      <c r="R16" s="751">
        <v>17.41281809613572</v>
      </c>
      <c r="S16" s="745">
        <v>1301</v>
      </c>
      <c r="T16" s="748">
        <v>58.682904826341911</v>
      </c>
      <c r="U16" s="745">
        <v>916</v>
      </c>
      <c r="V16" s="235">
        <v>41.317095173658096</v>
      </c>
      <c r="W16" s="226"/>
      <c r="X16" s="234">
        <v>5749</v>
      </c>
      <c r="Y16" s="751">
        <v>45.153942821237827</v>
      </c>
      <c r="Z16" s="745">
        <v>4498</v>
      </c>
      <c r="AA16" s="748">
        <v>78.239693859801704</v>
      </c>
      <c r="AB16" s="745">
        <v>1251</v>
      </c>
      <c r="AC16" s="235">
        <f t="shared" si="0"/>
        <v>21.760306140198296</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7">
        <f t="shared" si="1"/>
        <v>5840</v>
      </c>
      <c r="E17" s="740">
        <f t="shared" si="2"/>
        <v>3763</v>
      </c>
      <c r="F17" s="578">
        <f t="shared" si="3"/>
        <v>64.43493150684931</v>
      </c>
      <c r="G17" s="740">
        <f t="shared" si="4"/>
        <v>2077</v>
      </c>
      <c r="H17" s="237">
        <f t="shared" si="3"/>
        <v>35.56506849315069</v>
      </c>
      <c r="I17" s="226"/>
      <c r="J17" s="238">
        <f t="shared" si="5"/>
        <v>1328</v>
      </c>
      <c r="K17" s="752">
        <f t="shared" si="6"/>
        <v>22.739726027397261</v>
      </c>
      <c r="L17" s="740">
        <v>550</v>
      </c>
      <c r="M17" s="578">
        <v>41.415662650602407</v>
      </c>
      <c r="N17" s="740">
        <v>778</v>
      </c>
      <c r="O17" s="235">
        <v>58.584337349397586</v>
      </c>
      <c r="P17" s="226"/>
      <c r="Q17" s="238">
        <v>1073</v>
      </c>
      <c r="R17" s="752">
        <v>18.373287671232877</v>
      </c>
      <c r="S17" s="740">
        <v>583</v>
      </c>
      <c r="T17" s="578">
        <v>54.333643988816405</v>
      </c>
      <c r="U17" s="740">
        <v>490</v>
      </c>
      <c r="V17" s="235">
        <v>45.666356011183595</v>
      </c>
      <c r="W17" s="226"/>
      <c r="X17" s="238">
        <v>3439</v>
      </c>
      <c r="Y17" s="752">
        <v>58.886986301369859</v>
      </c>
      <c r="Z17" s="740">
        <v>2630</v>
      </c>
      <c r="AA17" s="578">
        <v>76.475719685955227</v>
      </c>
      <c r="AB17" s="740">
        <v>809</v>
      </c>
      <c r="AC17" s="235">
        <f t="shared" si="0"/>
        <v>23.52428031404478</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6">
        <f t="shared" si="1"/>
        <v>33381</v>
      </c>
      <c r="E18" s="739">
        <f t="shared" si="2"/>
        <v>21875</v>
      </c>
      <c r="F18" s="577">
        <f t="shared" si="3"/>
        <v>65.531290254935442</v>
      </c>
      <c r="G18" s="739">
        <f t="shared" si="4"/>
        <v>11506</v>
      </c>
      <c r="H18" s="237">
        <f t="shared" si="3"/>
        <v>34.468709745064558</v>
      </c>
      <c r="I18" s="226"/>
      <c r="J18" s="234">
        <f t="shared" si="5"/>
        <v>6741</v>
      </c>
      <c r="K18" s="751">
        <f t="shared" si="6"/>
        <v>20.194122404960908</v>
      </c>
      <c r="L18" s="745">
        <v>2759</v>
      </c>
      <c r="M18" s="748">
        <v>40.928645601542797</v>
      </c>
      <c r="N18" s="745">
        <v>3982</v>
      </c>
      <c r="O18" s="235">
        <v>59.071354398457196</v>
      </c>
      <c r="P18" s="226"/>
      <c r="Q18" s="234">
        <v>4936</v>
      </c>
      <c r="R18" s="751">
        <v>14.786854797639377</v>
      </c>
      <c r="S18" s="745">
        <v>2802</v>
      </c>
      <c r="T18" s="748">
        <v>56.766612641815243</v>
      </c>
      <c r="U18" s="745">
        <v>2134</v>
      </c>
      <c r="V18" s="235">
        <v>43.233387358184764</v>
      </c>
      <c r="W18" s="226"/>
      <c r="X18" s="234">
        <v>21704</v>
      </c>
      <c r="Y18" s="751">
        <v>65.019022797399714</v>
      </c>
      <c r="Z18" s="745">
        <v>16314</v>
      </c>
      <c r="AA18" s="748">
        <v>75.165868042757097</v>
      </c>
      <c r="AB18" s="745">
        <v>5390</v>
      </c>
      <c r="AC18" s="235">
        <f t="shared" si="0"/>
        <v>24.834131957242906</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6">
        <f t="shared" si="1"/>
        <v>21259</v>
      </c>
      <c r="E19" s="739">
        <f t="shared" si="2"/>
        <v>13647</v>
      </c>
      <c r="F19" s="577">
        <f t="shared" si="3"/>
        <v>64.193988428430316</v>
      </c>
      <c r="G19" s="739">
        <f t="shared" si="4"/>
        <v>7612</v>
      </c>
      <c r="H19" s="237">
        <f t="shared" si="3"/>
        <v>35.806011571569691</v>
      </c>
      <c r="I19" s="226"/>
      <c r="J19" s="234">
        <f t="shared" si="5"/>
        <v>5118</v>
      </c>
      <c r="K19" s="751">
        <f t="shared" si="6"/>
        <v>24.074509619455288</v>
      </c>
      <c r="L19" s="745">
        <v>2052</v>
      </c>
      <c r="M19" s="748">
        <v>40.093786635404456</v>
      </c>
      <c r="N19" s="745">
        <v>3066</v>
      </c>
      <c r="O19" s="235">
        <v>59.906213364595537</v>
      </c>
      <c r="P19" s="226"/>
      <c r="Q19" s="234">
        <v>3081</v>
      </c>
      <c r="R19" s="751">
        <v>14.492685450867867</v>
      </c>
      <c r="S19" s="745">
        <v>1813</v>
      </c>
      <c r="T19" s="748">
        <v>58.844530996429732</v>
      </c>
      <c r="U19" s="745">
        <v>1268</v>
      </c>
      <c r="V19" s="235">
        <v>41.155469003570275</v>
      </c>
      <c r="W19" s="226"/>
      <c r="X19" s="234">
        <v>13060</v>
      </c>
      <c r="Y19" s="751">
        <v>61.432804929676841</v>
      </c>
      <c r="Z19" s="745">
        <v>9782</v>
      </c>
      <c r="AA19" s="748">
        <v>74.90045941807044</v>
      </c>
      <c r="AB19" s="745">
        <v>3278</v>
      </c>
      <c r="AC19" s="235">
        <f t="shared" si="0"/>
        <v>25.09954058192956</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6">
        <f t="shared" si="1"/>
        <v>43590</v>
      </c>
      <c r="E20" s="739">
        <f t="shared" si="2"/>
        <v>27885</v>
      </c>
      <c r="F20" s="577">
        <f t="shared" si="3"/>
        <v>63.971094287680664</v>
      </c>
      <c r="G20" s="739">
        <f t="shared" si="4"/>
        <v>15705</v>
      </c>
      <c r="H20" s="237">
        <f t="shared" si="3"/>
        <v>36.028905712319336</v>
      </c>
      <c r="I20" s="226"/>
      <c r="J20" s="234">
        <f t="shared" si="5"/>
        <v>12421</v>
      </c>
      <c r="K20" s="751">
        <f t="shared" si="6"/>
        <v>28.495067676072495</v>
      </c>
      <c r="L20" s="745">
        <v>5202</v>
      </c>
      <c r="M20" s="748">
        <v>41.880685935109895</v>
      </c>
      <c r="N20" s="745">
        <v>7219</v>
      </c>
      <c r="O20" s="235">
        <v>58.119314064890105</v>
      </c>
      <c r="P20" s="226"/>
      <c r="Q20" s="234">
        <v>6901</v>
      </c>
      <c r="R20" s="751">
        <v>15.831612755219087</v>
      </c>
      <c r="S20" s="745">
        <v>3965</v>
      </c>
      <c r="T20" s="748">
        <v>57.455441240399942</v>
      </c>
      <c r="U20" s="745">
        <v>2936</v>
      </c>
      <c r="V20" s="235">
        <v>42.544558759600058</v>
      </c>
      <c r="W20" s="226"/>
      <c r="X20" s="234">
        <v>24268</v>
      </c>
      <c r="Y20" s="751">
        <v>55.673319568708422</v>
      </c>
      <c r="Z20" s="745">
        <v>18718</v>
      </c>
      <c r="AA20" s="748">
        <v>77.130377451788362</v>
      </c>
      <c r="AB20" s="745">
        <v>5550</v>
      </c>
      <c r="AC20" s="235">
        <f t="shared" si="0"/>
        <v>22.869622548211638</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6">
        <f t="shared" si="1"/>
        <v>41964</v>
      </c>
      <c r="E21" s="739">
        <f t="shared" si="2"/>
        <v>27238</v>
      </c>
      <c r="F21" s="577">
        <f t="shared" si="3"/>
        <v>64.908016395005248</v>
      </c>
      <c r="G21" s="739">
        <f t="shared" si="4"/>
        <v>14726</v>
      </c>
      <c r="H21" s="237">
        <f t="shared" si="3"/>
        <v>35.091983604994759</v>
      </c>
      <c r="I21" s="226"/>
      <c r="J21" s="234">
        <f t="shared" si="5"/>
        <v>9521</v>
      </c>
      <c r="K21" s="751">
        <f t="shared" si="6"/>
        <v>22.688494900390811</v>
      </c>
      <c r="L21" s="745">
        <v>3875</v>
      </c>
      <c r="M21" s="748">
        <v>40.699506354374542</v>
      </c>
      <c r="N21" s="745">
        <v>5646</v>
      </c>
      <c r="O21" s="235">
        <v>59.300493645625465</v>
      </c>
      <c r="P21" s="226"/>
      <c r="Q21" s="234">
        <v>7502</v>
      </c>
      <c r="R21" s="751">
        <v>17.877228100276426</v>
      </c>
      <c r="S21" s="745">
        <v>4344</v>
      </c>
      <c r="T21" s="748">
        <v>57.90455878432418</v>
      </c>
      <c r="U21" s="745">
        <v>3158</v>
      </c>
      <c r="V21" s="235">
        <v>42.09544121567582</v>
      </c>
      <c r="W21" s="226"/>
      <c r="X21" s="234">
        <v>24941</v>
      </c>
      <c r="Y21" s="751">
        <v>59.434276999332759</v>
      </c>
      <c r="Z21" s="745">
        <v>19019</v>
      </c>
      <c r="AA21" s="748">
        <v>76.255964075217506</v>
      </c>
      <c r="AB21" s="745">
        <v>5922</v>
      </c>
      <c r="AC21" s="235">
        <f t="shared" si="0"/>
        <v>23.744035924782487</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6">
        <f t="shared" si="1"/>
        <v>11522</v>
      </c>
      <c r="E22" s="739">
        <f t="shared" si="2"/>
        <v>7608</v>
      </c>
      <c r="F22" s="577">
        <f t="shared" si="3"/>
        <v>66.030203089741363</v>
      </c>
      <c r="G22" s="739">
        <f t="shared" si="4"/>
        <v>3914</v>
      </c>
      <c r="H22" s="237">
        <f t="shared" si="3"/>
        <v>33.969796910258637</v>
      </c>
      <c r="I22" s="226"/>
      <c r="J22" s="234">
        <f t="shared" si="5"/>
        <v>2583</v>
      </c>
      <c r="K22" s="751">
        <f t="shared" si="6"/>
        <v>22.417982989064399</v>
      </c>
      <c r="L22" s="745">
        <v>1080</v>
      </c>
      <c r="M22" s="748">
        <v>41.811846689895468</v>
      </c>
      <c r="N22" s="745">
        <v>1503</v>
      </c>
      <c r="O22" s="235">
        <v>58.188153310104532</v>
      </c>
      <c r="P22" s="226"/>
      <c r="Q22" s="234">
        <v>1864</v>
      </c>
      <c r="R22" s="751">
        <v>16.177746918937686</v>
      </c>
      <c r="S22" s="745">
        <v>1094</v>
      </c>
      <c r="T22" s="748">
        <v>58.690987124463526</v>
      </c>
      <c r="U22" s="745">
        <v>770</v>
      </c>
      <c r="V22" s="235">
        <v>41.309012875536482</v>
      </c>
      <c r="W22" s="226"/>
      <c r="X22" s="234">
        <v>7075</v>
      </c>
      <c r="Y22" s="751">
        <v>61.404270091997915</v>
      </c>
      <c r="Z22" s="745">
        <v>5434</v>
      </c>
      <c r="AA22" s="748">
        <v>76.805653710247341</v>
      </c>
      <c r="AB22" s="745">
        <v>1641</v>
      </c>
      <c r="AC22" s="235">
        <f t="shared" si="0"/>
        <v>23.194346289752652</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6">
        <f t="shared" si="1"/>
        <v>24955</v>
      </c>
      <c r="E23" s="739">
        <f t="shared" si="2"/>
        <v>16686</v>
      </c>
      <c r="F23" s="577">
        <f t="shared" si="3"/>
        <v>66.864355840512928</v>
      </c>
      <c r="G23" s="739">
        <f t="shared" si="4"/>
        <v>8269</v>
      </c>
      <c r="H23" s="237">
        <f t="shared" si="3"/>
        <v>33.135644159487079</v>
      </c>
      <c r="I23" s="226"/>
      <c r="J23" s="234">
        <f t="shared" si="5"/>
        <v>5267</v>
      </c>
      <c r="K23" s="751">
        <f t="shared" si="6"/>
        <v>21.105990783410139</v>
      </c>
      <c r="L23" s="745">
        <v>2248</v>
      </c>
      <c r="M23" s="748">
        <v>42.680842984621222</v>
      </c>
      <c r="N23" s="745">
        <v>3019</v>
      </c>
      <c r="O23" s="235">
        <v>57.319157015378778</v>
      </c>
      <c r="P23" s="226"/>
      <c r="Q23" s="234">
        <v>4144</v>
      </c>
      <c r="R23" s="751">
        <v>16.605890603085555</v>
      </c>
      <c r="S23" s="745">
        <v>2346</v>
      </c>
      <c r="T23" s="748">
        <v>56.61196911196911</v>
      </c>
      <c r="U23" s="745">
        <v>1798</v>
      </c>
      <c r="V23" s="235">
        <v>43.38803088803089</v>
      </c>
      <c r="W23" s="226"/>
      <c r="X23" s="234">
        <v>15544</v>
      </c>
      <c r="Y23" s="751">
        <v>62.288118613504309</v>
      </c>
      <c r="Z23" s="745">
        <v>12092</v>
      </c>
      <c r="AA23" s="748">
        <v>77.792074112197625</v>
      </c>
      <c r="AB23" s="745">
        <v>3452</v>
      </c>
      <c r="AC23" s="235">
        <f t="shared" si="0"/>
        <v>22.207925887802368</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6">
        <f t="shared" si="1"/>
        <v>57297</v>
      </c>
      <c r="E24" s="739">
        <f t="shared" si="2"/>
        <v>38922</v>
      </c>
      <c r="F24" s="577">
        <f t="shared" si="3"/>
        <v>67.930258128697844</v>
      </c>
      <c r="G24" s="739">
        <f t="shared" si="4"/>
        <v>18375</v>
      </c>
      <c r="H24" s="237">
        <f t="shared" si="3"/>
        <v>32.069741871302156</v>
      </c>
      <c r="I24" s="226"/>
      <c r="J24" s="234">
        <f t="shared" si="5"/>
        <v>14368</v>
      </c>
      <c r="K24" s="751">
        <f t="shared" si="6"/>
        <v>25.076356528265002</v>
      </c>
      <c r="L24" s="745">
        <v>7182</v>
      </c>
      <c r="M24" s="748">
        <v>49.986080178173722</v>
      </c>
      <c r="N24" s="745">
        <v>7186</v>
      </c>
      <c r="O24" s="235">
        <v>50.013919821826278</v>
      </c>
      <c r="P24" s="226"/>
      <c r="Q24" s="234">
        <v>8864</v>
      </c>
      <c r="R24" s="751">
        <v>15.4702689495087</v>
      </c>
      <c r="S24" s="745">
        <v>5347</v>
      </c>
      <c r="T24" s="748">
        <v>60.322653429602887</v>
      </c>
      <c r="U24" s="745">
        <v>3517</v>
      </c>
      <c r="V24" s="235">
        <v>39.677346570397113</v>
      </c>
      <c r="W24" s="226"/>
      <c r="X24" s="234">
        <v>34065</v>
      </c>
      <c r="Y24" s="751">
        <v>59.453374522226298</v>
      </c>
      <c r="Z24" s="745">
        <v>26393</v>
      </c>
      <c r="AA24" s="748">
        <v>77.478350212828417</v>
      </c>
      <c r="AB24" s="745">
        <v>7672</v>
      </c>
      <c r="AC24" s="235">
        <f t="shared" si="0"/>
        <v>22.521649787171583</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6">
        <f t="shared" si="1"/>
        <v>12727</v>
      </c>
      <c r="E25" s="739">
        <f t="shared" si="2"/>
        <v>7410</v>
      </c>
      <c r="F25" s="577">
        <f t="shared" si="3"/>
        <v>58.22267620020429</v>
      </c>
      <c r="G25" s="739">
        <f t="shared" si="4"/>
        <v>5317</v>
      </c>
      <c r="H25" s="237">
        <f t="shared" si="3"/>
        <v>41.77732379979571</v>
      </c>
      <c r="I25" s="226"/>
      <c r="J25" s="234">
        <f t="shared" si="5"/>
        <v>4763</v>
      </c>
      <c r="K25" s="751">
        <f t="shared" si="6"/>
        <v>37.424373379429561</v>
      </c>
      <c r="L25" s="745">
        <v>1738</v>
      </c>
      <c r="M25" s="748">
        <v>36.489607390300236</v>
      </c>
      <c r="N25" s="745">
        <v>3025</v>
      </c>
      <c r="O25" s="235">
        <v>63.510392609699771</v>
      </c>
      <c r="P25" s="226"/>
      <c r="Q25" s="234">
        <v>1906</v>
      </c>
      <c r="R25" s="751">
        <v>14.9760352007543</v>
      </c>
      <c r="S25" s="745">
        <v>1070</v>
      </c>
      <c r="T25" s="748">
        <v>56.138509968520466</v>
      </c>
      <c r="U25" s="745">
        <v>836</v>
      </c>
      <c r="V25" s="235">
        <v>43.861490031479541</v>
      </c>
      <c r="W25" s="226"/>
      <c r="X25" s="234">
        <v>6058</v>
      </c>
      <c r="Y25" s="751">
        <v>47.599591419816143</v>
      </c>
      <c r="Z25" s="745">
        <v>4602</v>
      </c>
      <c r="AA25" s="748">
        <v>75.965665236051507</v>
      </c>
      <c r="AB25" s="745">
        <v>1456</v>
      </c>
      <c r="AC25" s="235">
        <f t="shared" si="0"/>
        <v>24.034334763948497</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8">
        <f t="shared" si="1"/>
        <v>3380</v>
      </c>
      <c r="E26" s="741">
        <f t="shared" si="2"/>
        <v>2330</v>
      </c>
      <c r="F26" s="579">
        <f t="shared" si="3"/>
        <v>68.934911242603548</v>
      </c>
      <c r="G26" s="741">
        <f t="shared" si="4"/>
        <v>1050</v>
      </c>
      <c r="H26" s="237">
        <f t="shared" si="3"/>
        <v>31.065088757396449</v>
      </c>
      <c r="I26" s="226"/>
      <c r="J26" s="238">
        <f t="shared" si="5"/>
        <v>649</v>
      </c>
      <c r="K26" s="752">
        <f t="shared" si="6"/>
        <v>19.201183431952661</v>
      </c>
      <c r="L26" s="740">
        <v>301</v>
      </c>
      <c r="M26" s="578">
        <v>46.379044684129425</v>
      </c>
      <c r="N26" s="740">
        <v>348</v>
      </c>
      <c r="O26" s="235">
        <v>53.620955315870567</v>
      </c>
      <c r="P26" s="226"/>
      <c r="Q26" s="238">
        <v>513</v>
      </c>
      <c r="R26" s="752">
        <v>15.177514792899407</v>
      </c>
      <c r="S26" s="740">
        <v>308</v>
      </c>
      <c r="T26" s="578">
        <v>60.038986354775822</v>
      </c>
      <c r="U26" s="740">
        <v>205</v>
      </c>
      <c r="V26" s="235">
        <v>39.96101364522417</v>
      </c>
      <c r="W26" s="226"/>
      <c r="X26" s="238">
        <v>2218</v>
      </c>
      <c r="Y26" s="752">
        <v>65.621301775147927</v>
      </c>
      <c r="Z26" s="740">
        <v>1721</v>
      </c>
      <c r="AA26" s="578">
        <v>77.592425608656441</v>
      </c>
      <c r="AB26" s="740">
        <v>497</v>
      </c>
      <c r="AC26" s="235">
        <f t="shared" si="0"/>
        <v>22.407574391343552</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8">
        <f t="shared" si="1"/>
        <v>16675</v>
      </c>
      <c r="E27" s="741">
        <f t="shared" si="2"/>
        <v>11228</v>
      </c>
      <c r="F27" s="579">
        <f t="shared" si="3"/>
        <v>67.334332833583204</v>
      </c>
      <c r="G27" s="741">
        <f t="shared" si="4"/>
        <v>5447</v>
      </c>
      <c r="H27" s="237">
        <f t="shared" si="3"/>
        <v>32.665667166416789</v>
      </c>
      <c r="I27" s="226"/>
      <c r="J27" s="238">
        <f t="shared" si="5"/>
        <v>3381</v>
      </c>
      <c r="K27" s="752">
        <f t="shared" si="6"/>
        <v>20.275862068965516</v>
      </c>
      <c r="L27" s="740">
        <v>1408</v>
      </c>
      <c r="M27" s="578">
        <v>41.644483880508723</v>
      </c>
      <c r="N27" s="740">
        <v>1973</v>
      </c>
      <c r="O27" s="235">
        <v>58.355516119491277</v>
      </c>
      <c r="P27" s="226"/>
      <c r="Q27" s="238">
        <v>2552</v>
      </c>
      <c r="R27" s="752">
        <v>15.304347826086955</v>
      </c>
      <c r="S27" s="740">
        <v>1457</v>
      </c>
      <c r="T27" s="578">
        <v>57.092476489028208</v>
      </c>
      <c r="U27" s="740">
        <v>1095</v>
      </c>
      <c r="V27" s="235">
        <v>42.907523510971785</v>
      </c>
      <c r="W27" s="226"/>
      <c r="X27" s="238">
        <v>10742</v>
      </c>
      <c r="Y27" s="752">
        <v>64.419790104947523</v>
      </c>
      <c r="Z27" s="740">
        <v>8363</v>
      </c>
      <c r="AA27" s="578">
        <v>77.85328616644945</v>
      </c>
      <c r="AB27" s="740">
        <v>2379</v>
      </c>
      <c r="AC27" s="235">
        <f t="shared" si="0"/>
        <v>22.14671383355055</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8">
        <f t="shared" si="1"/>
        <v>2391</v>
      </c>
      <c r="E28" s="741">
        <f t="shared" si="2"/>
        <v>1542</v>
      </c>
      <c r="F28" s="579">
        <f t="shared" si="3"/>
        <v>64.491844416562103</v>
      </c>
      <c r="G28" s="741">
        <f t="shared" si="4"/>
        <v>849</v>
      </c>
      <c r="H28" s="243">
        <f t="shared" si="3"/>
        <v>35.508155583437897</v>
      </c>
      <c r="I28" s="226"/>
      <c r="J28" s="238">
        <f t="shared" si="5"/>
        <v>543</v>
      </c>
      <c r="K28" s="752">
        <f t="shared" si="6"/>
        <v>22.710163111668756</v>
      </c>
      <c r="L28" s="740">
        <v>230</v>
      </c>
      <c r="M28" s="578">
        <v>42.35727440147329</v>
      </c>
      <c r="N28" s="740">
        <v>313</v>
      </c>
      <c r="O28" s="242">
        <v>57.642725598526702</v>
      </c>
      <c r="P28" s="226"/>
      <c r="Q28" s="238">
        <v>361</v>
      </c>
      <c r="R28" s="752">
        <v>15.098285236302802</v>
      </c>
      <c r="S28" s="740">
        <v>207</v>
      </c>
      <c r="T28" s="578">
        <v>57.340720221606645</v>
      </c>
      <c r="U28" s="740">
        <v>154</v>
      </c>
      <c r="V28" s="242">
        <v>42.659279778393348</v>
      </c>
      <c r="W28" s="226"/>
      <c r="X28" s="238">
        <v>1487</v>
      </c>
      <c r="Y28" s="752">
        <v>62.191551652028444</v>
      </c>
      <c r="Z28" s="740">
        <v>1105</v>
      </c>
      <c r="AA28" s="578">
        <v>74.310692669804979</v>
      </c>
      <c r="AB28" s="740">
        <v>382</v>
      </c>
      <c r="AC28" s="242">
        <f t="shared" si="0"/>
        <v>25.689307330195021</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59">
        <f t="shared" si="1"/>
        <v>1105</v>
      </c>
      <c r="E29" s="742">
        <f t="shared" si="2"/>
        <v>603</v>
      </c>
      <c r="F29" s="580">
        <f t="shared" si="3"/>
        <v>54.570135746606333</v>
      </c>
      <c r="G29" s="742">
        <f t="shared" si="4"/>
        <v>502</v>
      </c>
      <c r="H29" s="248">
        <f t="shared" si="3"/>
        <v>45.429864253393667</v>
      </c>
      <c r="I29" s="226"/>
      <c r="J29" s="245">
        <f t="shared" si="5"/>
        <v>613</v>
      </c>
      <c r="K29" s="753">
        <f t="shared" si="6"/>
        <v>55.475113122171948</v>
      </c>
      <c r="L29" s="746">
        <v>232</v>
      </c>
      <c r="M29" s="749">
        <v>37.846655791190862</v>
      </c>
      <c r="N29" s="746">
        <v>381</v>
      </c>
      <c r="O29" s="246">
        <v>62.153344208809138</v>
      </c>
      <c r="P29" s="226"/>
      <c r="Q29" s="245">
        <v>160</v>
      </c>
      <c r="R29" s="753">
        <v>14.479638009049776</v>
      </c>
      <c r="S29" s="746">
        <v>106</v>
      </c>
      <c r="T29" s="749">
        <v>66.25</v>
      </c>
      <c r="U29" s="746">
        <v>54</v>
      </c>
      <c r="V29" s="246">
        <v>33.75</v>
      </c>
      <c r="W29" s="226"/>
      <c r="X29" s="245">
        <v>332</v>
      </c>
      <c r="Y29" s="753">
        <v>30.04524886877828</v>
      </c>
      <c r="Z29" s="746">
        <v>265</v>
      </c>
      <c r="AA29" s="749">
        <v>79.819277108433738</v>
      </c>
      <c r="AB29" s="746">
        <v>67</v>
      </c>
      <c r="AC29" s="246">
        <f t="shared" si="0"/>
        <v>20.180722891566266</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0">
        <f>J31+Q31+X31</f>
        <v>391955</v>
      </c>
      <c r="E31" s="743">
        <f>L31+S31+Z31</f>
        <v>252182</v>
      </c>
      <c r="F31" s="409">
        <f>E31/$D31*100</f>
        <v>64.3395287724356</v>
      </c>
      <c r="G31" s="743">
        <f>N31+U31+AB31</f>
        <v>139773</v>
      </c>
      <c r="H31" s="255">
        <f>G31/$D31*100</f>
        <v>35.660471227564386</v>
      </c>
      <c r="I31" s="211"/>
      <c r="J31" s="253">
        <f>SUM(J12:J29)</f>
        <v>105079</v>
      </c>
      <c r="K31" s="754">
        <f>J31/$D31*100</f>
        <v>26.808944904389538</v>
      </c>
      <c r="L31" s="743">
        <f>SUM(L12:L29)</f>
        <v>44035</v>
      </c>
      <c r="M31" s="409">
        <f t="shared" ref="M13:O31" si="7">L31/$J31*100</f>
        <v>41.906565536405942</v>
      </c>
      <c r="N31" s="743">
        <f>SUM(N12:N29)</f>
        <v>61044</v>
      </c>
      <c r="O31" s="254">
        <f t="shared" si="7"/>
        <v>58.093434463594065</v>
      </c>
      <c r="P31" s="211"/>
      <c r="Q31" s="253">
        <f>SUM(Q12:Q29)</f>
        <v>63804</v>
      </c>
      <c r="R31" s="754">
        <f>Q31/$D31*100</f>
        <v>16.278399306042786</v>
      </c>
      <c r="S31" s="743">
        <f>SUM(S12:S29)</f>
        <v>37120</v>
      </c>
      <c r="T31" s="409">
        <f>S31/$Q31*100</f>
        <v>58.178170647608297</v>
      </c>
      <c r="U31" s="743">
        <f>SUM(U12:U29)</f>
        <v>26684</v>
      </c>
      <c r="V31" s="254">
        <f>U31/$Q31*100</f>
        <v>41.821829352391696</v>
      </c>
      <c r="W31" s="211"/>
      <c r="X31" s="253">
        <f>SUM(X12:X29)</f>
        <v>223072</v>
      </c>
      <c r="Y31" s="754">
        <f>X31/$D31*100</f>
        <v>56.91265578956768</v>
      </c>
      <c r="Z31" s="743">
        <f>SUM(Z12:Z29)</f>
        <v>171027</v>
      </c>
      <c r="AA31" s="409">
        <f>Z31/$X31*100</f>
        <v>76.668967866877054</v>
      </c>
      <c r="AB31" s="743">
        <f>SUM(AB12:AB29)</f>
        <v>52045</v>
      </c>
      <c r="AC31" s="254">
        <f>AB31/$X31*100</f>
        <v>23.331032133122939</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43"/>
      <c r="C34" s="1043"/>
      <c r="D34" s="1043"/>
      <c r="E34" s="1043"/>
      <c r="F34" s="1043"/>
      <c r="G34" s="1043"/>
      <c r="H34" s="1043"/>
    </row>
    <row r="35" spans="2:14" ht="29.25" customHeight="1" x14ac:dyDescent="0.2">
      <c r="B35" s="1065"/>
      <c r="C35" s="1065"/>
      <c r="D35" s="1065"/>
      <c r="E35" s="736"/>
      <c r="F35" s="736"/>
      <c r="G35" s="736"/>
      <c r="H35" s="262"/>
      <c r="I35" s="262"/>
      <c r="J35" s="262"/>
      <c r="K35" s="262"/>
      <c r="L35" s="262"/>
      <c r="M35" s="262"/>
      <c r="N35" s="262"/>
    </row>
    <row r="36" spans="2:14" ht="4.5" customHeight="1" x14ac:dyDescent="0.2">
      <c r="B36" s="1066"/>
      <c r="C36" s="1066"/>
      <c r="D36" s="1066"/>
      <c r="E36" s="737"/>
      <c r="F36" s="737"/>
      <c r="G36" s="737"/>
      <c r="H36" s="262"/>
      <c r="I36" s="262"/>
      <c r="J36" s="262"/>
      <c r="K36" s="262"/>
      <c r="L36" s="262"/>
      <c r="M36" s="262"/>
      <c r="N36" s="262"/>
    </row>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99">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3" t="s">
        <v>52</v>
      </c>
      <c r="B1" s="202"/>
      <c r="C1" s="203"/>
      <c r="I1" s="203"/>
      <c r="J1" s="713" t="s">
        <v>143</v>
      </c>
      <c r="K1" s="713"/>
      <c r="L1" s="713" t="s">
        <v>143</v>
      </c>
      <c r="M1" s="713"/>
      <c r="N1" s="713" t="s">
        <v>143</v>
      </c>
      <c r="O1" s="713"/>
      <c r="P1" s="713"/>
      <c r="Q1" s="713" t="s">
        <v>19</v>
      </c>
      <c r="R1" s="713"/>
      <c r="S1" s="713" t="s">
        <v>19</v>
      </c>
      <c r="T1" s="713"/>
      <c r="U1" s="713" t="s">
        <v>19</v>
      </c>
      <c r="V1" s="713"/>
      <c r="W1" s="713"/>
      <c r="X1" s="713" t="s">
        <v>18</v>
      </c>
      <c r="Y1" s="713"/>
      <c r="Z1" s="713" t="s">
        <v>18</v>
      </c>
      <c r="AA1" s="713"/>
      <c r="AB1" s="713" t="s">
        <v>18</v>
      </c>
    </row>
    <row r="2" spans="1:53" s="205" customFormat="1" ht="52.5" customHeight="1" x14ac:dyDescent="0.2">
      <c r="B2" s="1044"/>
      <c r="C2" s="1044"/>
    </row>
    <row r="3" spans="1:53" s="208" customFormat="1" ht="4.5" customHeight="1" x14ac:dyDescent="0.2">
      <c r="B3" s="1045"/>
      <c r="C3" s="1045"/>
    </row>
    <row r="4" spans="1:53" s="208" customFormat="1" ht="17.25" customHeight="1" x14ac:dyDescent="0.2">
      <c r="A4" s="1045" t="s">
        <v>434</v>
      </c>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1045"/>
      <c r="AB4" s="1045"/>
      <c r="AC4" s="1045"/>
    </row>
    <row r="5" spans="1:53" s="208" customFormat="1" ht="17.25" customHeight="1" x14ac:dyDescent="0.2">
      <c r="B5" s="1046" t="str">
        <f>porsaad!B6</f>
        <v>Situación a 30 de abril de 2023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row>
    <row r="6" spans="1:53" s="208" customFormat="1" ht="6" customHeight="1" x14ac:dyDescent="0.2"/>
    <row r="7" spans="1:53" s="213" customFormat="1" ht="12.75" customHeight="1" x14ac:dyDescent="0.2">
      <c r="A7" s="209"/>
      <c r="B7" s="1047" t="s">
        <v>15</v>
      </c>
      <c r="C7" s="211"/>
      <c r="D7" s="1050" t="s">
        <v>270</v>
      </c>
      <c r="E7" s="1051"/>
      <c r="F7" s="1051"/>
      <c r="G7" s="1051"/>
      <c r="H7" s="1051"/>
      <c r="I7" s="568"/>
      <c r="J7" s="1054"/>
      <c r="K7" s="1054"/>
      <c r="L7" s="1054"/>
      <c r="M7" s="1054"/>
      <c r="N7" s="1054"/>
      <c r="O7" s="1054"/>
      <c r="P7" s="568"/>
      <c r="Q7" s="1054"/>
      <c r="R7" s="1054"/>
      <c r="S7" s="1054"/>
      <c r="T7" s="1054"/>
      <c r="U7" s="1054"/>
      <c r="V7" s="1054"/>
      <c r="W7" s="568"/>
      <c r="X7" s="1054"/>
      <c r="Y7" s="1054"/>
      <c r="Z7" s="1054"/>
      <c r="AA7" s="1054"/>
      <c r="AB7" s="1054"/>
      <c r="AC7" s="1055"/>
      <c r="AD7" s="430"/>
      <c r="AE7" s="430"/>
      <c r="AF7" s="431"/>
      <c r="AG7" s="431"/>
      <c r="AH7" s="431"/>
      <c r="AI7" s="431"/>
      <c r="AJ7" s="431"/>
      <c r="AK7" s="431"/>
      <c r="AL7" s="432"/>
    </row>
    <row r="8" spans="1:53" s="213" customFormat="1" ht="33.75" customHeight="1" x14ac:dyDescent="0.2">
      <c r="A8" s="209"/>
      <c r="B8" s="1048"/>
      <c r="C8" s="211"/>
      <c r="D8" s="1052"/>
      <c r="E8" s="1053"/>
      <c r="F8" s="1053"/>
      <c r="G8" s="1053"/>
      <c r="H8" s="1053"/>
      <c r="I8" s="501"/>
      <c r="J8" s="1056" t="s">
        <v>271</v>
      </c>
      <c r="K8" s="1054"/>
      <c r="L8" s="1054"/>
      <c r="M8" s="1054"/>
      <c r="N8" s="1054"/>
      <c r="O8" s="1055"/>
      <c r="P8" s="211"/>
      <c r="Q8" s="1056" t="s">
        <v>272</v>
      </c>
      <c r="R8" s="1054"/>
      <c r="S8" s="1054"/>
      <c r="T8" s="1054"/>
      <c r="U8" s="1054"/>
      <c r="V8" s="1055"/>
      <c r="W8" s="211"/>
      <c r="X8" s="1056" t="s">
        <v>273</v>
      </c>
      <c r="Y8" s="1054"/>
      <c r="Z8" s="1054"/>
      <c r="AA8" s="1054"/>
      <c r="AB8" s="1054"/>
      <c r="AC8" s="1055"/>
      <c r="AD8" s="430"/>
      <c r="AE8" s="430"/>
      <c r="AF8" s="431"/>
      <c r="AG8" s="431"/>
      <c r="AH8" s="431"/>
      <c r="AI8" s="431"/>
      <c r="AJ8" s="431"/>
      <c r="AK8" s="431"/>
      <c r="AL8" s="432"/>
    </row>
    <row r="9" spans="1:53" s="213" customFormat="1" ht="21.75" customHeight="1" x14ac:dyDescent="0.2">
      <c r="A9" s="209"/>
      <c r="B9" s="1048"/>
      <c r="C9" s="211"/>
      <c r="D9" s="1057" t="s">
        <v>12</v>
      </c>
      <c r="E9" s="1038" t="s">
        <v>27</v>
      </c>
      <c r="F9" s="1039"/>
      <c r="G9" s="1039" t="s">
        <v>26</v>
      </c>
      <c r="H9" s="1040"/>
      <c r="I9" s="211"/>
      <c r="J9" s="1041" t="s">
        <v>12</v>
      </c>
      <c r="K9" s="1036" t="s">
        <v>278</v>
      </c>
      <c r="L9" s="1038" t="s">
        <v>27</v>
      </c>
      <c r="M9" s="1039"/>
      <c r="N9" s="1039" t="s">
        <v>26</v>
      </c>
      <c r="O9" s="1040"/>
      <c r="P9" s="211"/>
      <c r="Q9" s="1041" t="s">
        <v>12</v>
      </c>
      <c r="R9" s="1036" t="s">
        <v>278</v>
      </c>
      <c r="S9" s="1038" t="s">
        <v>27</v>
      </c>
      <c r="T9" s="1039"/>
      <c r="U9" s="1039" t="s">
        <v>26</v>
      </c>
      <c r="V9" s="1040"/>
      <c r="W9" s="211"/>
      <c r="X9" s="1041" t="s">
        <v>12</v>
      </c>
      <c r="Y9" s="1036" t="s">
        <v>278</v>
      </c>
      <c r="Z9" s="1038" t="s">
        <v>27</v>
      </c>
      <c r="AA9" s="1039"/>
      <c r="AB9" s="1039" t="s">
        <v>26</v>
      </c>
      <c r="AC9" s="1040"/>
      <c r="AD9" s="430"/>
      <c r="AE9" s="430"/>
      <c r="AF9" s="431"/>
      <c r="AG9" s="431"/>
      <c r="AH9" s="431"/>
      <c r="AI9" s="431"/>
      <c r="AJ9" s="431"/>
      <c r="AK9" s="431"/>
      <c r="AL9" s="432"/>
    </row>
    <row r="10" spans="1:53" s="219" customFormat="1" ht="36.75" customHeight="1" x14ac:dyDescent="0.2">
      <c r="A10" s="214"/>
      <c r="B10" s="1049"/>
      <c r="C10" s="216"/>
      <c r="D10" s="1058"/>
      <c r="E10" s="408" t="s">
        <v>12</v>
      </c>
      <c r="F10" s="806" t="s">
        <v>278</v>
      </c>
      <c r="G10" s="408" t="s">
        <v>12</v>
      </c>
      <c r="H10" s="271" t="s">
        <v>278</v>
      </c>
      <c r="I10" s="216"/>
      <c r="J10" s="1042"/>
      <c r="K10" s="1037"/>
      <c r="L10" s="408" t="s">
        <v>12</v>
      </c>
      <c r="M10" s="806" t="s">
        <v>278</v>
      </c>
      <c r="N10" s="408" t="s">
        <v>12</v>
      </c>
      <c r="O10" s="271" t="s">
        <v>278</v>
      </c>
      <c r="P10" s="216"/>
      <c r="Q10" s="1042"/>
      <c r="R10" s="1037"/>
      <c r="S10" s="408" t="s">
        <v>12</v>
      </c>
      <c r="T10" s="806" t="s">
        <v>278</v>
      </c>
      <c r="U10" s="408" t="s">
        <v>12</v>
      </c>
      <c r="V10" s="271" t="s">
        <v>278</v>
      </c>
      <c r="W10" s="216"/>
      <c r="X10" s="1042"/>
      <c r="Y10" s="1037"/>
      <c r="Z10" s="408" t="s">
        <v>12</v>
      </c>
      <c r="AA10" s="806" t="s">
        <v>278</v>
      </c>
      <c r="AB10" s="408" t="s">
        <v>12</v>
      </c>
      <c r="AC10" s="271" t="s">
        <v>278</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5">
        <f>J12+Q12+X12</f>
        <v>125004</v>
      </c>
      <c r="E12" s="738">
        <f>L12+S12+Z12</f>
        <v>79677</v>
      </c>
      <c r="F12" s="747">
        <f>E12/$D12*100</f>
        <v>63.73956033406931</v>
      </c>
      <c r="G12" s="738">
        <f>N12+U12+AB12</f>
        <v>45327</v>
      </c>
      <c r="H12" s="230">
        <f>G12/$D12*100</f>
        <v>36.26043966593069</v>
      </c>
      <c r="I12" s="226"/>
      <c r="J12" s="227">
        <f>L12+N12</f>
        <v>37915</v>
      </c>
      <c r="K12" s="750">
        <f>J12/$D12*100</f>
        <v>30.331029407058974</v>
      </c>
      <c r="L12" s="744">
        <v>15512</v>
      </c>
      <c r="M12" s="747">
        <v>40.912567585388373</v>
      </c>
      <c r="N12" s="744">
        <v>22403</v>
      </c>
      <c r="O12" s="228">
        <v>59.087432414611627</v>
      </c>
      <c r="P12" s="226"/>
      <c r="Q12" s="227">
        <v>25136</v>
      </c>
      <c r="R12" s="750">
        <v>20.108156538990752</v>
      </c>
      <c r="S12" s="744">
        <v>16540</v>
      </c>
      <c r="T12" s="747">
        <v>65.802036919159761</v>
      </c>
      <c r="U12" s="744">
        <v>8596</v>
      </c>
      <c r="V12" s="228">
        <v>34.197963080840225</v>
      </c>
      <c r="W12" s="226"/>
      <c r="X12" s="227">
        <v>61953</v>
      </c>
      <c r="Y12" s="750">
        <v>49.560814053950274</v>
      </c>
      <c r="Z12" s="744">
        <v>47625</v>
      </c>
      <c r="AA12" s="747">
        <v>76.87279066389037</v>
      </c>
      <c r="AB12" s="744">
        <v>14328</v>
      </c>
      <c r="AC12" s="228">
        <f t="shared" ref="AC12:AC29" si="0">AB12/$X12*100</f>
        <v>23.12720933610963</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6">
        <f t="shared" ref="D13:D29" si="1">J13+Q13+X13</f>
        <v>14095</v>
      </c>
      <c r="E13" s="739">
        <f t="shared" ref="E13:E29" si="2">L13+S13+Z13</f>
        <v>8950</v>
      </c>
      <c r="F13" s="577">
        <f t="shared" ref="F13:H29" si="3">E13/$D13*100</f>
        <v>63.497694217807734</v>
      </c>
      <c r="G13" s="739">
        <f t="shared" ref="G13:G29" si="4">N13+U13+AB13</f>
        <v>5145</v>
      </c>
      <c r="H13" s="237">
        <f t="shared" si="3"/>
        <v>36.502305782192266</v>
      </c>
      <c r="I13" s="226"/>
      <c r="J13" s="234">
        <f t="shared" ref="J13:J29" si="5">L13+N13</f>
        <v>3085</v>
      </c>
      <c r="K13" s="751">
        <f t="shared" ref="K13:K29" si="6">J13/$D13*100</f>
        <v>21.887194040439873</v>
      </c>
      <c r="L13" s="745">
        <v>1293</v>
      </c>
      <c r="M13" s="748">
        <v>41.912479740680716</v>
      </c>
      <c r="N13" s="745">
        <v>1792</v>
      </c>
      <c r="O13" s="235">
        <v>58.087520259319291</v>
      </c>
      <c r="P13" s="226"/>
      <c r="Q13" s="234">
        <v>2454</v>
      </c>
      <c r="R13" s="751">
        <v>17.410429230223485</v>
      </c>
      <c r="S13" s="745">
        <v>1431</v>
      </c>
      <c r="T13" s="748">
        <v>58.312958435207833</v>
      </c>
      <c r="U13" s="745">
        <v>1023</v>
      </c>
      <c r="V13" s="235">
        <v>41.687041564792175</v>
      </c>
      <c r="W13" s="226"/>
      <c r="X13" s="234">
        <v>8556</v>
      </c>
      <c r="Y13" s="751">
        <v>60.702376729336649</v>
      </c>
      <c r="Z13" s="745">
        <v>6226</v>
      </c>
      <c r="AA13" s="748">
        <v>72.767648433847583</v>
      </c>
      <c r="AB13" s="745">
        <v>2330</v>
      </c>
      <c r="AC13" s="235">
        <f t="shared" si="0"/>
        <v>27.232351566152406</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6">
        <f t="shared" si="1"/>
        <v>9958</v>
      </c>
      <c r="E14" s="739">
        <f t="shared" si="2"/>
        <v>6420</v>
      </c>
      <c r="F14" s="577">
        <f t="shared" si="3"/>
        <v>64.470777264510943</v>
      </c>
      <c r="G14" s="739">
        <f t="shared" si="4"/>
        <v>3538</v>
      </c>
      <c r="H14" s="237">
        <f t="shared" si="3"/>
        <v>35.52922273548905</v>
      </c>
      <c r="I14" s="226"/>
      <c r="J14" s="234">
        <f t="shared" si="5"/>
        <v>2580</v>
      </c>
      <c r="K14" s="751">
        <f t="shared" si="6"/>
        <v>25.90881703153244</v>
      </c>
      <c r="L14" s="745">
        <v>990</v>
      </c>
      <c r="M14" s="748">
        <v>38.372093023255815</v>
      </c>
      <c r="N14" s="745">
        <v>1590</v>
      </c>
      <c r="O14" s="235">
        <v>61.627906976744185</v>
      </c>
      <c r="P14" s="226"/>
      <c r="Q14" s="234">
        <v>1995</v>
      </c>
      <c r="R14" s="751">
        <v>20.034143402289615</v>
      </c>
      <c r="S14" s="745">
        <v>1203</v>
      </c>
      <c r="T14" s="748">
        <v>60.300751879699241</v>
      </c>
      <c r="U14" s="745">
        <v>792</v>
      </c>
      <c r="V14" s="235">
        <v>39.699248120300751</v>
      </c>
      <c r="W14" s="226"/>
      <c r="X14" s="234">
        <v>5383</v>
      </c>
      <c r="Y14" s="751">
        <v>54.057039566177941</v>
      </c>
      <c r="Z14" s="745">
        <v>4227</v>
      </c>
      <c r="AA14" s="748">
        <v>78.524986067248747</v>
      </c>
      <c r="AB14" s="745">
        <v>1156</v>
      </c>
      <c r="AC14" s="235">
        <f t="shared" si="0"/>
        <v>21.475013932751256</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6">
        <f t="shared" si="1"/>
        <v>9210</v>
      </c>
      <c r="E15" s="739">
        <f t="shared" si="2"/>
        <v>5622</v>
      </c>
      <c r="F15" s="577">
        <f t="shared" si="3"/>
        <v>61.042345276872965</v>
      </c>
      <c r="G15" s="739">
        <f t="shared" si="4"/>
        <v>3588</v>
      </c>
      <c r="H15" s="237">
        <f t="shared" si="3"/>
        <v>38.957654723127035</v>
      </c>
      <c r="I15" s="226"/>
      <c r="J15" s="234">
        <f t="shared" si="5"/>
        <v>2637</v>
      </c>
      <c r="K15" s="751">
        <f t="shared" si="6"/>
        <v>28.631921824104232</v>
      </c>
      <c r="L15" s="745">
        <v>1067</v>
      </c>
      <c r="M15" s="748">
        <v>40.462646947288583</v>
      </c>
      <c r="N15" s="745">
        <v>1570</v>
      </c>
      <c r="O15" s="235">
        <v>59.537353052711417</v>
      </c>
      <c r="P15" s="226"/>
      <c r="Q15" s="234">
        <v>1936</v>
      </c>
      <c r="R15" s="751">
        <v>21.020629750271443</v>
      </c>
      <c r="S15" s="745">
        <v>1123</v>
      </c>
      <c r="T15" s="748">
        <v>58.006198347107443</v>
      </c>
      <c r="U15" s="745">
        <v>813</v>
      </c>
      <c r="V15" s="235">
        <v>41.993801652892557</v>
      </c>
      <c r="W15" s="226"/>
      <c r="X15" s="234">
        <v>4637</v>
      </c>
      <c r="Y15" s="751">
        <v>50.347448425624322</v>
      </c>
      <c r="Z15" s="745">
        <v>3432</v>
      </c>
      <c r="AA15" s="748">
        <v>74.013370713823591</v>
      </c>
      <c r="AB15" s="745">
        <v>1205</v>
      </c>
      <c r="AC15" s="235">
        <f t="shared" si="0"/>
        <v>25.986629286176406</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6">
        <f t="shared" si="1"/>
        <v>13032</v>
      </c>
      <c r="E16" s="739">
        <f t="shared" si="2"/>
        <v>7570</v>
      </c>
      <c r="F16" s="577">
        <f t="shared" si="3"/>
        <v>58.087783916513203</v>
      </c>
      <c r="G16" s="739">
        <f t="shared" si="4"/>
        <v>5462</v>
      </c>
      <c r="H16" s="237">
        <f t="shared" si="3"/>
        <v>41.912216083486804</v>
      </c>
      <c r="I16" s="226"/>
      <c r="J16" s="234">
        <f t="shared" si="5"/>
        <v>5564</v>
      </c>
      <c r="K16" s="751">
        <f t="shared" si="6"/>
        <v>42.694904849600981</v>
      </c>
      <c r="L16" s="745">
        <v>2249</v>
      </c>
      <c r="M16" s="748">
        <v>40.420560747663551</v>
      </c>
      <c r="N16" s="745">
        <v>3315</v>
      </c>
      <c r="O16" s="235">
        <v>59.579439252336449</v>
      </c>
      <c r="P16" s="226"/>
      <c r="Q16" s="234">
        <v>2491</v>
      </c>
      <c r="R16" s="751">
        <v>19.114487415592389</v>
      </c>
      <c r="S16" s="745">
        <v>1517</v>
      </c>
      <c r="T16" s="748">
        <v>60.899237254114816</v>
      </c>
      <c r="U16" s="745">
        <v>974</v>
      </c>
      <c r="V16" s="235">
        <v>39.100762745885184</v>
      </c>
      <c r="W16" s="226"/>
      <c r="X16" s="234">
        <v>4977</v>
      </c>
      <c r="Y16" s="751">
        <v>38.190607734806633</v>
      </c>
      <c r="Z16" s="745">
        <v>3804</v>
      </c>
      <c r="AA16" s="748">
        <v>76.431585292344778</v>
      </c>
      <c r="AB16" s="745">
        <v>1173</v>
      </c>
      <c r="AC16" s="235">
        <f t="shared" si="0"/>
        <v>23.568414707655215</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7">
        <f t="shared" si="1"/>
        <v>7758</v>
      </c>
      <c r="E17" s="740">
        <f t="shared" si="2"/>
        <v>4939</v>
      </c>
      <c r="F17" s="578">
        <f t="shared" si="3"/>
        <v>63.663315287445222</v>
      </c>
      <c r="G17" s="740">
        <f t="shared" si="4"/>
        <v>2819</v>
      </c>
      <c r="H17" s="237">
        <f t="shared" si="3"/>
        <v>36.336684712554785</v>
      </c>
      <c r="I17" s="226"/>
      <c r="J17" s="238">
        <f t="shared" si="5"/>
        <v>1878</v>
      </c>
      <c r="K17" s="752">
        <f t="shared" si="6"/>
        <v>24.207269914926528</v>
      </c>
      <c r="L17" s="740">
        <v>766</v>
      </c>
      <c r="M17" s="578">
        <v>40.788072417465386</v>
      </c>
      <c r="N17" s="740">
        <v>1112</v>
      </c>
      <c r="O17" s="235">
        <v>59.211927582534607</v>
      </c>
      <c r="P17" s="226"/>
      <c r="Q17" s="238">
        <v>1578</v>
      </c>
      <c r="R17" s="752">
        <v>20.340293890177879</v>
      </c>
      <c r="S17" s="740">
        <v>889</v>
      </c>
      <c r="T17" s="578">
        <v>56.337135614702149</v>
      </c>
      <c r="U17" s="740">
        <v>689</v>
      </c>
      <c r="V17" s="235">
        <v>43.662864385297844</v>
      </c>
      <c r="W17" s="226"/>
      <c r="X17" s="238">
        <v>4302</v>
      </c>
      <c r="Y17" s="752">
        <v>55.452436194895597</v>
      </c>
      <c r="Z17" s="740">
        <v>3284</v>
      </c>
      <c r="AA17" s="578">
        <v>76.336587633658752</v>
      </c>
      <c r="AB17" s="740">
        <v>1018</v>
      </c>
      <c r="AC17" s="235">
        <f t="shared" si="0"/>
        <v>23.663412366341234</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6">
        <f t="shared" si="1"/>
        <v>38530</v>
      </c>
      <c r="E18" s="739">
        <f t="shared" si="2"/>
        <v>24425</v>
      </c>
      <c r="F18" s="577">
        <f t="shared" si="3"/>
        <v>63.392161951725924</v>
      </c>
      <c r="G18" s="739">
        <f t="shared" si="4"/>
        <v>14105</v>
      </c>
      <c r="H18" s="237">
        <f t="shared" si="3"/>
        <v>36.607838048274068</v>
      </c>
      <c r="I18" s="226"/>
      <c r="J18" s="234">
        <f t="shared" si="5"/>
        <v>8956</v>
      </c>
      <c r="K18" s="751">
        <f t="shared" si="6"/>
        <v>23.244225279003373</v>
      </c>
      <c r="L18" s="745">
        <v>3767</v>
      </c>
      <c r="M18" s="748">
        <v>42.061188030370701</v>
      </c>
      <c r="N18" s="745">
        <v>5189</v>
      </c>
      <c r="O18" s="235">
        <v>57.938811969629299</v>
      </c>
      <c r="P18" s="226"/>
      <c r="Q18" s="234">
        <v>6575</v>
      </c>
      <c r="R18" s="751">
        <v>17.064624967557748</v>
      </c>
      <c r="S18" s="745">
        <v>3762</v>
      </c>
      <c r="T18" s="748">
        <v>57.21673003802281</v>
      </c>
      <c r="U18" s="745">
        <v>2813</v>
      </c>
      <c r="V18" s="235">
        <v>42.78326996197719</v>
      </c>
      <c r="W18" s="226"/>
      <c r="X18" s="234">
        <v>22999</v>
      </c>
      <c r="Y18" s="751">
        <v>59.691149753438879</v>
      </c>
      <c r="Z18" s="745">
        <v>16896</v>
      </c>
      <c r="AA18" s="748">
        <v>73.464063654941512</v>
      </c>
      <c r="AB18" s="745">
        <v>6103</v>
      </c>
      <c r="AC18" s="235">
        <f t="shared" si="0"/>
        <v>26.535936345058481</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6">
        <f t="shared" si="1"/>
        <v>22297</v>
      </c>
      <c r="E19" s="739">
        <f t="shared" si="2"/>
        <v>13944</v>
      </c>
      <c r="F19" s="577">
        <f t="shared" si="3"/>
        <v>62.537561106875359</v>
      </c>
      <c r="G19" s="739">
        <f t="shared" si="4"/>
        <v>8353</v>
      </c>
      <c r="H19" s="237">
        <f t="shared" si="3"/>
        <v>37.462438893124634</v>
      </c>
      <c r="I19" s="226"/>
      <c r="J19" s="234">
        <f t="shared" si="5"/>
        <v>5923</v>
      </c>
      <c r="K19" s="751">
        <f t="shared" si="6"/>
        <v>26.564111763914429</v>
      </c>
      <c r="L19" s="745">
        <v>2463</v>
      </c>
      <c r="M19" s="748">
        <v>41.583656930609486</v>
      </c>
      <c r="N19" s="745">
        <v>3460</v>
      </c>
      <c r="O19" s="235">
        <v>58.416343069390507</v>
      </c>
      <c r="P19" s="226"/>
      <c r="Q19" s="234">
        <v>3929</v>
      </c>
      <c r="R19" s="751">
        <v>17.621204646364983</v>
      </c>
      <c r="S19" s="745">
        <v>2360</v>
      </c>
      <c r="T19" s="748">
        <v>60.066174599134634</v>
      </c>
      <c r="U19" s="745">
        <v>1569</v>
      </c>
      <c r="V19" s="235">
        <v>39.933825400865359</v>
      </c>
      <c r="W19" s="226"/>
      <c r="X19" s="234">
        <v>12445</v>
      </c>
      <c r="Y19" s="751">
        <v>55.814683589720595</v>
      </c>
      <c r="Z19" s="745">
        <v>9121</v>
      </c>
      <c r="AA19" s="748">
        <v>73.290478103656085</v>
      </c>
      <c r="AB19" s="745">
        <v>3324</v>
      </c>
      <c r="AC19" s="235">
        <f t="shared" si="0"/>
        <v>26.709521896343912</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6">
        <f t="shared" si="1"/>
        <v>78490</v>
      </c>
      <c r="E20" s="739">
        <f t="shared" si="2"/>
        <v>50289</v>
      </c>
      <c r="F20" s="577">
        <f t="shared" si="3"/>
        <v>64.07058223977576</v>
      </c>
      <c r="G20" s="739">
        <f t="shared" si="4"/>
        <v>28201</v>
      </c>
      <c r="H20" s="237">
        <f t="shared" si="3"/>
        <v>35.929417760224233</v>
      </c>
      <c r="I20" s="226"/>
      <c r="J20" s="234">
        <f t="shared" si="5"/>
        <v>18857</v>
      </c>
      <c r="K20" s="751">
        <f t="shared" si="6"/>
        <v>24.024716524398013</v>
      </c>
      <c r="L20" s="745">
        <v>7785</v>
      </c>
      <c r="M20" s="748">
        <v>41.284403669724774</v>
      </c>
      <c r="N20" s="745">
        <v>11072</v>
      </c>
      <c r="O20" s="235">
        <v>58.715596330275233</v>
      </c>
      <c r="P20" s="226"/>
      <c r="Q20" s="234">
        <v>15227</v>
      </c>
      <c r="R20" s="751">
        <v>19.399923557141037</v>
      </c>
      <c r="S20" s="745">
        <v>8946</v>
      </c>
      <c r="T20" s="748">
        <v>58.750903001247778</v>
      </c>
      <c r="U20" s="745">
        <v>6281</v>
      </c>
      <c r="V20" s="235">
        <v>41.249096998752215</v>
      </c>
      <c r="W20" s="226"/>
      <c r="X20" s="234">
        <v>44406</v>
      </c>
      <c r="Y20" s="751">
        <v>56.575359918460954</v>
      </c>
      <c r="Z20" s="745">
        <v>33558</v>
      </c>
      <c r="AA20" s="748">
        <v>75.570868801513313</v>
      </c>
      <c r="AB20" s="745">
        <v>10848</v>
      </c>
      <c r="AC20" s="235">
        <f t="shared" si="0"/>
        <v>24.429131198486694</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6">
        <f t="shared" si="1"/>
        <v>53047</v>
      </c>
      <c r="E21" s="739">
        <f t="shared" si="2"/>
        <v>32950</v>
      </c>
      <c r="F21" s="577">
        <f t="shared" si="3"/>
        <v>62.114728448357113</v>
      </c>
      <c r="G21" s="739">
        <f t="shared" si="4"/>
        <v>20097</v>
      </c>
      <c r="H21" s="237">
        <f t="shared" si="3"/>
        <v>37.885271551642887</v>
      </c>
      <c r="I21" s="226"/>
      <c r="J21" s="234">
        <f t="shared" si="5"/>
        <v>14609</v>
      </c>
      <c r="K21" s="751">
        <f t="shared" si="6"/>
        <v>27.539728919637302</v>
      </c>
      <c r="L21" s="745">
        <v>5955</v>
      </c>
      <c r="M21" s="748">
        <v>40.762543637483745</v>
      </c>
      <c r="N21" s="745">
        <v>8654</v>
      </c>
      <c r="O21" s="235">
        <v>59.237456362516262</v>
      </c>
      <c r="P21" s="226"/>
      <c r="Q21" s="234">
        <v>10675</v>
      </c>
      <c r="R21" s="751">
        <v>20.123663920674119</v>
      </c>
      <c r="S21" s="745">
        <v>6320</v>
      </c>
      <c r="T21" s="748">
        <v>59.203747072599533</v>
      </c>
      <c r="U21" s="745">
        <v>4355</v>
      </c>
      <c r="V21" s="235">
        <v>40.796252927400467</v>
      </c>
      <c r="W21" s="226"/>
      <c r="X21" s="234">
        <v>27763</v>
      </c>
      <c r="Y21" s="751">
        <v>52.336607159688576</v>
      </c>
      <c r="Z21" s="745">
        <v>20675</v>
      </c>
      <c r="AA21" s="748">
        <v>74.46961783668911</v>
      </c>
      <c r="AB21" s="745">
        <v>7088</v>
      </c>
      <c r="AC21" s="235">
        <f t="shared" si="0"/>
        <v>25.530382163310883</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6">
        <f t="shared" si="1"/>
        <v>11081</v>
      </c>
      <c r="E22" s="739">
        <f t="shared" si="2"/>
        <v>7117</v>
      </c>
      <c r="F22" s="577">
        <f t="shared" si="3"/>
        <v>64.227055319916971</v>
      </c>
      <c r="G22" s="739">
        <f t="shared" si="4"/>
        <v>3964</v>
      </c>
      <c r="H22" s="237">
        <f t="shared" si="3"/>
        <v>35.772944680083022</v>
      </c>
      <c r="I22" s="226"/>
      <c r="J22" s="234">
        <f t="shared" si="5"/>
        <v>3037</v>
      </c>
      <c r="K22" s="751">
        <f t="shared" si="6"/>
        <v>27.407273711758869</v>
      </c>
      <c r="L22" s="745">
        <v>1286</v>
      </c>
      <c r="M22" s="748">
        <v>42.344418834376029</v>
      </c>
      <c r="N22" s="745">
        <v>1751</v>
      </c>
      <c r="O22" s="235">
        <v>57.655581165623971</v>
      </c>
      <c r="P22" s="226"/>
      <c r="Q22" s="234">
        <v>2086</v>
      </c>
      <c r="R22" s="751">
        <v>18.825015792798482</v>
      </c>
      <c r="S22" s="745">
        <v>1306</v>
      </c>
      <c r="T22" s="748">
        <v>62.607861936721001</v>
      </c>
      <c r="U22" s="745">
        <v>780</v>
      </c>
      <c r="V22" s="235">
        <v>37.392138063278999</v>
      </c>
      <c r="W22" s="226"/>
      <c r="X22" s="234">
        <v>5958</v>
      </c>
      <c r="Y22" s="751">
        <v>53.767710495442643</v>
      </c>
      <c r="Z22" s="745">
        <v>4525</v>
      </c>
      <c r="AA22" s="748">
        <v>75.948304800268545</v>
      </c>
      <c r="AB22" s="745">
        <v>1433</v>
      </c>
      <c r="AC22" s="235">
        <f t="shared" si="0"/>
        <v>24.051695199731455</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6">
        <f t="shared" si="1"/>
        <v>24649</v>
      </c>
      <c r="E23" s="739">
        <f t="shared" si="2"/>
        <v>15249</v>
      </c>
      <c r="F23" s="577">
        <f t="shared" si="3"/>
        <v>61.864578684733665</v>
      </c>
      <c r="G23" s="739">
        <f t="shared" si="4"/>
        <v>9400</v>
      </c>
      <c r="H23" s="237">
        <f t="shared" si="3"/>
        <v>38.135421315266335</v>
      </c>
      <c r="I23" s="226"/>
      <c r="J23" s="234">
        <f t="shared" si="5"/>
        <v>7465</v>
      </c>
      <c r="K23" s="751">
        <f t="shared" si="6"/>
        <v>30.285204267921618</v>
      </c>
      <c r="L23" s="745">
        <v>2913</v>
      </c>
      <c r="M23" s="748">
        <v>39.022103148024115</v>
      </c>
      <c r="N23" s="745">
        <v>4552</v>
      </c>
      <c r="O23" s="235">
        <v>60.977896851975885</v>
      </c>
      <c r="P23" s="226"/>
      <c r="Q23" s="234">
        <v>4667</v>
      </c>
      <c r="R23" s="751">
        <v>18.933830987058297</v>
      </c>
      <c r="S23" s="745">
        <v>2772</v>
      </c>
      <c r="T23" s="748">
        <v>59.395757445896727</v>
      </c>
      <c r="U23" s="745">
        <v>1895</v>
      </c>
      <c r="V23" s="235">
        <v>40.604242554103273</v>
      </c>
      <c r="W23" s="226"/>
      <c r="X23" s="234">
        <v>12517</v>
      </c>
      <c r="Y23" s="751">
        <v>50.780964745020086</v>
      </c>
      <c r="Z23" s="745">
        <v>9564</v>
      </c>
      <c r="AA23" s="748">
        <v>76.408085004394025</v>
      </c>
      <c r="AB23" s="745">
        <v>2953</v>
      </c>
      <c r="AC23" s="235">
        <f t="shared" si="0"/>
        <v>23.591914995605975</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6">
        <f t="shared" si="1"/>
        <v>62268</v>
      </c>
      <c r="E24" s="739">
        <f t="shared" si="2"/>
        <v>40327</v>
      </c>
      <c r="F24" s="577">
        <f t="shared" si="3"/>
        <v>64.76360249245198</v>
      </c>
      <c r="G24" s="739">
        <f t="shared" si="4"/>
        <v>21941</v>
      </c>
      <c r="H24" s="237">
        <f t="shared" si="3"/>
        <v>35.23639750754802</v>
      </c>
      <c r="I24" s="226"/>
      <c r="J24" s="234">
        <f t="shared" si="5"/>
        <v>18398</v>
      </c>
      <c r="K24" s="751">
        <f t="shared" si="6"/>
        <v>29.546476520845378</v>
      </c>
      <c r="L24" s="745">
        <v>8467</v>
      </c>
      <c r="M24" s="748">
        <v>46.021306663767803</v>
      </c>
      <c r="N24" s="745">
        <v>9931</v>
      </c>
      <c r="O24" s="235">
        <v>53.978693336232197</v>
      </c>
      <c r="P24" s="226"/>
      <c r="Q24" s="234">
        <v>11223</v>
      </c>
      <c r="R24" s="751">
        <v>18.023703989207938</v>
      </c>
      <c r="S24" s="745">
        <v>6967</v>
      </c>
      <c r="T24" s="748">
        <v>62.077875790786777</v>
      </c>
      <c r="U24" s="745">
        <v>4256</v>
      </c>
      <c r="V24" s="235">
        <v>37.922124209213223</v>
      </c>
      <c r="W24" s="226"/>
      <c r="X24" s="234">
        <v>32647</v>
      </c>
      <c r="Y24" s="751">
        <v>52.429819489946681</v>
      </c>
      <c r="Z24" s="745">
        <v>24893</v>
      </c>
      <c r="AA24" s="748">
        <v>76.248966214353544</v>
      </c>
      <c r="AB24" s="745">
        <v>7754</v>
      </c>
      <c r="AC24" s="235">
        <f t="shared" si="0"/>
        <v>23.75103378564646</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6">
        <f t="shared" si="1"/>
        <v>15445</v>
      </c>
      <c r="E25" s="739">
        <f t="shared" si="2"/>
        <v>8713</v>
      </c>
      <c r="F25" s="577">
        <f t="shared" si="3"/>
        <v>56.41307866623503</v>
      </c>
      <c r="G25" s="739">
        <f t="shared" si="4"/>
        <v>6732</v>
      </c>
      <c r="H25" s="237">
        <f t="shared" si="3"/>
        <v>43.58692133376497</v>
      </c>
      <c r="I25" s="226"/>
      <c r="J25" s="234">
        <f t="shared" si="5"/>
        <v>6417</v>
      </c>
      <c r="K25" s="751">
        <f t="shared" si="6"/>
        <v>41.547426351570088</v>
      </c>
      <c r="L25" s="745">
        <v>2408</v>
      </c>
      <c r="M25" s="748">
        <v>37.525323359825464</v>
      </c>
      <c r="N25" s="745">
        <v>4009</v>
      </c>
      <c r="O25" s="235">
        <v>62.474676640174529</v>
      </c>
      <c r="P25" s="226"/>
      <c r="Q25" s="234">
        <v>2880</v>
      </c>
      <c r="R25" s="751">
        <v>18.646811265781807</v>
      </c>
      <c r="S25" s="745">
        <v>1637</v>
      </c>
      <c r="T25" s="748">
        <v>56.840277777777779</v>
      </c>
      <c r="U25" s="745">
        <v>1243</v>
      </c>
      <c r="V25" s="235">
        <v>43.159722222222221</v>
      </c>
      <c r="W25" s="226"/>
      <c r="X25" s="234">
        <v>6148</v>
      </c>
      <c r="Y25" s="751">
        <v>39.805762382648105</v>
      </c>
      <c r="Z25" s="745">
        <v>4668</v>
      </c>
      <c r="AA25" s="748">
        <v>75.927130774235522</v>
      </c>
      <c r="AB25" s="745">
        <v>1480</v>
      </c>
      <c r="AC25" s="235">
        <f t="shared" si="0"/>
        <v>24.072869225764475</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8">
        <f t="shared" si="1"/>
        <v>5821</v>
      </c>
      <c r="E26" s="741">
        <f t="shared" si="2"/>
        <v>3731</v>
      </c>
      <c r="F26" s="579">
        <f t="shared" si="3"/>
        <v>64.095516234323995</v>
      </c>
      <c r="G26" s="741">
        <f t="shared" si="4"/>
        <v>2090</v>
      </c>
      <c r="H26" s="237">
        <f t="shared" si="3"/>
        <v>35.904483765675998</v>
      </c>
      <c r="I26" s="226"/>
      <c r="J26" s="238">
        <f t="shared" si="5"/>
        <v>1122</v>
      </c>
      <c r="K26" s="752">
        <f t="shared" si="6"/>
        <v>19.275038653152379</v>
      </c>
      <c r="L26" s="740">
        <v>430</v>
      </c>
      <c r="M26" s="578">
        <v>38.32442067736185</v>
      </c>
      <c r="N26" s="740">
        <v>692</v>
      </c>
      <c r="O26" s="235">
        <v>61.675579322638143</v>
      </c>
      <c r="P26" s="226"/>
      <c r="Q26" s="238">
        <v>839</v>
      </c>
      <c r="R26" s="752">
        <v>14.413331042776157</v>
      </c>
      <c r="S26" s="740">
        <v>463</v>
      </c>
      <c r="T26" s="578">
        <v>55.184743742550658</v>
      </c>
      <c r="U26" s="740">
        <v>376</v>
      </c>
      <c r="V26" s="235">
        <v>44.815256257449342</v>
      </c>
      <c r="W26" s="226"/>
      <c r="X26" s="238">
        <v>3860</v>
      </c>
      <c r="Y26" s="752">
        <v>66.311630304071471</v>
      </c>
      <c r="Z26" s="740">
        <v>2838</v>
      </c>
      <c r="AA26" s="578">
        <v>73.523316062176164</v>
      </c>
      <c r="AB26" s="740">
        <v>1022</v>
      </c>
      <c r="AC26" s="235">
        <f t="shared" si="0"/>
        <v>26.476683937823836</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8">
        <f t="shared" si="1"/>
        <v>22461</v>
      </c>
      <c r="E27" s="741">
        <f t="shared" si="2"/>
        <v>13863</v>
      </c>
      <c r="F27" s="579">
        <f t="shared" si="3"/>
        <v>61.720315213035924</v>
      </c>
      <c r="G27" s="741">
        <f t="shared" si="4"/>
        <v>8598</v>
      </c>
      <c r="H27" s="237">
        <f t="shared" si="3"/>
        <v>38.279684786964069</v>
      </c>
      <c r="I27" s="226"/>
      <c r="J27" s="238">
        <f t="shared" si="5"/>
        <v>5785</v>
      </c>
      <c r="K27" s="752">
        <f t="shared" si="6"/>
        <v>25.755754418770309</v>
      </c>
      <c r="L27" s="740">
        <v>2231</v>
      </c>
      <c r="M27" s="578">
        <v>38.565254969749354</v>
      </c>
      <c r="N27" s="740">
        <v>3554</v>
      </c>
      <c r="O27" s="235">
        <v>61.434745030250646</v>
      </c>
      <c r="P27" s="226"/>
      <c r="Q27" s="238">
        <v>4048</v>
      </c>
      <c r="R27" s="752">
        <v>18.022349850852589</v>
      </c>
      <c r="S27" s="740">
        <v>2237</v>
      </c>
      <c r="T27" s="578">
        <v>55.261857707509876</v>
      </c>
      <c r="U27" s="740">
        <v>1811</v>
      </c>
      <c r="V27" s="235">
        <v>44.738142292490117</v>
      </c>
      <c r="W27" s="226"/>
      <c r="X27" s="238">
        <v>12628</v>
      </c>
      <c r="Y27" s="752">
        <v>56.221895730377099</v>
      </c>
      <c r="Z27" s="740">
        <v>9395</v>
      </c>
      <c r="AA27" s="578">
        <v>74.398162812796969</v>
      </c>
      <c r="AB27" s="740">
        <v>3233</v>
      </c>
      <c r="AC27" s="235">
        <f t="shared" si="0"/>
        <v>25.601837187203042</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8">
        <f t="shared" si="1"/>
        <v>3719</v>
      </c>
      <c r="E28" s="741">
        <f t="shared" si="2"/>
        <v>2425</v>
      </c>
      <c r="F28" s="579">
        <f t="shared" si="3"/>
        <v>65.20570045711213</v>
      </c>
      <c r="G28" s="741">
        <f t="shared" si="4"/>
        <v>1294</v>
      </c>
      <c r="H28" s="243">
        <f t="shared" si="3"/>
        <v>34.794299542887877</v>
      </c>
      <c r="I28" s="226"/>
      <c r="J28" s="238">
        <f t="shared" si="5"/>
        <v>651</v>
      </c>
      <c r="K28" s="752">
        <f t="shared" si="6"/>
        <v>17.504705566012369</v>
      </c>
      <c r="L28" s="740">
        <v>261</v>
      </c>
      <c r="M28" s="578">
        <v>40.092165898617509</v>
      </c>
      <c r="N28" s="740">
        <v>390</v>
      </c>
      <c r="O28" s="242">
        <v>59.907834101382484</v>
      </c>
      <c r="P28" s="226"/>
      <c r="Q28" s="238">
        <v>635</v>
      </c>
      <c r="R28" s="752">
        <v>17.074482387738641</v>
      </c>
      <c r="S28" s="740">
        <v>357</v>
      </c>
      <c r="T28" s="578">
        <v>56.220472440944881</v>
      </c>
      <c r="U28" s="740">
        <v>278</v>
      </c>
      <c r="V28" s="242">
        <v>43.779527559055119</v>
      </c>
      <c r="W28" s="226"/>
      <c r="X28" s="238">
        <v>2433</v>
      </c>
      <c r="Y28" s="752">
        <v>65.420812046248983</v>
      </c>
      <c r="Z28" s="740">
        <v>1807</v>
      </c>
      <c r="AA28" s="578">
        <v>74.270448006576245</v>
      </c>
      <c r="AB28" s="740">
        <v>626</v>
      </c>
      <c r="AC28" s="242">
        <f t="shared" si="0"/>
        <v>25.729551993423755</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59">
        <f t="shared" si="1"/>
        <v>1200</v>
      </c>
      <c r="E29" s="742">
        <f t="shared" si="2"/>
        <v>655</v>
      </c>
      <c r="F29" s="580">
        <f t="shared" si="3"/>
        <v>54.583333333333329</v>
      </c>
      <c r="G29" s="742">
        <f t="shared" si="4"/>
        <v>545</v>
      </c>
      <c r="H29" s="248">
        <f t="shared" si="3"/>
        <v>45.416666666666664</v>
      </c>
      <c r="I29" s="226"/>
      <c r="J29" s="245">
        <f t="shared" si="5"/>
        <v>679</v>
      </c>
      <c r="K29" s="753">
        <f t="shared" si="6"/>
        <v>56.583333333333329</v>
      </c>
      <c r="L29" s="746">
        <v>249</v>
      </c>
      <c r="M29" s="749">
        <v>36.671575846833576</v>
      </c>
      <c r="N29" s="746">
        <v>430</v>
      </c>
      <c r="O29" s="246">
        <v>63.328424153166416</v>
      </c>
      <c r="P29" s="226"/>
      <c r="Q29" s="245">
        <v>170</v>
      </c>
      <c r="R29" s="753">
        <v>14.166666666666666</v>
      </c>
      <c r="S29" s="746">
        <v>124</v>
      </c>
      <c r="T29" s="749">
        <v>72.941176470588232</v>
      </c>
      <c r="U29" s="746">
        <v>46</v>
      </c>
      <c r="V29" s="246">
        <v>27.058823529411764</v>
      </c>
      <c r="W29" s="226"/>
      <c r="X29" s="245">
        <v>351</v>
      </c>
      <c r="Y29" s="753">
        <v>29.25</v>
      </c>
      <c r="Z29" s="746">
        <v>282</v>
      </c>
      <c r="AA29" s="749">
        <v>80.341880341880341</v>
      </c>
      <c r="AB29" s="746">
        <v>69</v>
      </c>
      <c r="AC29" s="246">
        <f t="shared" si="0"/>
        <v>19.658119658119659</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0">
        <f>J31+Q31+X31</f>
        <v>518065</v>
      </c>
      <c r="E31" s="743">
        <f>L31+S31+Z31</f>
        <v>326866</v>
      </c>
      <c r="F31" s="409">
        <f>E31/$D31*100</f>
        <v>63.093627247546159</v>
      </c>
      <c r="G31" s="743">
        <f>N31+U31+AB31</f>
        <v>191199</v>
      </c>
      <c r="H31" s="255">
        <f>G31/$D31*100</f>
        <v>36.906372752453841</v>
      </c>
      <c r="I31" s="211"/>
      <c r="J31" s="253">
        <f>SUM(J12:J29)</f>
        <v>145558</v>
      </c>
      <c r="K31" s="754">
        <f>J31/$D31*100</f>
        <v>28.09647438062791</v>
      </c>
      <c r="L31" s="743">
        <f>SUM(L12:L29)</f>
        <v>60092</v>
      </c>
      <c r="M31" s="409">
        <f t="shared" ref="M13:O31" si="7">L31/$J31*100</f>
        <v>41.283886835488261</v>
      </c>
      <c r="N31" s="743">
        <f>SUM(N12:N29)</f>
        <v>85466</v>
      </c>
      <c r="O31" s="254">
        <f t="shared" si="7"/>
        <v>58.716113164511739</v>
      </c>
      <c r="P31" s="211"/>
      <c r="Q31" s="253">
        <f>SUM(Q12:Q29)</f>
        <v>98544</v>
      </c>
      <c r="R31" s="754">
        <f>Q31/$D31*100</f>
        <v>19.021551349734107</v>
      </c>
      <c r="S31" s="743">
        <f>SUM(S12:S29)</f>
        <v>59954</v>
      </c>
      <c r="T31" s="409">
        <f>S31/$Q31*100</f>
        <v>60.839827894138651</v>
      </c>
      <c r="U31" s="743">
        <f>SUM(U12:U29)</f>
        <v>38590</v>
      </c>
      <c r="V31" s="254">
        <f>U31/$Q31*100</f>
        <v>39.160172105861342</v>
      </c>
      <c r="W31" s="211"/>
      <c r="X31" s="253">
        <f>SUM(X12:X29)</f>
        <v>273963</v>
      </c>
      <c r="Y31" s="754">
        <f>X31/$D31*100</f>
        <v>52.881974269637979</v>
      </c>
      <c r="Z31" s="743">
        <f>SUM(Z12:Z29)</f>
        <v>206820</v>
      </c>
      <c r="AA31" s="409">
        <f>Z31/$X31*100</f>
        <v>75.491945992707045</v>
      </c>
      <c r="AB31" s="743">
        <f>SUM(AB12:AB29)</f>
        <v>67143</v>
      </c>
      <c r="AC31" s="254">
        <f>AB31/$X31*100</f>
        <v>24.508054007292955</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43"/>
      <c r="C34" s="1043"/>
      <c r="D34" s="1043"/>
      <c r="E34" s="1043"/>
      <c r="F34" s="1043"/>
      <c r="G34" s="1043"/>
      <c r="H34" s="1043"/>
    </row>
    <row r="35" spans="2:14" ht="29.25" customHeight="1" x14ac:dyDescent="0.2">
      <c r="B35" s="1065"/>
      <c r="C35" s="1065"/>
      <c r="D35" s="1065"/>
      <c r="E35" s="736"/>
      <c r="F35" s="736"/>
      <c r="G35" s="736"/>
      <c r="H35" s="262"/>
      <c r="I35" s="262"/>
      <c r="J35" s="262"/>
      <c r="K35" s="262"/>
      <c r="L35" s="262"/>
      <c r="M35" s="262"/>
      <c r="N35" s="262"/>
    </row>
    <row r="36" spans="2:14" ht="4.5" customHeight="1" x14ac:dyDescent="0.2">
      <c r="B36" s="1066"/>
      <c r="C36" s="1066"/>
      <c r="D36" s="1066"/>
      <c r="E36" s="737"/>
      <c r="F36" s="737"/>
      <c r="G36" s="737"/>
      <c r="H36" s="262"/>
      <c r="I36" s="262"/>
      <c r="J36" s="262"/>
      <c r="K36" s="262"/>
      <c r="L36" s="262"/>
      <c r="M36" s="262"/>
      <c r="N36" s="262"/>
    </row>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100">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3" t="s">
        <v>53</v>
      </c>
      <c r="B1" s="202"/>
      <c r="C1" s="203"/>
      <c r="I1" s="203"/>
      <c r="J1" s="713" t="s">
        <v>143</v>
      </c>
      <c r="K1" s="713"/>
      <c r="L1" s="713" t="s">
        <v>143</v>
      </c>
      <c r="M1" s="713"/>
      <c r="N1" s="713" t="s">
        <v>143</v>
      </c>
      <c r="O1" s="713"/>
      <c r="P1" s="713"/>
      <c r="Q1" s="713" t="s">
        <v>19</v>
      </c>
      <c r="R1" s="713"/>
      <c r="S1" s="713" t="s">
        <v>19</v>
      </c>
      <c r="T1" s="713"/>
      <c r="U1" s="713" t="s">
        <v>19</v>
      </c>
      <c r="V1" s="713"/>
      <c r="W1" s="713"/>
      <c r="X1" s="713" t="s">
        <v>18</v>
      </c>
      <c r="Y1" s="713"/>
      <c r="Z1" s="713" t="s">
        <v>18</v>
      </c>
      <c r="AA1" s="713"/>
      <c r="AB1" s="713" t="s">
        <v>18</v>
      </c>
    </row>
    <row r="2" spans="1:53" s="205" customFormat="1" ht="52.5" customHeight="1" x14ac:dyDescent="0.2">
      <c r="B2" s="1044"/>
      <c r="C2" s="1044"/>
    </row>
    <row r="3" spans="1:53" s="208" customFormat="1" ht="4.5" customHeight="1" x14ac:dyDescent="0.2">
      <c r="B3" s="1045"/>
      <c r="C3" s="1045"/>
    </row>
    <row r="4" spans="1:53" s="208" customFormat="1" ht="17.25" customHeight="1" x14ac:dyDescent="0.2">
      <c r="A4" s="1045" t="s">
        <v>433</v>
      </c>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1045"/>
      <c r="AB4" s="1045"/>
      <c r="AC4" s="1045"/>
    </row>
    <row r="5" spans="1:53" s="208" customFormat="1" ht="17.25" customHeight="1" x14ac:dyDescent="0.2">
      <c r="B5" s="1046" t="str">
        <f>porsaad!B6</f>
        <v>Situación a 30 de abril de 2023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row>
    <row r="6" spans="1:53" s="208" customFormat="1" ht="6" customHeight="1" x14ac:dyDescent="0.2"/>
    <row r="7" spans="1:53" s="213" customFormat="1" ht="12.75" customHeight="1" x14ac:dyDescent="0.2">
      <c r="A7" s="209"/>
      <c r="B7" s="1047" t="s">
        <v>15</v>
      </c>
      <c r="C7" s="211"/>
      <c r="D7" s="1050" t="s">
        <v>274</v>
      </c>
      <c r="E7" s="1051"/>
      <c r="F7" s="1051"/>
      <c r="G7" s="1051"/>
      <c r="H7" s="1051"/>
      <c r="I7" s="568"/>
      <c r="J7" s="1054"/>
      <c r="K7" s="1054"/>
      <c r="L7" s="1054"/>
      <c r="M7" s="1054"/>
      <c r="N7" s="1054"/>
      <c r="O7" s="1054"/>
      <c r="P7" s="568"/>
      <c r="Q7" s="1054"/>
      <c r="R7" s="1054"/>
      <c r="S7" s="1054"/>
      <c r="T7" s="1054"/>
      <c r="U7" s="1054"/>
      <c r="V7" s="1054"/>
      <c r="W7" s="568"/>
      <c r="X7" s="1054"/>
      <c r="Y7" s="1054"/>
      <c r="Z7" s="1054"/>
      <c r="AA7" s="1054"/>
      <c r="AB7" s="1054"/>
      <c r="AC7" s="1055"/>
      <c r="AD7" s="430"/>
      <c r="AE7" s="430"/>
      <c r="AF7" s="431"/>
      <c r="AG7" s="431"/>
      <c r="AH7" s="431"/>
      <c r="AI7" s="431"/>
      <c r="AJ7" s="431"/>
      <c r="AK7" s="431"/>
      <c r="AL7" s="432"/>
    </row>
    <row r="8" spans="1:53" s="213" customFormat="1" ht="33.75" customHeight="1" x14ac:dyDescent="0.2">
      <c r="A8" s="209"/>
      <c r="B8" s="1048"/>
      <c r="C8" s="211"/>
      <c r="D8" s="1052"/>
      <c r="E8" s="1053"/>
      <c r="F8" s="1053"/>
      <c r="G8" s="1053"/>
      <c r="H8" s="1053"/>
      <c r="I8" s="501"/>
      <c r="J8" s="1056" t="s">
        <v>275</v>
      </c>
      <c r="K8" s="1054"/>
      <c r="L8" s="1054"/>
      <c r="M8" s="1054"/>
      <c r="N8" s="1054"/>
      <c r="O8" s="1055"/>
      <c r="P8" s="211"/>
      <c r="Q8" s="1056" t="s">
        <v>276</v>
      </c>
      <c r="R8" s="1054"/>
      <c r="S8" s="1054"/>
      <c r="T8" s="1054"/>
      <c r="U8" s="1054"/>
      <c r="V8" s="1055"/>
      <c r="W8" s="211"/>
      <c r="X8" s="1056" t="s">
        <v>277</v>
      </c>
      <c r="Y8" s="1054"/>
      <c r="Z8" s="1054"/>
      <c r="AA8" s="1054"/>
      <c r="AB8" s="1054"/>
      <c r="AC8" s="1055"/>
      <c r="AD8" s="430"/>
      <c r="AE8" s="430"/>
      <c r="AF8" s="431"/>
      <c r="AG8" s="431"/>
      <c r="AH8" s="431"/>
      <c r="AI8" s="431"/>
      <c r="AJ8" s="431"/>
      <c r="AK8" s="431"/>
      <c r="AL8" s="432"/>
    </row>
    <row r="9" spans="1:53" s="213" customFormat="1" ht="21.75" customHeight="1" x14ac:dyDescent="0.2">
      <c r="A9" s="209"/>
      <c r="B9" s="1048"/>
      <c r="C9" s="211"/>
      <c r="D9" s="1057" t="s">
        <v>12</v>
      </c>
      <c r="E9" s="1038" t="s">
        <v>27</v>
      </c>
      <c r="F9" s="1039"/>
      <c r="G9" s="1039" t="s">
        <v>26</v>
      </c>
      <c r="H9" s="1040"/>
      <c r="I9" s="211"/>
      <c r="J9" s="1041" t="s">
        <v>12</v>
      </c>
      <c r="K9" s="1036" t="s">
        <v>278</v>
      </c>
      <c r="L9" s="1038" t="s">
        <v>27</v>
      </c>
      <c r="M9" s="1039"/>
      <c r="N9" s="1039" t="s">
        <v>26</v>
      </c>
      <c r="O9" s="1040"/>
      <c r="P9" s="211"/>
      <c r="Q9" s="1041" t="s">
        <v>12</v>
      </c>
      <c r="R9" s="1036" t="s">
        <v>278</v>
      </c>
      <c r="S9" s="1038" t="s">
        <v>27</v>
      </c>
      <c r="T9" s="1039"/>
      <c r="U9" s="1039" t="s">
        <v>26</v>
      </c>
      <c r="V9" s="1040"/>
      <c r="W9" s="211"/>
      <c r="X9" s="1041" t="s">
        <v>12</v>
      </c>
      <c r="Y9" s="1036" t="s">
        <v>278</v>
      </c>
      <c r="Z9" s="1038" t="s">
        <v>27</v>
      </c>
      <c r="AA9" s="1039"/>
      <c r="AB9" s="1039" t="s">
        <v>26</v>
      </c>
      <c r="AC9" s="1040"/>
      <c r="AD9" s="430"/>
      <c r="AE9" s="430"/>
      <c r="AF9" s="431"/>
      <c r="AG9" s="431"/>
      <c r="AH9" s="431"/>
      <c r="AI9" s="431"/>
      <c r="AJ9" s="431"/>
      <c r="AK9" s="431"/>
      <c r="AL9" s="432"/>
    </row>
    <row r="10" spans="1:53" s="219" customFormat="1" ht="36.75" customHeight="1" x14ac:dyDescent="0.2">
      <c r="A10" s="214"/>
      <c r="B10" s="1049"/>
      <c r="C10" s="216"/>
      <c r="D10" s="1058"/>
      <c r="E10" s="408" t="s">
        <v>12</v>
      </c>
      <c r="F10" s="806" t="s">
        <v>278</v>
      </c>
      <c r="G10" s="408" t="s">
        <v>12</v>
      </c>
      <c r="H10" s="271" t="s">
        <v>278</v>
      </c>
      <c r="I10" s="216"/>
      <c r="J10" s="1042"/>
      <c r="K10" s="1037"/>
      <c r="L10" s="408" t="s">
        <v>12</v>
      </c>
      <c r="M10" s="806" t="s">
        <v>278</v>
      </c>
      <c r="N10" s="408" t="s">
        <v>12</v>
      </c>
      <c r="O10" s="271" t="s">
        <v>278</v>
      </c>
      <c r="P10" s="216"/>
      <c r="Q10" s="1042"/>
      <c r="R10" s="1037"/>
      <c r="S10" s="408" t="s">
        <v>12</v>
      </c>
      <c r="T10" s="806" t="s">
        <v>278</v>
      </c>
      <c r="U10" s="408" t="s">
        <v>12</v>
      </c>
      <c r="V10" s="271" t="s">
        <v>278</v>
      </c>
      <c r="W10" s="216"/>
      <c r="X10" s="1042"/>
      <c r="Y10" s="1037"/>
      <c r="Z10" s="408" t="s">
        <v>12</v>
      </c>
      <c r="AA10" s="806" t="s">
        <v>278</v>
      </c>
      <c r="AB10" s="408" t="s">
        <v>12</v>
      </c>
      <c r="AC10" s="271" t="s">
        <v>278</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5">
        <f>J12+Q12+X12</f>
        <v>69680</v>
      </c>
      <c r="E12" s="738">
        <f>L12+S12+Z12</f>
        <v>46140</v>
      </c>
      <c r="F12" s="747">
        <f>E12/$D12*100</f>
        <v>66.216991963260625</v>
      </c>
      <c r="G12" s="738">
        <f>N12+U12+AB12</f>
        <v>23540</v>
      </c>
      <c r="H12" s="230">
        <f>G12/$D12*100</f>
        <v>33.783008036739382</v>
      </c>
      <c r="I12" s="226"/>
      <c r="J12" s="227">
        <f>L12+N12</f>
        <v>16965</v>
      </c>
      <c r="K12" s="750">
        <f>J12/$D12*100</f>
        <v>24.347014925373134</v>
      </c>
      <c r="L12" s="744">
        <v>7404</v>
      </c>
      <c r="M12" s="747">
        <v>43.642793987621573</v>
      </c>
      <c r="N12" s="744">
        <v>9561</v>
      </c>
      <c r="O12" s="228">
        <v>56.357206012378427</v>
      </c>
      <c r="P12" s="226"/>
      <c r="Q12" s="227">
        <v>18120</v>
      </c>
      <c r="R12" s="750">
        <v>26.004592422502871</v>
      </c>
      <c r="S12" s="744">
        <v>13462</v>
      </c>
      <c r="T12" s="747">
        <v>74.293598233995581</v>
      </c>
      <c r="U12" s="744">
        <v>4658</v>
      </c>
      <c r="V12" s="228">
        <v>25.706401766004415</v>
      </c>
      <c r="W12" s="226"/>
      <c r="X12" s="227">
        <v>34595</v>
      </c>
      <c r="Y12" s="750">
        <v>49.648392652123995</v>
      </c>
      <c r="Z12" s="744">
        <v>25274</v>
      </c>
      <c r="AA12" s="747">
        <v>73.056800115623645</v>
      </c>
      <c r="AB12" s="744">
        <v>9321</v>
      </c>
      <c r="AC12" s="228">
        <f t="shared" ref="AC12:AC29" si="0">AB12/$X12*100</f>
        <v>26.943199884376355</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6">
        <f t="shared" ref="D13:D29" si="1">J13+Q13+X13</f>
        <v>12076</v>
      </c>
      <c r="E13" s="739">
        <f t="shared" ref="E13:E29" si="2">L13+S13+Z13</f>
        <v>7822</v>
      </c>
      <c r="F13" s="577">
        <f t="shared" ref="F13:H29" si="3">E13/$D13*100</f>
        <v>64.773103676714143</v>
      </c>
      <c r="G13" s="739">
        <f t="shared" ref="G13:G29" si="4">N13+U13+AB13</f>
        <v>4254</v>
      </c>
      <c r="H13" s="237">
        <f t="shared" si="3"/>
        <v>35.226896323285857</v>
      </c>
      <c r="I13" s="226"/>
      <c r="J13" s="234">
        <f t="shared" ref="J13:J29" si="5">L13+N13</f>
        <v>2674</v>
      </c>
      <c r="K13" s="751">
        <f t="shared" ref="K13:K29" si="6">J13/$D13*100</f>
        <v>22.14309373964889</v>
      </c>
      <c r="L13" s="745">
        <v>1195</v>
      </c>
      <c r="M13" s="748">
        <v>44.689603590127156</v>
      </c>
      <c r="N13" s="745">
        <v>1479</v>
      </c>
      <c r="O13" s="235">
        <v>55.310396409872851</v>
      </c>
      <c r="P13" s="226"/>
      <c r="Q13" s="234">
        <v>2645</v>
      </c>
      <c r="R13" s="751">
        <v>21.902947996025173</v>
      </c>
      <c r="S13" s="745">
        <v>1742</v>
      </c>
      <c r="T13" s="748">
        <v>65.860113421550096</v>
      </c>
      <c r="U13" s="745">
        <v>903</v>
      </c>
      <c r="V13" s="235">
        <v>34.139886578449904</v>
      </c>
      <c r="W13" s="226"/>
      <c r="X13" s="234">
        <v>6757</v>
      </c>
      <c r="Y13" s="751">
        <v>55.953958264325934</v>
      </c>
      <c r="Z13" s="745">
        <v>4885</v>
      </c>
      <c r="AA13" s="748">
        <v>72.295397365694839</v>
      </c>
      <c r="AB13" s="745">
        <v>1872</v>
      </c>
      <c r="AC13" s="235">
        <f t="shared" si="0"/>
        <v>27.704602634305164</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6">
        <f t="shared" si="1"/>
        <v>12039</v>
      </c>
      <c r="E14" s="739">
        <f t="shared" si="2"/>
        <v>7778</v>
      </c>
      <c r="F14" s="577">
        <f t="shared" si="3"/>
        <v>64.606694908214962</v>
      </c>
      <c r="G14" s="739">
        <f t="shared" si="4"/>
        <v>4261</v>
      </c>
      <c r="H14" s="237">
        <f t="shared" si="3"/>
        <v>35.393305091785031</v>
      </c>
      <c r="I14" s="226"/>
      <c r="J14" s="234">
        <f t="shared" si="5"/>
        <v>3024</v>
      </c>
      <c r="K14" s="751">
        <f t="shared" si="6"/>
        <v>25.118365312733616</v>
      </c>
      <c r="L14" s="745">
        <v>1288</v>
      </c>
      <c r="M14" s="748">
        <v>42.592592592592595</v>
      </c>
      <c r="N14" s="745">
        <v>1736</v>
      </c>
      <c r="O14" s="235">
        <v>57.407407407407405</v>
      </c>
      <c r="P14" s="226"/>
      <c r="Q14" s="234">
        <v>2639</v>
      </c>
      <c r="R14" s="751">
        <v>21.920425284492069</v>
      </c>
      <c r="S14" s="745">
        <v>1617</v>
      </c>
      <c r="T14" s="748">
        <v>61.273209549071616</v>
      </c>
      <c r="U14" s="745">
        <v>1022</v>
      </c>
      <c r="V14" s="235">
        <v>38.726790450928384</v>
      </c>
      <c r="W14" s="226"/>
      <c r="X14" s="234">
        <v>6376</v>
      </c>
      <c r="Y14" s="751">
        <v>52.961209402774315</v>
      </c>
      <c r="Z14" s="745">
        <v>4873</v>
      </c>
      <c r="AA14" s="748">
        <v>76.427227101631118</v>
      </c>
      <c r="AB14" s="745">
        <v>1503</v>
      </c>
      <c r="AC14" s="235">
        <f t="shared" si="0"/>
        <v>23.572772898368882</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6">
        <f t="shared" si="1"/>
        <v>10522</v>
      </c>
      <c r="E15" s="739">
        <f t="shared" si="2"/>
        <v>6740</v>
      </c>
      <c r="F15" s="577">
        <f t="shared" si="3"/>
        <v>64.056263067857827</v>
      </c>
      <c r="G15" s="739">
        <f t="shared" si="4"/>
        <v>3782</v>
      </c>
      <c r="H15" s="237">
        <f t="shared" si="3"/>
        <v>35.94373693214218</v>
      </c>
      <c r="I15" s="226"/>
      <c r="J15" s="234">
        <f t="shared" si="5"/>
        <v>2858</v>
      </c>
      <c r="K15" s="751">
        <f t="shared" si="6"/>
        <v>27.16213647595514</v>
      </c>
      <c r="L15" s="745">
        <v>1313</v>
      </c>
      <c r="M15" s="748">
        <v>45.941217634709588</v>
      </c>
      <c r="N15" s="745">
        <v>1545</v>
      </c>
      <c r="O15" s="235">
        <v>54.058782365290412</v>
      </c>
      <c r="P15" s="226"/>
      <c r="Q15" s="234">
        <v>2617</v>
      </c>
      <c r="R15" s="751">
        <v>24.871697395932333</v>
      </c>
      <c r="S15" s="745">
        <v>1657</v>
      </c>
      <c r="T15" s="748">
        <v>63.316774933129537</v>
      </c>
      <c r="U15" s="745">
        <v>960</v>
      </c>
      <c r="V15" s="235">
        <v>36.683225066870463</v>
      </c>
      <c r="W15" s="226"/>
      <c r="X15" s="234">
        <v>5047</v>
      </c>
      <c r="Y15" s="751">
        <v>47.966166128112526</v>
      </c>
      <c r="Z15" s="745">
        <v>3770</v>
      </c>
      <c r="AA15" s="748">
        <v>74.697840301169009</v>
      </c>
      <c r="AB15" s="745">
        <v>1277</v>
      </c>
      <c r="AC15" s="235">
        <f t="shared" si="0"/>
        <v>25.302159698830991</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6">
        <f t="shared" si="1"/>
        <v>11597</v>
      </c>
      <c r="E16" s="739">
        <f t="shared" si="2"/>
        <v>6708</v>
      </c>
      <c r="F16" s="577">
        <f t="shared" si="3"/>
        <v>57.842545485901532</v>
      </c>
      <c r="G16" s="739">
        <f t="shared" si="4"/>
        <v>4889</v>
      </c>
      <c r="H16" s="237">
        <f t="shared" si="3"/>
        <v>42.157454514098475</v>
      </c>
      <c r="I16" s="226"/>
      <c r="J16" s="234">
        <f t="shared" si="5"/>
        <v>4850</v>
      </c>
      <c r="K16" s="751">
        <f t="shared" si="6"/>
        <v>41.821160644994393</v>
      </c>
      <c r="L16" s="745">
        <v>2011</v>
      </c>
      <c r="M16" s="748">
        <v>41.463917525773198</v>
      </c>
      <c r="N16" s="745">
        <v>2839</v>
      </c>
      <c r="O16" s="235">
        <v>58.536082474226802</v>
      </c>
      <c r="P16" s="226"/>
      <c r="Q16" s="234">
        <v>2606</v>
      </c>
      <c r="R16" s="751">
        <v>22.471328791928947</v>
      </c>
      <c r="S16" s="745">
        <v>1617</v>
      </c>
      <c r="T16" s="748">
        <v>62.049117421335374</v>
      </c>
      <c r="U16" s="745">
        <v>989</v>
      </c>
      <c r="V16" s="235">
        <v>37.950882578664618</v>
      </c>
      <c r="W16" s="226"/>
      <c r="X16" s="234">
        <v>4141</v>
      </c>
      <c r="Y16" s="751">
        <v>35.707510563076653</v>
      </c>
      <c r="Z16" s="745">
        <v>3080</v>
      </c>
      <c r="AA16" s="748">
        <v>74.378169524269495</v>
      </c>
      <c r="AB16" s="745">
        <v>1061</v>
      </c>
      <c r="AC16" s="235">
        <f t="shared" si="0"/>
        <v>25.621830475730501</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7">
        <f t="shared" si="1"/>
        <v>4310</v>
      </c>
      <c r="E17" s="740">
        <f t="shared" si="2"/>
        <v>2502</v>
      </c>
      <c r="F17" s="578">
        <f t="shared" si="3"/>
        <v>58.051044083526683</v>
      </c>
      <c r="G17" s="740">
        <f t="shared" si="4"/>
        <v>1808</v>
      </c>
      <c r="H17" s="237">
        <f t="shared" si="3"/>
        <v>41.948955916473317</v>
      </c>
      <c r="I17" s="226"/>
      <c r="J17" s="238">
        <f t="shared" si="5"/>
        <v>1321</v>
      </c>
      <c r="K17" s="752">
        <f t="shared" si="6"/>
        <v>30.64965197215777</v>
      </c>
      <c r="L17" s="740">
        <v>558</v>
      </c>
      <c r="M17" s="578">
        <v>42.240726722180163</v>
      </c>
      <c r="N17" s="740">
        <v>763</v>
      </c>
      <c r="O17" s="235">
        <v>57.759273277819837</v>
      </c>
      <c r="P17" s="226"/>
      <c r="Q17" s="238">
        <v>1088</v>
      </c>
      <c r="R17" s="752">
        <v>25.243619489559165</v>
      </c>
      <c r="S17" s="740">
        <v>600</v>
      </c>
      <c r="T17" s="578">
        <v>55.147058823529413</v>
      </c>
      <c r="U17" s="740">
        <v>488</v>
      </c>
      <c r="V17" s="235">
        <v>44.852941176470587</v>
      </c>
      <c r="W17" s="226"/>
      <c r="X17" s="238">
        <v>1901</v>
      </c>
      <c r="Y17" s="752">
        <v>44.106728538283065</v>
      </c>
      <c r="Z17" s="740">
        <v>1344</v>
      </c>
      <c r="AA17" s="578">
        <v>70.699631772751175</v>
      </c>
      <c r="AB17" s="740">
        <v>557</v>
      </c>
      <c r="AC17" s="235">
        <f t="shared" si="0"/>
        <v>29.300368227248818</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6">
        <f t="shared" si="1"/>
        <v>44859</v>
      </c>
      <c r="E18" s="739">
        <f t="shared" si="2"/>
        <v>27978</v>
      </c>
      <c r="F18" s="577">
        <f t="shared" si="3"/>
        <v>62.368755433692236</v>
      </c>
      <c r="G18" s="739">
        <f t="shared" si="4"/>
        <v>16881</v>
      </c>
      <c r="H18" s="237">
        <f t="shared" si="3"/>
        <v>37.631244566307764</v>
      </c>
      <c r="I18" s="226"/>
      <c r="J18" s="234">
        <f t="shared" si="5"/>
        <v>8646</v>
      </c>
      <c r="K18" s="751">
        <f t="shared" si="6"/>
        <v>19.273724336253593</v>
      </c>
      <c r="L18" s="745">
        <v>3647</v>
      </c>
      <c r="M18" s="748">
        <v>42.181355540134163</v>
      </c>
      <c r="N18" s="745">
        <v>4999</v>
      </c>
      <c r="O18" s="235">
        <v>57.81864445986583</v>
      </c>
      <c r="P18" s="226"/>
      <c r="Q18" s="234">
        <v>8573</v>
      </c>
      <c r="R18" s="751">
        <v>19.11099222006732</v>
      </c>
      <c r="S18" s="745">
        <v>5009</v>
      </c>
      <c r="T18" s="748">
        <v>58.427621602706168</v>
      </c>
      <c r="U18" s="745">
        <v>3564</v>
      </c>
      <c r="V18" s="235">
        <v>41.572378397293832</v>
      </c>
      <c r="W18" s="226"/>
      <c r="X18" s="234">
        <v>27640</v>
      </c>
      <c r="Y18" s="751">
        <v>61.615283443679083</v>
      </c>
      <c r="Z18" s="745">
        <v>19322</v>
      </c>
      <c r="AA18" s="748">
        <v>69.905933429811867</v>
      </c>
      <c r="AB18" s="745">
        <v>8318</v>
      </c>
      <c r="AC18" s="235">
        <f t="shared" si="0"/>
        <v>30.094066570188133</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6">
        <f t="shared" si="1"/>
        <v>24487</v>
      </c>
      <c r="E19" s="739">
        <f t="shared" si="2"/>
        <v>16180</v>
      </c>
      <c r="F19" s="577">
        <f t="shared" si="3"/>
        <v>66.075876995957046</v>
      </c>
      <c r="G19" s="739">
        <f t="shared" si="4"/>
        <v>8307</v>
      </c>
      <c r="H19" s="237">
        <f t="shared" si="3"/>
        <v>33.924123004042961</v>
      </c>
      <c r="I19" s="226"/>
      <c r="J19" s="234">
        <f t="shared" si="5"/>
        <v>4720</v>
      </c>
      <c r="K19" s="751">
        <f t="shared" si="6"/>
        <v>19.275533956793399</v>
      </c>
      <c r="L19" s="745">
        <v>2033</v>
      </c>
      <c r="M19" s="748">
        <v>43.072033898305087</v>
      </c>
      <c r="N19" s="745">
        <v>2687</v>
      </c>
      <c r="O19" s="235">
        <v>56.927966101694913</v>
      </c>
      <c r="P19" s="226"/>
      <c r="Q19" s="234">
        <v>5029</v>
      </c>
      <c r="R19" s="751">
        <v>20.537428023032632</v>
      </c>
      <c r="S19" s="745">
        <v>3448</v>
      </c>
      <c r="T19" s="748">
        <v>68.562338437065023</v>
      </c>
      <c r="U19" s="745">
        <v>1581</v>
      </c>
      <c r="V19" s="235">
        <v>31.437661562934977</v>
      </c>
      <c r="W19" s="226"/>
      <c r="X19" s="234">
        <v>14738</v>
      </c>
      <c r="Y19" s="751">
        <v>60.187038020173965</v>
      </c>
      <c r="Z19" s="745">
        <v>10699</v>
      </c>
      <c r="AA19" s="748">
        <v>72.5946532772425</v>
      </c>
      <c r="AB19" s="745">
        <v>4039</v>
      </c>
      <c r="AC19" s="235">
        <f t="shared" si="0"/>
        <v>27.405346722757496</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6">
        <f t="shared" si="1"/>
        <v>70221</v>
      </c>
      <c r="E20" s="739">
        <f t="shared" si="2"/>
        <v>44298</v>
      </c>
      <c r="F20" s="577">
        <f t="shared" si="3"/>
        <v>63.083692912376641</v>
      </c>
      <c r="G20" s="739">
        <f t="shared" si="4"/>
        <v>25923</v>
      </c>
      <c r="H20" s="237">
        <f t="shared" si="3"/>
        <v>36.916307087623359</v>
      </c>
      <c r="I20" s="226"/>
      <c r="J20" s="234">
        <f t="shared" si="5"/>
        <v>21385</v>
      </c>
      <c r="K20" s="751">
        <f t="shared" si="6"/>
        <v>30.453852836046195</v>
      </c>
      <c r="L20" s="745">
        <v>9592</v>
      </c>
      <c r="M20" s="748">
        <v>44.853869534720594</v>
      </c>
      <c r="N20" s="745">
        <v>11793</v>
      </c>
      <c r="O20" s="235">
        <v>55.146130465279398</v>
      </c>
      <c r="P20" s="226"/>
      <c r="Q20" s="234">
        <v>16586</v>
      </c>
      <c r="R20" s="751">
        <v>23.619714900101112</v>
      </c>
      <c r="S20" s="745">
        <v>10875</v>
      </c>
      <c r="T20" s="748">
        <v>65.56734595441938</v>
      </c>
      <c r="U20" s="745">
        <v>5711</v>
      </c>
      <c r="V20" s="235">
        <v>34.432654045580605</v>
      </c>
      <c r="W20" s="226"/>
      <c r="X20" s="234">
        <v>32250</v>
      </c>
      <c r="Y20" s="751">
        <v>45.926432263852696</v>
      </c>
      <c r="Z20" s="745">
        <v>23831</v>
      </c>
      <c r="AA20" s="748">
        <v>73.894573643410851</v>
      </c>
      <c r="AB20" s="745">
        <v>8419</v>
      </c>
      <c r="AC20" s="235">
        <f t="shared" si="0"/>
        <v>26.105426356589145</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6">
        <f t="shared" si="1"/>
        <v>45753</v>
      </c>
      <c r="E21" s="739">
        <f t="shared" si="2"/>
        <v>27915</v>
      </c>
      <c r="F21" s="577">
        <f t="shared" si="3"/>
        <v>61.012392629991474</v>
      </c>
      <c r="G21" s="739">
        <f t="shared" si="4"/>
        <v>17838</v>
      </c>
      <c r="H21" s="237">
        <f t="shared" si="3"/>
        <v>38.987607370008526</v>
      </c>
      <c r="I21" s="226"/>
      <c r="J21" s="234">
        <f t="shared" si="5"/>
        <v>14142</v>
      </c>
      <c r="K21" s="751">
        <f t="shared" si="6"/>
        <v>30.909448560750114</v>
      </c>
      <c r="L21" s="745">
        <v>5527</v>
      </c>
      <c r="M21" s="748">
        <v>39.082166595955307</v>
      </c>
      <c r="N21" s="745">
        <v>8615</v>
      </c>
      <c r="O21" s="235">
        <v>60.917833404044686</v>
      </c>
      <c r="P21" s="226"/>
      <c r="Q21" s="234">
        <v>10384</v>
      </c>
      <c r="R21" s="751">
        <v>22.695779511726009</v>
      </c>
      <c r="S21" s="745">
        <v>6828</v>
      </c>
      <c r="T21" s="748">
        <v>65.755007704160249</v>
      </c>
      <c r="U21" s="745">
        <v>3556</v>
      </c>
      <c r="V21" s="235">
        <v>34.244992295839758</v>
      </c>
      <c r="W21" s="226"/>
      <c r="X21" s="234">
        <v>21227</v>
      </c>
      <c r="Y21" s="751">
        <v>46.394771927523877</v>
      </c>
      <c r="Z21" s="745">
        <v>15560</v>
      </c>
      <c r="AA21" s="748">
        <v>73.302868987610111</v>
      </c>
      <c r="AB21" s="745">
        <v>5667</v>
      </c>
      <c r="AC21" s="235">
        <f t="shared" si="0"/>
        <v>26.697131012389878</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6">
        <f t="shared" si="1"/>
        <v>10567</v>
      </c>
      <c r="E22" s="739">
        <f t="shared" si="2"/>
        <v>6787</v>
      </c>
      <c r="F22" s="577">
        <f t="shared" si="3"/>
        <v>64.228257783666137</v>
      </c>
      <c r="G22" s="739">
        <f t="shared" si="4"/>
        <v>3780</v>
      </c>
      <c r="H22" s="237">
        <f t="shared" si="3"/>
        <v>35.77174221633387</v>
      </c>
      <c r="I22" s="226"/>
      <c r="J22" s="234">
        <f t="shared" si="5"/>
        <v>2811</v>
      </c>
      <c r="K22" s="751">
        <f t="shared" si="6"/>
        <v>26.601684489448285</v>
      </c>
      <c r="L22" s="745">
        <v>1219</v>
      </c>
      <c r="M22" s="748">
        <v>43.36535040910708</v>
      </c>
      <c r="N22" s="745">
        <v>1592</v>
      </c>
      <c r="O22" s="235">
        <v>56.634649590892913</v>
      </c>
      <c r="P22" s="226"/>
      <c r="Q22" s="234">
        <v>2323</v>
      </c>
      <c r="R22" s="751">
        <v>21.983533642471848</v>
      </c>
      <c r="S22" s="745">
        <v>1598</v>
      </c>
      <c r="T22" s="748">
        <v>68.790357296599225</v>
      </c>
      <c r="U22" s="745">
        <v>725</v>
      </c>
      <c r="V22" s="235">
        <v>31.209642703400775</v>
      </c>
      <c r="W22" s="226"/>
      <c r="X22" s="234">
        <v>5433</v>
      </c>
      <c r="Y22" s="751">
        <v>51.414781868079871</v>
      </c>
      <c r="Z22" s="745">
        <v>3970</v>
      </c>
      <c r="AA22" s="748">
        <v>73.071967605374567</v>
      </c>
      <c r="AB22" s="745">
        <v>1463</v>
      </c>
      <c r="AC22" s="235">
        <f t="shared" si="0"/>
        <v>26.92803239462544</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6">
        <f t="shared" si="1"/>
        <v>20886</v>
      </c>
      <c r="E23" s="739">
        <f t="shared" si="2"/>
        <v>12483</v>
      </c>
      <c r="F23" s="577">
        <f t="shared" si="3"/>
        <v>59.767308244757253</v>
      </c>
      <c r="G23" s="739">
        <f t="shared" si="4"/>
        <v>8403</v>
      </c>
      <c r="H23" s="237">
        <f t="shared" si="3"/>
        <v>40.232691755242747</v>
      </c>
      <c r="I23" s="226"/>
      <c r="J23" s="234">
        <f t="shared" si="5"/>
        <v>7030</v>
      </c>
      <c r="K23" s="751">
        <f t="shared" si="6"/>
        <v>33.658910274825246</v>
      </c>
      <c r="L23" s="745">
        <v>2654</v>
      </c>
      <c r="M23" s="748">
        <v>37.752489331436699</v>
      </c>
      <c r="N23" s="745">
        <v>4376</v>
      </c>
      <c r="O23" s="235">
        <v>62.247510668563301</v>
      </c>
      <c r="P23" s="226"/>
      <c r="Q23" s="234">
        <v>3918</v>
      </c>
      <c r="R23" s="751">
        <v>18.758977305372017</v>
      </c>
      <c r="S23" s="745">
        <v>2430</v>
      </c>
      <c r="T23" s="748">
        <v>62.021439509954057</v>
      </c>
      <c r="U23" s="745">
        <v>1488</v>
      </c>
      <c r="V23" s="235">
        <v>37.978560490045943</v>
      </c>
      <c r="W23" s="226"/>
      <c r="X23" s="234">
        <v>9938</v>
      </c>
      <c r="Y23" s="751">
        <v>47.582112419802741</v>
      </c>
      <c r="Z23" s="745">
        <v>7399</v>
      </c>
      <c r="AA23" s="748">
        <v>74.451599919500907</v>
      </c>
      <c r="AB23" s="745">
        <v>2539</v>
      </c>
      <c r="AC23" s="235">
        <f t="shared" si="0"/>
        <v>25.548400080499096</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6">
        <f t="shared" si="1"/>
        <v>47519</v>
      </c>
      <c r="E24" s="739">
        <f t="shared" si="2"/>
        <v>31903</v>
      </c>
      <c r="F24" s="577">
        <f t="shared" si="3"/>
        <v>67.137355584082158</v>
      </c>
      <c r="G24" s="739">
        <f t="shared" si="4"/>
        <v>15616</v>
      </c>
      <c r="H24" s="237">
        <f t="shared" si="3"/>
        <v>32.862644415917842</v>
      </c>
      <c r="I24" s="226"/>
      <c r="J24" s="234">
        <f t="shared" si="5"/>
        <v>11730</v>
      </c>
      <c r="K24" s="751">
        <f t="shared" si="6"/>
        <v>24.684862896946484</v>
      </c>
      <c r="L24" s="745">
        <v>5460</v>
      </c>
      <c r="M24" s="748">
        <v>46.547314578005114</v>
      </c>
      <c r="N24" s="745">
        <v>6270</v>
      </c>
      <c r="O24" s="235">
        <v>53.452685421994886</v>
      </c>
      <c r="P24" s="226"/>
      <c r="Q24" s="234">
        <v>9898</v>
      </c>
      <c r="R24" s="751">
        <v>20.829562911677435</v>
      </c>
      <c r="S24" s="745">
        <v>6957</v>
      </c>
      <c r="T24" s="748">
        <v>70.286926651848859</v>
      </c>
      <c r="U24" s="745">
        <v>2941</v>
      </c>
      <c r="V24" s="235">
        <v>29.713073348151141</v>
      </c>
      <c r="W24" s="226"/>
      <c r="X24" s="234">
        <v>25891</v>
      </c>
      <c r="Y24" s="751">
        <v>54.485574191376088</v>
      </c>
      <c r="Z24" s="745">
        <v>19486</v>
      </c>
      <c r="AA24" s="748">
        <v>75.261673940751621</v>
      </c>
      <c r="AB24" s="745">
        <v>6405</v>
      </c>
      <c r="AC24" s="235">
        <f t="shared" si="0"/>
        <v>24.738326059248386</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6">
        <f t="shared" si="1"/>
        <v>10226</v>
      </c>
      <c r="E25" s="739">
        <f t="shared" si="2"/>
        <v>6641</v>
      </c>
      <c r="F25" s="577">
        <f t="shared" si="3"/>
        <v>64.942303931155877</v>
      </c>
      <c r="G25" s="739">
        <f t="shared" si="4"/>
        <v>3585</v>
      </c>
      <c r="H25" s="237">
        <f t="shared" si="3"/>
        <v>35.057696068844123</v>
      </c>
      <c r="I25" s="226"/>
      <c r="J25" s="234">
        <f t="shared" si="5"/>
        <v>2964</v>
      </c>
      <c r="K25" s="751">
        <f t="shared" si="6"/>
        <v>28.984940348132209</v>
      </c>
      <c r="L25" s="745">
        <v>1214</v>
      </c>
      <c r="M25" s="748">
        <v>40.958164642375166</v>
      </c>
      <c r="N25" s="745">
        <v>1750</v>
      </c>
      <c r="O25" s="235">
        <v>59.041835357624826</v>
      </c>
      <c r="P25" s="226"/>
      <c r="Q25" s="234">
        <v>2611</v>
      </c>
      <c r="R25" s="751">
        <v>25.532955212204183</v>
      </c>
      <c r="S25" s="745">
        <v>1910</v>
      </c>
      <c r="T25" s="748">
        <v>73.152049023362693</v>
      </c>
      <c r="U25" s="745">
        <v>701</v>
      </c>
      <c r="V25" s="235">
        <v>26.847950976637303</v>
      </c>
      <c r="W25" s="226"/>
      <c r="X25" s="234">
        <v>4651</v>
      </c>
      <c r="Y25" s="751">
        <v>45.482104439663601</v>
      </c>
      <c r="Z25" s="745">
        <v>3517</v>
      </c>
      <c r="AA25" s="748">
        <v>75.618146635132234</v>
      </c>
      <c r="AB25" s="745">
        <v>1134</v>
      </c>
      <c r="AC25" s="235">
        <f t="shared" si="0"/>
        <v>24.381853364867769</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8">
        <f t="shared" si="1"/>
        <v>6197</v>
      </c>
      <c r="E26" s="741">
        <f t="shared" si="2"/>
        <v>3856</v>
      </c>
      <c r="F26" s="579">
        <f t="shared" si="3"/>
        <v>62.223656608036151</v>
      </c>
      <c r="G26" s="741">
        <f t="shared" si="4"/>
        <v>2341</v>
      </c>
      <c r="H26" s="237">
        <f t="shared" si="3"/>
        <v>37.776343391963849</v>
      </c>
      <c r="I26" s="226"/>
      <c r="J26" s="238">
        <f t="shared" si="5"/>
        <v>1519</v>
      </c>
      <c r="K26" s="752">
        <f t="shared" si="6"/>
        <v>24.511860577698886</v>
      </c>
      <c r="L26" s="740">
        <v>616</v>
      </c>
      <c r="M26" s="578">
        <v>40.552995391705068</v>
      </c>
      <c r="N26" s="740">
        <v>903</v>
      </c>
      <c r="O26" s="235">
        <v>59.447004608294932</v>
      </c>
      <c r="P26" s="226"/>
      <c r="Q26" s="238">
        <v>1237</v>
      </c>
      <c r="R26" s="752">
        <v>19.961271583024043</v>
      </c>
      <c r="S26" s="740">
        <v>710</v>
      </c>
      <c r="T26" s="578">
        <v>57.396928051738072</v>
      </c>
      <c r="U26" s="740">
        <v>527</v>
      </c>
      <c r="V26" s="235">
        <v>42.60307194826192</v>
      </c>
      <c r="W26" s="226"/>
      <c r="X26" s="238">
        <v>3441</v>
      </c>
      <c r="Y26" s="752">
        <v>55.526867839277074</v>
      </c>
      <c r="Z26" s="740">
        <v>2530</v>
      </c>
      <c r="AA26" s="578">
        <v>73.52513804126707</v>
      </c>
      <c r="AB26" s="740">
        <v>911</v>
      </c>
      <c r="AC26" s="235">
        <f t="shared" si="0"/>
        <v>26.474861958732927</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8">
        <f t="shared" si="1"/>
        <v>26670</v>
      </c>
      <c r="E27" s="741">
        <f t="shared" si="2"/>
        <v>16057</v>
      </c>
      <c r="F27" s="579">
        <f t="shared" si="3"/>
        <v>60.206224221972249</v>
      </c>
      <c r="G27" s="741">
        <f t="shared" si="4"/>
        <v>10613</v>
      </c>
      <c r="H27" s="237">
        <f t="shared" si="3"/>
        <v>39.793775778027744</v>
      </c>
      <c r="I27" s="226"/>
      <c r="J27" s="238">
        <f t="shared" si="5"/>
        <v>7784</v>
      </c>
      <c r="K27" s="752">
        <f t="shared" si="6"/>
        <v>29.186351706036746</v>
      </c>
      <c r="L27" s="740">
        <v>3076</v>
      </c>
      <c r="M27" s="578">
        <v>39.516957862281608</v>
      </c>
      <c r="N27" s="740">
        <v>4708</v>
      </c>
      <c r="O27" s="235">
        <v>60.4830421377184</v>
      </c>
      <c r="P27" s="226"/>
      <c r="Q27" s="238">
        <v>5277</v>
      </c>
      <c r="R27" s="752">
        <v>19.786276715410573</v>
      </c>
      <c r="S27" s="740">
        <v>3094</v>
      </c>
      <c r="T27" s="578">
        <v>58.631798370286148</v>
      </c>
      <c r="U27" s="740">
        <v>2183</v>
      </c>
      <c r="V27" s="235">
        <v>41.368201629713852</v>
      </c>
      <c r="W27" s="226"/>
      <c r="X27" s="238">
        <v>13609</v>
      </c>
      <c r="Y27" s="752">
        <v>51.027371578552682</v>
      </c>
      <c r="Z27" s="740">
        <v>9887</v>
      </c>
      <c r="AA27" s="578">
        <v>72.650451906826362</v>
      </c>
      <c r="AB27" s="740">
        <v>3722</v>
      </c>
      <c r="AC27" s="235">
        <f t="shared" si="0"/>
        <v>27.349548093173638</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8">
        <f t="shared" si="1"/>
        <v>2646</v>
      </c>
      <c r="E28" s="741">
        <f t="shared" si="2"/>
        <v>1825</v>
      </c>
      <c r="F28" s="579">
        <f t="shared" si="3"/>
        <v>68.97203325774754</v>
      </c>
      <c r="G28" s="741">
        <f t="shared" si="4"/>
        <v>821</v>
      </c>
      <c r="H28" s="243">
        <f t="shared" si="3"/>
        <v>31.027966742252456</v>
      </c>
      <c r="I28" s="226"/>
      <c r="J28" s="238">
        <f t="shared" si="5"/>
        <v>346</v>
      </c>
      <c r="K28" s="752">
        <f t="shared" si="6"/>
        <v>13.076341647770221</v>
      </c>
      <c r="L28" s="740">
        <v>154</v>
      </c>
      <c r="M28" s="578">
        <v>44.508670520231213</v>
      </c>
      <c r="N28" s="740">
        <v>192</v>
      </c>
      <c r="O28" s="242">
        <v>55.49132947976878</v>
      </c>
      <c r="P28" s="226"/>
      <c r="Q28" s="238">
        <v>548</v>
      </c>
      <c r="R28" s="752">
        <v>20.71050642479214</v>
      </c>
      <c r="S28" s="740">
        <v>371</v>
      </c>
      <c r="T28" s="578">
        <v>67.700729927007302</v>
      </c>
      <c r="U28" s="740">
        <v>177</v>
      </c>
      <c r="V28" s="242">
        <v>32.299270072992705</v>
      </c>
      <c r="W28" s="226"/>
      <c r="X28" s="238">
        <v>1752</v>
      </c>
      <c r="Y28" s="752">
        <v>66.213151927437636</v>
      </c>
      <c r="Z28" s="740">
        <v>1300</v>
      </c>
      <c r="AA28" s="578">
        <v>74.200913242009136</v>
      </c>
      <c r="AB28" s="740">
        <v>452</v>
      </c>
      <c r="AC28" s="242">
        <f t="shared" si="0"/>
        <v>25.799086757990867</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59">
        <f t="shared" si="1"/>
        <v>916</v>
      </c>
      <c r="E29" s="742">
        <f t="shared" si="2"/>
        <v>507</v>
      </c>
      <c r="F29" s="580">
        <f t="shared" si="3"/>
        <v>55.349344978165938</v>
      </c>
      <c r="G29" s="742">
        <f t="shared" si="4"/>
        <v>409</v>
      </c>
      <c r="H29" s="248">
        <f t="shared" si="3"/>
        <v>44.650655021834062</v>
      </c>
      <c r="I29" s="226"/>
      <c r="J29" s="245">
        <f t="shared" si="5"/>
        <v>477</v>
      </c>
      <c r="K29" s="753">
        <f t="shared" si="6"/>
        <v>52.074235807860262</v>
      </c>
      <c r="L29" s="746">
        <v>180</v>
      </c>
      <c r="M29" s="749">
        <v>37.735849056603776</v>
      </c>
      <c r="N29" s="746">
        <v>297</v>
      </c>
      <c r="O29" s="246">
        <v>62.264150943396224</v>
      </c>
      <c r="P29" s="226"/>
      <c r="Q29" s="245">
        <v>173</v>
      </c>
      <c r="R29" s="753">
        <v>18.886462882096069</v>
      </c>
      <c r="S29" s="746">
        <v>116</v>
      </c>
      <c r="T29" s="749">
        <v>67.052023121387279</v>
      </c>
      <c r="U29" s="746">
        <v>57</v>
      </c>
      <c r="V29" s="246">
        <v>32.947976878612714</v>
      </c>
      <c r="W29" s="226"/>
      <c r="X29" s="245">
        <v>266</v>
      </c>
      <c r="Y29" s="753">
        <v>29.039301310043669</v>
      </c>
      <c r="Z29" s="746">
        <v>211</v>
      </c>
      <c r="AA29" s="749">
        <v>79.323308270676691</v>
      </c>
      <c r="AB29" s="746">
        <v>55</v>
      </c>
      <c r="AC29" s="246">
        <f t="shared" si="0"/>
        <v>20.676691729323306</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0">
        <f>J31+Q31+X31</f>
        <v>431171</v>
      </c>
      <c r="E31" s="743">
        <f>L31+S31+Z31</f>
        <v>274120</v>
      </c>
      <c r="F31" s="409">
        <f>E31/$D31*100</f>
        <v>63.575704302933175</v>
      </c>
      <c r="G31" s="743">
        <f>N31+U31+AB31</f>
        <v>157051</v>
      </c>
      <c r="H31" s="255">
        <f>G31/$D31*100</f>
        <v>36.424295697066825</v>
      </c>
      <c r="I31" s="211"/>
      <c r="J31" s="253">
        <f>SUM(J12:J29)</f>
        <v>115246</v>
      </c>
      <c r="K31" s="754">
        <f>J31/$D31*100</f>
        <v>26.728606515744335</v>
      </c>
      <c r="L31" s="743">
        <f>SUM(L12:L29)</f>
        <v>49141</v>
      </c>
      <c r="M31" s="409">
        <f t="shared" ref="M13:O31" si="7">L31/$J31*100</f>
        <v>42.640091630078267</v>
      </c>
      <c r="N31" s="743">
        <f>SUM(N12:N29)</f>
        <v>66105</v>
      </c>
      <c r="O31" s="254">
        <f t="shared" si="7"/>
        <v>57.359908369921733</v>
      </c>
      <c r="P31" s="211"/>
      <c r="Q31" s="253">
        <f>SUM(Q12:Q29)</f>
        <v>96272</v>
      </c>
      <c r="R31" s="754">
        <f>Q31/$D31*100</f>
        <v>22.328032265620831</v>
      </c>
      <c r="S31" s="743">
        <f>SUM(S12:S29)</f>
        <v>64041</v>
      </c>
      <c r="T31" s="409">
        <f>S31/$Q31*100</f>
        <v>66.520899119162365</v>
      </c>
      <c r="U31" s="743">
        <f>SUM(U12:U29)</f>
        <v>32231</v>
      </c>
      <c r="V31" s="254">
        <f>U31/$Q31*100</f>
        <v>33.479100880837628</v>
      </c>
      <c r="W31" s="211"/>
      <c r="X31" s="253">
        <f>SUM(X12:X29)</f>
        <v>219653</v>
      </c>
      <c r="Y31" s="754">
        <f>X31/$D31*100</f>
        <v>50.943361218634834</v>
      </c>
      <c r="Z31" s="743">
        <f>SUM(Z12:Z29)</f>
        <v>160938</v>
      </c>
      <c r="AA31" s="409">
        <f>Z31/$X31*100</f>
        <v>73.269201877506802</v>
      </c>
      <c r="AB31" s="743">
        <f>SUM(AB12:AB29)</f>
        <v>58715</v>
      </c>
      <c r="AC31" s="254">
        <f>AB31/$X31*100</f>
        <v>26.730798122493205</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43"/>
      <c r="C34" s="1043"/>
      <c r="D34" s="1043"/>
      <c r="E34" s="1043"/>
      <c r="F34" s="1043"/>
      <c r="G34" s="1043"/>
      <c r="H34" s="1043"/>
    </row>
    <row r="35" spans="2:14" ht="29.25" customHeight="1" x14ac:dyDescent="0.2">
      <c r="B35" s="1065"/>
      <c r="C35" s="1065"/>
      <c r="D35" s="1065"/>
      <c r="E35" s="736"/>
      <c r="F35" s="736"/>
      <c r="G35" s="736"/>
      <c r="H35" s="262"/>
      <c r="I35" s="262"/>
      <c r="J35" s="262"/>
      <c r="K35" s="262"/>
      <c r="L35" s="262"/>
      <c r="M35" s="262"/>
      <c r="N35" s="262"/>
    </row>
    <row r="36" spans="2:14" ht="4.5" customHeight="1" x14ac:dyDescent="0.2">
      <c r="B36" s="1066"/>
      <c r="C36" s="1066"/>
      <c r="D36" s="1066"/>
      <c r="E36" s="737"/>
      <c r="F36" s="737"/>
      <c r="G36" s="737"/>
      <c r="H36" s="262"/>
      <c r="I36" s="262"/>
      <c r="J36" s="262"/>
      <c r="K36" s="262"/>
      <c r="L36" s="262"/>
      <c r="M36" s="262"/>
      <c r="N36" s="262"/>
    </row>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101">
    <tabColor theme="0"/>
    <pageSetUpPr fitToPage="1"/>
  </sheetPr>
  <dimension ref="A1:AL36"/>
  <sheetViews>
    <sheetView showGridLines="0" zoomScale="98" zoomScaleNormal="98"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6.140625" style="261" customWidth="1"/>
    <col min="5" max="5" width="8.7109375" style="261" customWidth="1"/>
    <col min="6" max="6" width="0.42578125" style="261" customWidth="1"/>
    <col min="7" max="7" width="16.140625" style="261" customWidth="1"/>
    <col min="8" max="8" width="8.7109375" style="261" customWidth="1"/>
    <col min="9" max="9" width="0.42578125" style="261" customWidth="1"/>
    <col min="10" max="10" width="16.140625" style="261" customWidth="1"/>
    <col min="11" max="11" width="8.7109375" style="261" customWidth="1"/>
    <col min="12" max="12" width="0.42578125" style="261" customWidth="1"/>
    <col min="13" max="13" width="18.140625" style="261" customWidth="1"/>
    <col min="14" max="14" width="8.7109375" style="261" customWidth="1"/>
    <col min="15" max="15" width="11.42578125" style="261"/>
    <col min="16" max="18" width="2.42578125" style="261" bestFit="1" customWidth="1"/>
    <col min="19" max="19" width="13" style="261" bestFit="1" customWidth="1"/>
    <col min="20" max="20" width="3.42578125" style="261" bestFit="1" customWidth="1"/>
    <col min="21" max="21" width="3.85546875" style="261" customWidth="1"/>
    <col min="22" max="24" width="2.42578125" style="261" bestFit="1" customWidth="1"/>
    <col min="25" max="25" width="8.42578125" style="261" bestFit="1" customWidth="1"/>
    <col min="26" max="26" width="3.42578125" style="261" bestFit="1" customWidth="1"/>
    <col min="27" max="27" width="3.5703125" style="261" customWidth="1"/>
    <col min="28" max="30" width="2.42578125" style="261" bestFit="1" customWidth="1"/>
    <col min="31" max="31" width="8.42578125" style="261" bestFit="1" customWidth="1"/>
    <col min="32" max="32" width="4.140625" style="261" bestFit="1" customWidth="1"/>
    <col min="33" max="33" width="3.28515625" style="261" customWidth="1"/>
    <col min="34" max="34" width="4.28515625" style="261" bestFit="1" customWidth="1"/>
    <col min="35" max="35" width="2.42578125" style="261" bestFit="1" customWidth="1"/>
    <col min="36" max="36" width="4.28515625" style="261" bestFit="1" customWidth="1"/>
    <col min="37" max="37" width="8.42578125" style="261" bestFit="1" customWidth="1"/>
    <col min="38" max="38" width="4.28515625" style="261" bestFit="1" customWidth="1"/>
    <col min="39" max="16384" width="11.42578125" style="261"/>
  </cols>
  <sheetData>
    <row r="1" spans="1:38" s="201" customFormat="1" ht="15" customHeight="1" x14ac:dyDescent="0.2">
      <c r="B1" s="202"/>
      <c r="C1" s="203"/>
      <c r="F1" s="203"/>
      <c r="G1" s="713" t="s">
        <v>143</v>
      </c>
      <c r="H1" s="713"/>
      <c r="I1" s="713"/>
      <c r="J1" s="713" t="s">
        <v>19</v>
      </c>
      <c r="K1" s="713"/>
      <c r="L1" s="713"/>
      <c r="M1" s="713" t="s">
        <v>18</v>
      </c>
      <c r="N1" s="713"/>
    </row>
    <row r="2" spans="1:38" s="205" customFormat="1" ht="52.5" customHeight="1" x14ac:dyDescent="0.2">
      <c r="B2" s="1044"/>
      <c r="C2" s="1044"/>
    </row>
    <row r="3" spans="1:38" s="208" customFormat="1" ht="4.5" customHeight="1" x14ac:dyDescent="0.2">
      <c r="B3" s="1045"/>
      <c r="C3" s="1045"/>
    </row>
    <row r="4" spans="1:38" s="208" customFormat="1" ht="35.25" customHeight="1" x14ac:dyDescent="0.2">
      <c r="A4" s="1081" t="s">
        <v>438</v>
      </c>
      <c r="B4" s="1081"/>
      <c r="C4" s="1081"/>
      <c r="D4" s="1081"/>
      <c r="E4" s="1081"/>
      <c r="F4" s="1081"/>
      <c r="G4" s="1081"/>
      <c r="H4" s="1081"/>
      <c r="I4" s="1081"/>
      <c r="J4" s="1081"/>
      <c r="K4" s="1081"/>
      <c r="L4" s="1081"/>
      <c r="M4" s="1081"/>
      <c r="N4" s="1081"/>
    </row>
    <row r="5" spans="1:38" s="208" customFormat="1" ht="17.25" customHeight="1" x14ac:dyDescent="0.2">
      <c r="B5" s="1046" t="str">
        <f>porsaad!B6</f>
        <v>Situación a 30 de abril de 2023</v>
      </c>
      <c r="C5" s="1046"/>
      <c r="D5" s="1046"/>
      <c r="E5" s="1046"/>
      <c r="F5" s="1046"/>
      <c r="G5" s="1046"/>
      <c r="H5" s="1046"/>
      <c r="I5" s="1046"/>
      <c r="J5" s="1046"/>
      <c r="K5" s="1046"/>
      <c r="L5" s="1046"/>
      <c r="M5" s="1046"/>
      <c r="N5" s="1046"/>
    </row>
    <row r="6" spans="1:38" s="208" customFormat="1" ht="6" customHeight="1" x14ac:dyDescent="0.2"/>
    <row r="7" spans="1:38" s="213" customFormat="1" ht="12.75" customHeight="1" x14ac:dyDescent="0.2">
      <c r="A7" s="209"/>
      <c r="B7" s="1047" t="s">
        <v>15</v>
      </c>
      <c r="C7" s="211"/>
      <c r="D7" s="1050" t="s">
        <v>262</v>
      </c>
      <c r="E7" s="1051"/>
      <c r="F7" s="568"/>
      <c r="G7" s="1054"/>
      <c r="H7" s="1054"/>
      <c r="I7" s="568"/>
      <c r="J7" s="1054"/>
      <c r="K7" s="1054"/>
      <c r="L7" s="568"/>
      <c r="M7" s="1112"/>
      <c r="N7" s="1113"/>
      <c r="O7" s="430"/>
      <c r="P7" s="430"/>
      <c r="Q7" s="431"/>
      <c r="R7" s="431"/>
      <c r="S7" s="431"/>
      <c r="T7" s="431"/>
      <c r="U7" s="431"/>
      <c r="V7" s="431"/>
      <c r="W7" s="432"/>
    </row>
    <row r="8" spans="1:38" s="213" customFormat="1" ht="33.75" customHeight="1" x14ac:dyDescent="0.2">
      <c r="A8" s="209"/>
      <c r="B8" s="1048"/>
      <c r="C8" s="211"/>
      <c r="D8" s="1052"/>
      <c r="E8" s="1053"/>
      <c r="F8" s="501"/>
      <c r="G8" s="1128" t="s">
        <v>279</v>
      </c>
      <c r="H8" s="1129"/>
      <c r="I8" s="211"/>
      <c r="J8" s="1128" t="s">
        <v>280</v>
      </c>
      <c r="K8" s="1129"/>
      <c r="L8" s="211"/>
      <c r="M8" s="1128" t="s">
        <v>281</v>
      </c>
      <c r="N8" s="1129"/>
      <c r="O8" s="430"/>
      <c r="P8" s="430"/>
      <c r="Q8" s="431"/>
      <c r="R8" s="431"/>
      <c r="S8" s="431"/>
      <c r="T8" s="431"/>
      <c r="U8" s="431"/>
      <c r="V8" s="431"/>
      <c r="W8" s="432"/>
    </row>
    <row r="9" spans="1:38" s="213" customFormat="1" ht="6" customHeight="1" x14ac:dyDescent="0.2">
      <c r="A9" s="209"/>
      <c r="B9" s="1048"/>
      <c r="C9" s="211"/>
      <c r="D9" s="1041" t="s">
        <v>12</v>
      </c>
      <c r="E9" s="1072" t="s">
        <v>228</v>
      </c>
      <c r="F9" s="211"/>
      <c r="G9" s="1041" t="s">
        <v>12</v>
      </c>
      <c r="H9" s="1070" t="s">
        <v>228</v>
      </c>
      <c r="I9" s="211"/>
      <c r="J9" s="1041" t="s">
        <v>12</v>
      </c>
      <c r="K9" s="1070" t="s">
        <v>228</v>
      </c>
      <c r="L9" s="211"/>
      <c r="M9" s="1041" t="s">
        <v>12</v>
      </c>
      <c r="N9" s="1070" t="s">
        <v>228</v>
      </c>
      <c r="O9" s="430"/>
      <c r="P9" s="430"/>
      <c r="Q9" s="431"/>
      <c r="R9" s="431"/>
      <c r="S9" s="431"/>
      <c r="T9" s="431"/>
      <c r="U9" s="431"/>
      <c r="V9" s="431"/>
      <c r="W9" s="432"/>
    </row>
    <row r="10" spans="1:38" s="219" customFormat="1" ht="27.75" customHeight="1" x14ac:dyDescent="0.2">
      <c r="A10" s="214"/>
      <c r="B10" s="1049"/>
      <c r="C10" s="216"/>
      <c r="D10" s="1042"/>
      <c r="E10" s="1073"/>
      <c r="F10" s="216"/>
      <c r="G10" s="1042"/>
      <c r="H10" s="1071"/>
      <c r="I10" s="216"/>
      <c r="J10" s="1042"/>
      <c r="K10" s="1071"/>
      <c r="L10" s="216"/>
      <c r="M10" s="1042"/>
      <c r="N10" s="1071"/>
      <c r="O10" s="433"/>
      <c r="P10" s="434"/>
      <c r="Q10" s="309"/>
      <c r="R10" s="309"/>
      <c r="S10" s="309"/>
      <c r="T10" s="309"/>
      <c r="U10" s="435"/>
      <c r="V10" s="435"/>
      <c r="W10" s="435"/>
    </row>
    <row r="11" spans="1:38" s="223" customFormat="1" ht="4.5" customHeight="1" x14ac:dyDescent="0.2">
      <c r="A11" s="220"/>
      <c r="B11" s="221"/>
      <c r="C11" s="222"/>
      <c r="D11" s="221"/>
      <c r="E11" s="221"/>
      <c r="F11" s="222"/>
      <c r="G11" s="221"/>
      <c r="H11" s="221"/>
      <c r="I11" s="222"/>
      <c r="J11" s="221"/>
      <c r="K11" s="221"/>
      <c r="L11" s="222"/>
      <c r="M11" s="221"/>
      <c r="N11" s="221"/>
      <c r="O11" s="430"/>
      <c r="P11" s="434"/>
      <c r="Q11" s="309"/>
      <c r="R11" s="309"/>
      <c r="S11" s="309"/>
      <c r="T11" s="309"/>
      <c r="U11" s="231"/>
      <c r="V11" s="231"/>
      <c r="W11" s="231"/>
    </row>
    <row r="12" spans="1:38" s="232" customFormat="1" ht="18" customHeight="1" x14ac:dyDescent="0.15">
      <c r="A12" s="224"/>
      <c r="B12" s="225" t="s">
        <v>11</v>
      </c>
      <c r="C12" s="226"/>
      <c r="D12" s="229">
        <f t="shared" ref="D12:D29" si="0">G12+J12+M12</f>
        <v>271313</v>
      </c>
      <c r="E12" s="761">
        <f>D12/'20pobl'!D12*100</f>
        <v>3.1918474264154422</v>
      </c>
      <c r="F12" s="226"/>
      <c r="G12" s="227">
        <v>82164</v>
      </c>
      <c r="H12" s="767">
        <v>1.1782827365173432</v>
      </c>
      <c r="I12" s="226"/>
      <c r="J12" s="227">
        <v>56568</v>
      </c>
      <c r="K12" s="767">
        <v>5.1107380791907815</v>
      </c>
      <c r="L12" s="226"/>
      <c r="M12" s="227">
        <v>132581</v>
      </c>
      <c r="N12" s="767">
        <f>M12/'20pobl'!X12*100</f>
        <v>31.556235748865859</v>
      </c>
      <c r="O12" s="575"/>
      <c r="P12" s="305"/>
      <c r="Q12" s="305"/>
      <c r="R12" s="305"/>
      <c r="S12" s="306"/>
      <c r="T12" s="436"/>
      <c r="U12" s="231"/>
      <c r="V12" s="305"/>
      <c r="W12" s="305"/>
      <c r="X12" s="305"/>
      <c r="Y12" s="306"/>
      <c r="Z12" s="436"/>
      <c r="AB12" s="305"/>
      <c r="AC12" s="305"/>
      <c r="AD12" s="305"/>
      <c r="AE12" s="306"/>
      <c r="AF12" s="436"/>
      <c r="AH12" s="305"/>
      <c r="AI12" s="305"/>
      <c r="AJ12" s="305"/>
      <c r="AK12" s="306"/>
      <c r="AL12" s="436"/>
    </row>
    <row r="13" spans="1:38" s="232" customFormat="1" ht="18" customHeight="1" x14ac:dyDescent="0.15">
      <c r="A13" s="224"/>
      <c r="B13" s="233" t="s">
        <v>10</v>
      </c>
      <c r="C13" s="226"/>
      <c r="D13" s="236">
        <f t="shared" si="0"/>
        <v>38208</v>
      </c>
      <c r="E13" s="762">
        <f>D13/'20pobl'!D13*100</f>
        <v>2.8807636195021544</v>
      </c>
      <c r="F13" s="226"/>
      <c r="G13" s="234">
        <v>8031</v>
      </c>
      <c r="H13" s="768">
        <v>0.77715769885453667</v>
      </c>
      <c r="I13" s="226"/>
      <c r="J13" s="234">
        <v>6933</v>
      </c>
      <c r="K13" s="768">
        <v>3.5379488775827839</v>
      </c>
      <c r="L13" s="226"/>
      <c r="M13" s="234">
        <v>23244</v>
      </c>
      <c r="N13" s="768">
        <f>M13/'20pobl'!X13*100</f>
        <v>23.969558536912334</v>
      </c>
      <c r="O13" s="575"/>
      <c r="P13" s="305"/>
      <c r="Q13" s="305"/>
      <c r="R13" s="305"/>
      <c r="S13" s="306"/>
      <c r="T13" s="436"/>
      <c r="U13" s="231"/>
      <c r="V13" s="305"/>
      <c r="W13" s="305"/>
      <c r="X13" s="305"/>
      <c r="Y13" s="306"/>
      <c r="Z13" s="436"/>
      <c r="AB13" s="305"/>
      <c r="AC13" s="305"/>
      <c r="AD13" s="305"/>
      <c r="AE13" s="306"/>
      <c r="AF13" s="436"/>
      <c r="AH13" s="305"/>
      <c r="AI13" s="305"/>
      <c r="AJ13" s="305"/>
      <c r="AK13" s="306"/>
      <c r="AL13" s="436"/>
    </row>
    <row r="14" spans="1:38" s="232" customFormat="1" ht="18" customHeight="1" x14ac:dyDescent="0.15">
      <c r="A14" s="224"/>
      <c r="B14" s="233" t="s">
        <v>40</v>
      </c>
      <c r="C14" s="226"/>
      <c r="D14" s="236">
        <f t="shared" si="0"/>
        <v>29209</v>
      </c>
      <c r="E14" s="762">
        <f>D14/'20pobl'!D14*100</f>
        <v>2.9072765023101748</v>
      </c>
      <c r="F14" s="226"/>
      <c r="G14" s="234">
        <v>7389</v>
      </c>
      <c r="H14" s="768">
        <v>1.0096607135536941</v>
      </c>
      <c r="I14" s="226"/>
      <c r="J14" s="234">
        <v>5914</v>
      </c>
      <c r="K14" s="768">
        <v>3.1517800042634834</v>
      </c>
      <c r="L14" s="226"/>
      <c r="M14" s="234">
        <v>15906</v>
      </c>
      <c r="N14" s="768">
        <f>M14/'20pobl'!X14*100</f>
        <v>18.665508824633871</v>
      </c>
      <c r="O14" s="575"/>
      <c r="P14" s="305"/>
      <c r="Q14" s="305"/>
      <c r="R14" s="305"/>
      <c r="S14" s="306"/>
      <c r="T14" s="437"/>
      <c r="U14" s="231"/>
      <c r="V14" s="305"/>
      <c r="W14" s="305"/>
      <c r="X14" s="305"/>
      <c r="Y14" s="306"/>
      <c r="Z14" s="436"/>
      <c r="AB14" s="305"/>
      <c r="AC14" s="305"/>
      <c r="AD14" s="305"/>
      <c r="AE14" s="306"/>
      <c r="AF14" s="436"/>
      <c r="AH14" s="305"/>
      <c r="AI14" s="305"/>
      <c r="AJ14" s="305"/>
      <c r="AK14" s="306"/>
      <c r="AL14" s="436"/>
    </row>
    <row r="15" spans="1:38" s="232" customFormat="1" ht="18" customHeight="1" x14ac:dyDescent="0.15">
      <c r="A15" s="224"/>
      <c r="B15" s="233" t="s">
        <v>41</v>
      </c>
      <c r="C15" s="226"/>
      <c r="D15" s="236">
        <f t="shared" si="0"/>
        <v>26991</v>
      </c>
      <c r="E15" s="762">
        <f>D15/'20pobl'!D15*100</f>
        <v>2.2938676370979185</v>
      </c>
      <c r="F15" s="226"/>
      <c r="G15" s="234">
        <v>7171</v>
      </c>
      <c r="H15" s="768">
        <v>0.72848327972904614</v>
      </c>
      <c r="I15" s="226"/>
      <c r="J15" s="234">
        <v>5857</v>
      </c>
      <c r="K15" s="768">
        <v>4.1533999446875196</v>
      </c>
      <c r="L15" s="226"/>
      <c r="M15" s="234">
        <v>13963</v>
      </c>
      <c r="N15" s="768">
        <f>M15/'20pobl'!X15*100</f>
        <v>27.235312475618318</v>
      </c>
      <c r="O15" s="575"/>
      <c r="P15" s="305"/>
      <c r="Q15" s="305"/>
      <c r="R15" s="305"/>
      <c r="S15" s="306"/>
      <c r="T15" s="436"/>
      <c r="U15" s="231"/>
      <c r="V15" s="305"/>
      <c r="W15" s="305"/>
      <c r="X15" s="305"/>
      <c r="Y15" s="306"/>
      <c r="Z15" s="436"/>
      <c r="AB15" s="305"/>
      <c r="AC15" s="305"/>
      <c r="AD15" s="305"/>
      <c r="AE15" s="306"/>
      <c r="AF15" s="436"/>
      <c r="AH15" s="305"/>
      <c r="AI15" s="305"/>
      <c r="AJ15" s="305"/>
      <c r="AK15" s="306"/>
      <c r="AL15" s="436"/>
    </row>
    <row r="16" spans="1:38" s="232" customFormat="1" ht="18" customHeight="1" x14ac:dyDescent="0.15">
      <c r="A16" s="224"/>
      <c r="B16" s="233" t="s">
        <v>9</v>
      </c>
      <c r="C16" s="226"/>
      <c r="D16" s="236">
        <f t="shared" si="0"/>
        <v>37361</v>
      </c>
      <c r="E16" s="762">
        <f>D16/'20pobl'!D16*100</f>
        <v>1.7156166066875114</v>
      </c>
      <c r="F16" s="226"/>
      <c r="G16" s="234">
        <v>15180</v>
      </c>
      <c r="H16" s="768">
        <v>0.84107458082017506</v>
      </c>
      <c r="I16" s="226"/>
      <c r="J16" s="234">
        <v>7314</v>
      </c>
      <c r="K16" s="768">
        <v>2.6364547361742927</v>
      </c>
      <c r="L16" s="226"/>
      <c r="M16" s="234">
        <v>14867</v>
      </c>
      <c r="N16" s="768">
        <f>M16/'20pobl'!X16*100</f>
        <v>15.575857264088674</v>
      </c>
      <c r="O16" s="575"/>
      <c r="P16" s="305"/>
      <c r="Q16" s="305"/>
      <c r="R16" s="305"/>
      <c r="S16" s="306"/>
      <c r="T16" s="436"/>
      <c r="U16" s="231"/>
      <c r="V16" s="305"/>
      <c r="W16" s="305"/>
      <c r="X16" s="305"/>
      <c r="Y16" s="306"/>
      <c r="Z16" s="436"/>
      <c r="AB16" s="305"/>
      <c r="AC16" s="305"/>
      <c r="AD16" s="305"/>
      <c r="AE16" s="306"/>
      <c r="AF16" s="436"/>
      <c r="AH16" s="305"/>
      <c r="AI16" s="305"/>
      <c r="AJ16" s="305"/>
      <c r="AK16" s="306"/>
      <c r="AL16" s="436"/>
    </row>
    <row r="17" spans="1:38" s="232" customFormat="1" ht="18" customHeight="1" x14ac:dyDescent="0.15">
      <c r="A17" s="224"/>
      <c r="B17" s="233" t="s">
        <v>8</v>
      </c>
      <c r="C17" s="226"/>
      <c r="D17" s="238">
        <f t="shared" si="0"/>
        <v>17908</v>
      </c>
      <c r="E17" s="763">
        <f>D17/'20pobl'!D17*100</f>
        <v>3.0590944342520183</v>
      </c>
      <c r="F17" s="226"/>
      <c r="G17" s="238">
        <v>4527</v>
      </c>
      <c r="H17" s="769">
        <v>1.0052471815551465</v>
      </c>
      <c r="I17" s="226"/>
      <c r="J17" s="238">
        <v>3739</v>
      </c>
      <c r="K17" s="769">
        <v>3.9760945159883878</v>
      </c>
      <c r="L17" s="226"/>
      <c r="M17" s="238">
        <v>9642</v>
      </c>
      <c r="N17" s="769">
        <f>M17/'20pobl'!X17*100</f>
        <v>23.50102369113776</v>
      </c>
      <c r="O17" s="575"/>
      <c r="P17" s="305"/>
      <c r="Q17" s="305"/>
      <c r="R17" s="305"/>
      <c r="S17" s="306"/>
      <c r="T17" s="436"/>
      <c r="U17" s="231"/>
      <c r="V17" s="305"/>
      <c r="W17" s="305"/>
      <c r="X17" s="305"/>
      <c r="Y17" s="306"/>
      <c r="Z17" s="436"/>
      <c r="AB17" s="305"/>
      <c r="AC17" s="305"/>
      <c r="AD17" s="305"/>
      <c r="AE17" s="306"/>
      <c r="AF17" s="436"/>
      <c r="AH17" s="305"/>
      <c r="AI17" s="305"/>
      <c r="AJ17" s="305"/>
      <c r="AK17" s="306"/>
      <c r="AL17" s="436"/>
    </row>
    <row r="18" spans="1:38" s="232" customFormat="1" ht="18" customHeight="1" x14ac:dyDescent="0.15">
      <c r="A18" s="224"/>
      <c r="B18" s="233" t="s">
        <v>7</v>
      </c>
      <c r="C18" s="226"/>
      <c r="D18" s="236">
        <f t="shared" si="0"/>
        <v>116770</v>
      </c>
      <c r="E18" s="762">
        <f>D18/'20pobl'!D18*100</f>
        <v>4.9215220176680825</v>
      </c>
      <c r="F18" s="226"/>
      <c r="G18" s="234">
        <v>24343</v>
      </c>
      <c r="H18" s="768">
        <v>1.3906002665464752</v>
      </c>
      <c r="I18" s="226"/>
      <c r="J18" s="234">
        <v>20084</v>
      </c>
      <c r="K18" s="768">
        <v>4.9805578700948301</v>
      </c>
      <c r="L18" s="226"/>
      <c r="M18" s="234">
        <v>72343</v>
      </c>
      <c r="N18" s="768">
        <f>M18/'20pobl'!X18*100</f>
        <v>33.055521285977349</v>
      </c>
      <c r="O18" s="575"/>
      <c r="P18" s="305"/>
      <c r="Q18" s="305"/>
      <c r="R18" s="305"/>
      <c r="S18" s="306"/>
      <c r="T18" s="436"/>
      <c r="U18" s="231"/>
      <c r="V18" s="305"/>
      <c r="W18" s="305"/>
      <c r="X18" s="305"/>
      <c r="Y18" s="306"/>
      <c r="Z18" s="436"/>
      <c r="AB18" s="305"/>
      <c r="AC18" s="305"/>
      <c r="AD18" s="305"/>
      <c r="AE18" s="306"/>
      <c r="AF18" s="436"/>
      <c r="AH18" s="305"/>
      <c r="AI18" s="305"/>
      <c r="AJ18" s="305"/>
      <c r="AK18" s="306"/>
      <c r="AL18" s="436"/>
    </row>
    <row r="19" spans="1:38" s="232" customFormat="1" ht="18" customHeight="1" x14ac:dyDescent="0.15">
      <c r="A19" s="224"/>
      <c r="B19" s="233" t="s">
        <v>43</v>
      </c>
      <c r="C19" s="226"/>
      <c r="D19" s="236">
        <f t="shared" si="0"/>
        <v>68043</v>
      </c>
      <c r="E19" s="762">
        <f>D19/'20pobl'!D19*100</f>
        <v>3.3137910747820123</v>
      </c>
      <c r="F19" s="226"/>
      <c r="G19" s="234">
        <v>15761</v>
      </c>
      <c r="H19" s="768">
        <v>0.95070577583466487</v>
      </c>
      <c r="I19" s="226"/>
      <c r="J19" s="234">
        <v>12039</v>
      </c>
      <c r="K19" s="768">
        <v>4.5723682961196204</v>
      </c>
      <c r="L19" s="226"/>
      <c r="M19" s="234">
        <v>40243</v>
      </c>
      <c r="N19" s="768">
        <f>M19/'20pobl'!X19*100</f>
        <v>30.439156480697083</v>
      </c>
      <c r="O19" s="575"/>
      <c r="P19" s="305"/>
      <c r="Q19" s="305"/>
      <c r="R19" s="305"/>
      <c r="S19" s="306"/>
      <c r="T19" s="436"/>
      <c r="U19" s="231"/>
      <c r="V19" s="305"/>
      <c r="W19" s="305"/>
      <c r="X19" s="305"/>
      <c r="Y19" s="306"/>
      <c r="Z19" s="436"/>
      <c r="AB19" s="305"/>
      <c r="AC19" s="305"/>
      <c r="AD19" s="305"/>
      <c r="AE19" s="306"/>
      <c r="AF19" s="436"/>
      <c r="AH19" s="305"/>
      <c r="AI19" s="305"/>
      <c r="AJ19" s="305"/>
      <c r="AK19" s="306"/>
      <c r="AL19" s="436"/>
    </row>
    <row r="20" spans="1:38" s="232" customFormat="1" ht="18" customHeight="1" x14ac:dyDescent="0.15">
      <c r="A20" s="224"/>
      <c r="B20" s="233" t="s">
        <v>44</v>
      </c>
      <c r="C20" s="226"/>
      <c r="D20" s="236">
        <f t="shared" si="0"/>
        <v>192301</v>
      </c>
      <c r="E20" s="762">
        <f>D20/'20pobl'!D20*100</f>
        <v>2.4677351403784944</v>
      </c>
      <c r="F20" s="226"/>
      <c r="G20" s="234">
        <v>52663</v>
      </c>
      <c r="H20" s="768">
        <v>0.83714100046798379</v>
      </c>
      <c r="I20" s="226"/>
      <c r="J20" s="234">
        <v>38714</v>
      </c>
      <c r="K20" s="768">
        <v>3.6922413719107734</v>
      </c>
      <c r="L20" s="226"/>
      <c r="M20" s="234">
        <v>100924</v>
      </c>
      <c r="N20" s="768">
        <f>M20/'20pobl'!X20*100</f>
        <v>22.265659471575567</v>
      </c>
      <c r="O20" s="575"/>
      <c r="P20" s="305"/>
      <c r="Q20" s="305"/>
      <c r="R20" s="305"/>
      <c r="S20" s="306"/>
      <c r="T20" s="436"/>
      <c r="U20" s="231"/>
      <c r="V20" s="305"/>
      <c r="W20" s="305"/>
      <c r="X20" s="305"/>
      <c r="Y20" s="306"/>
      <c r="Z20" s="436"/>
      <c r="AB20" s="305"/>
      <c r="AC20" s="305"/>
      <c r="AD20" s="305"/>
      <c r="AE20" s="306"/>
      <c r="AF20" s="436"/>
      <c r="AH20" s="305"/>
      <c r="AI20" s="305"/>
      <c r="AJ20" s="305"/>
      <c r="AK20" s="306"/>
      <c r="AL20" s="436"/>
    </row>
    <row r="21" spans="1:38" s="232" customFormat="1" ht="18" customHeight="1" x14ac:dyDescent="0.15">
      <c r="A21" s="224"/>
      <c r="B21" s="233" t="s">
        <v>6</v>
      </c>
      <c r="C21" s="226"/>
      <c r="D21" s="236">
        <f t="shared" si="0"/>
        <v>140764</v>
      </c>
      <c r="E21" s="762">
        <f>D21/'20pobl'!D21*100</f>
        <v>2.7611791131641299</v>
      </c>
      <c r="F21" s="226"/>
      <c r="G21" s="234">
        <v>38272</v>
      </c>
      <c r="H21" s="768">
        <v>0.93809761686144189</v>
      </c>
      <c r="I21" s="226"/>
      <c r="J21" s="234">
        <v>28561</v>
      </c>
      <c r="K21" s="768">
        <v>3.9137900084001025</v>
      </c>
      <c r="L21" s="226"/>
      <c r="M21" s="234">
        <v>73931</v>
      </c>
      <c r="N21" s="768">
        <f>M21/'20pobl'!X21*100</f>
        <v>25.628839247334195</v>
      </c>
      <c r="O21" s="575"/>
      <c r="P21" s="305"/>
      <c r="Q21" s="305"/>
      <c r="R21" s="305"/>
      <c r="S21" s="306"/>
      <c r="T21" s="437"/>
      <c r="U21" s="231"/>
      <c r="V21" s="305"/>
      <c r="W21" s="305"/>
      <c r="X21" s="305"/>
      <c r="Y21" s="306"/>
      <c r="Z21" s="436"/>
      <c r="AB21" s="305"/>
      <c r="AC21" s="305"/>
      <c r="AD21" s="305"/>
      <c r="AE21" s="306"/>
      <c r="AF21" s="436"/>
      <c r="AH21" s="305"/>
      <c r="AI21" s="305"/>
      <c r="AJ21" s="305"/>
      <c r="AK21" s="306"/>
      <c r="AL21" s="436"/>
    </row>
    <row r="22" spans="1:38" s="232" customFormat="1" ht="18" customHeight="1" x14ac:dyDescent="0.15">
      <c r="A22" s="224"/>
      <c r="B22" s="233" t="s">
        <v>5</v>
      </c>
      <c r="C22" s="226"/>
      <c r="D22" s="236">
        <f t="shared" si="0"/>
        <v>33170</v>
      </c>
      <c r="E22" s="762">
        <f>D22/'20pobl'!D22*100</f>
        <v>3.1447435284837724</v>
      </c>
      <c r="F22" s="226"/>
      <c r="G22" s="234">
        <v>8431</v>
      </c>
      <c r="H22" s="768">
        <v>1.018171542159741</v>
      </c>
      <c r="I22" s="226"/>
      <c r="J22" s="234">
        <v>6273</v>
      </c>
      <c r="K22" s="768">
        <v>4.1101814298163424</v>
      </c>
      <c r="L22" s="226"/>
      <c r="M22" s="234">
        <v>18466</v>
      </c>
      <c r="N22" s="768">
        <f>M22/'20pobl'!X22*100</f>
        <v>24.91970527111279</v>
      </c>
      <c r="O22" s="575"/>
      <c r="P22" s="305"/>
      <c r="Q22" s="305"/>
      <c r="R22" s="305"/>
      <c r="S22" s="306"/>
      <c r="T22" s="436"/>
      <c r="U22" s="231"/>
      <c r="V22" s="305"/>
      <c r="W22" s="305"/>
      <c r="X22" s="305"/>
      <c r="Y22" s="306"/>
      <c r="Z22" s="436"/>
      <c r="AB22" s="305"/>
      <c r="AC22" s="305"/>
      <c r="AD22" s="305"/>
      <c r="AE22" s="306"/>
      <c r="AF22" s="436"/>
      <c r="AH22" s="305"/>
      <c r="AI22" s="305"/>
      <c r="AJ22" s="305"/>
      <c r="AK22" s="306"/>
      <c r="AL22" s="436"/>
    </row>
    <row r="23" spans="1:38" s="232" customFormat="1" ht="18" customHeight="1" x14ac:dyDescent="0.15">
      <c r="A23" s="224"/>
      <c r="B23" s="233" t="s">
        <v>38</v>
      </c>
      <c r="C23" s="226"/>
      <c r="D23" s="236">
        <f t="shared" si="0"/>
        <v>70490</v>
      </c>
      <c r="E23" s="762">
        <f>D23/'20pobl'!D23*100</f>
        <v>2.6199941720089921</v>
      </c>
      <c r="F23" s="226"/>
      <c r="G23" s="234">
        <v>19762</v>
      </c>
      <c r="H23" s="768">
        <v>0.99414739862584089</v>
      </c>
      <c r="I23" s="226"/>
      <c r="J23" s="234">
        <v>12729</v>
      </c>
      <c r="K23" s="768">
        <v>2.7384263890592022</v>
      </c>
      <c r="L23" s="226"/>
      <c r="M23" s="234">
        <v>37999</v>
      </c>
      <c r="N23" s="768">
        <f>M23/'20pobl'!X23*100</f>
        <v>15.979327252618786</v>
      </c>
      <c r="O23" s="575"/>
      <c r="P23" s="305"/>
      <c r="Q23" s="305"/>
      <c r="R23" s="305"/>
      <c r="S23" s="306"/>
      <c r="T23" s="436"/>
      <c r="U23" s="231"/>
      <c r="V23" s="305"/>
      <c r="W23" s="305"/>
      <c r="X23" s="305"/>
      <c r="Y23" s="306"/>
      <c r="Z23" s="436"/>
      <c r="AB23" s="305"/>
      <c r="AC23" s="305"/>
      <c r="AD23" s="305"/>
      <c r="AE23" s="306"/>
      <c r="AF23" s="436"/>
      <c r="AH23" s="305"/>
      <c r="AI23" s="305"/>
      <c r="AJ23" s="305"/>
      <c r="AK23" s="306"/>
      <c r="AL23" s="436"/>
    </row>
    <row r="24" spans="1:38" s="232" customFormat="1" ht="18" customHeight="1" x14ac:dyDescent="0.15">
      <c r="A24" s="224"/>
      <c r="B24" s="233" t="s">
        <v>45</v>
      </c>
      <c r="C24" s="226"/>
      <c r="D24" s="236">
        <f t="shared" si="0"/>
        <v>167084</v>
      </c>
      <c r="E24" s="762">
        <f>D24/'20pobl'!D24*100</f>
        <v>2.4751953087964806</v>
      </c>
      <c r="F24" s="226"/>
      <c r="G24" s="234">
        <v>44496</v>
      </c>
      <c r="H24" s="768">
        <v>0.80696014002107719</v>
      </c>
      <c r="I24" s="226"/>
      <c r="J24" s="234">
        <v>29985</v>
      </c>
      <c r="K24" s="768">
        <v>3.4623311990854875</v>
      </c>
      <c r="L24" s="226"/>
      <c r="M24" s="234">
        <v>92603</v>
      </c>
      <c r="N24" s="768">
        <f>M24/'20pobl'!X24*100</f>
        <v>25.009317424393828</v>
      </c>
      <c r="O24" s="575"/>
      <c r="P24" s="305"/>
      <c r="Q24" s="305"/>
      <c r="R24" s="305"/>
      <c r="S24" s="306"/>
      <c r="T24" s="436"/>
      <c r="U24" s="231"/>
      <c r="V24" s="305"/>
      <c r="W24" s="305"/>
      <c r="X24" s="305"/>
      <c r="Y24" s="306"/>
      <c r="Z24" s="436"/>
      <c r="AB24" s="305"/>
      <c r="AC24" s="305"/>
      <c r="AD24" s="305"/>
      <c r="AE24" s="306"/>
      <c r="AF24" s="436"/>
      <c r="AH24" s="305"/>
      <c r="AI24" s="305"/>
      <c r="AJ24" s="305"/>
      <c r="AK24" s="306"/>
      <c r="AL24" s="436"/>
    </row>
    <row r="25" spans="1:38" s="240" customFormat="1" ht="18" customHeight="1" x14ac:dyDescent="0.15">
      <c r="A25" s="239"/>
      <c r="B25" s="233" t="s">
        <v>46</v>
      </c>
      <c r="C25" s="226"/>
      <c r="D25" s="236">
        <f t="shared" si="0"/>
        <v>38398</v>
      </c>
      <c r="E25" s="762">
        <f>D25/'20pobl'!D25*100</f>
        <v>2.5065964783096302</v>
      </c>
      <c r="F25" s="226"/>
      <c r="G25" s="234">
        <v>14144</v>
      </c>
      <c r="H25" s="768">
        <v>1.100666983647967</v>
      </c>
      <c r="I25" s="226"/>
      <c r="J25" s="234">
        <v>7397</v>
      </c>
      <c r="K25" s="768">
        <v>4.2221524586888899</v>
      </c>
      <c r="L25" s="226"/>
      <c r="M25" s="234">
        <v>16857</v>
      </c>
      <c r="N25" s="768">
        <f>M25/'20pobl'!X25*100</f>
        <v>23.528837027524986</v>
      </c>
      <c r="O25" s="575"/>
      <c r="P25" s="305"/>
      <c r="Q25" s="305"/>
      <c r="R25" s="305"/>
      <c r="S25" s="306"/>
      <c r="T25" s="436"/>
      <c r="U25" s="231"/>
      <c r="V25" s="305"/>
      <c r="W25" s="305"/>
      <c r="X25" s="305"/>
      <c r="Y25" s="306"/>
      <c r="Z25" s="436"/>
      <c r="AB25" s="305"/>
      <c r="AC25" s="305"/>
      <c r="AD25" s="305"/>
      <c r="AE25" s="306"/>
      <c r="AF25" s="436"/>
      <c r="AH25" s="305"/>
      <c r="AI25" s="305"/>
      <c r="AJ25" s="305"/>
      <c r="AK25" s="306"/>
      <c r="AL25" s="436"/>
    </row>
    <row r="26" spans="1:38" s="232" customFormat="1" ht="18" customHeight="1" x14ac:dyDescent="0.15">
      <c r="B26" s="233" t="s">
        <v>47</v>
      </c>
      <c r="C26" s="226"/>
      <c r="D26" s="241">
        <f t="shared" si="0"/>
        <v>15398</v>
      </c>
      <c r="E26" s="764">
        <f>D26/'20pobl'!D26*100</f>
        <v>2.3185673608716537</v>
      </c>
      <c r="F26" s="226"/>
      <c r="G26" s="238">
        <v>3290</v>
      </c>
      <c r="H26" s="769">
        <v>0.62133971418373157</v>
      </c>
      <c r="I26" s="226"/>
      <c r="J26" s="238">
        <v>2589</v>
      </c>
      <c r="K26" s="769">
        <v>2.7797461830831671</v>
      </c>
      <c r="L26" s="226"/>
      <c r="M26" s="238">
        <v>9519</v>
      </c>
      <c r="N26" s="769">
        <f>M26/'20pobl'!X26*100</f>
        <v>22.949515405757268</v>
      </c>
      <c r="O26" s="575"/>
      <c r="P26" s="305"/>
      <c r="Q26" s="305"/>
      <c r="R26" s="305"/>
      <c r="S26" s="306"/>
      <c r="T26" s="436"/>
      <c r="U26" s="231"/>
      <c r="V26" s="305"/>
      <c r="W26" s="305"/>
      <c r="X26" s="305"/>
      <c r="Y26" s="306"/>
      <c r="Z26" s="436"/>
      <c r="AB26" s="305"/>
      <c r="AC26" s="305"/>
      <c r="AD26" s="305"/>
      <c r="AE26" s="306"/>
      <c r="AF26" s="436"/>
      <c r="AH26" s="305"/>
      <c r="AI26" s="305"/>
      <c r="AJ26" s="305"/>
      <c r="AK26" s="306"/>
      <c r="AL26" s="436"/>
    </row>
    <row r="27" spans="1:38" s="232" customFormat="1" ht="18" customHeight="1" x14ac:dyDescent="0.15">
      <c r="B27" s="233" t="s">
        <v>48</v>
      </c>
      <c r="C27" s="226"/>
      <c r="D27" s="241">
        <f t="shared" si="0"/>
        <v>65806</v>
      </c>
      <c r="E27" s="764">
        <f>D27/'20pobl'!D27*100</f>
        <v>2.9801093573241966</v>
      </c>
      <c r="F27" s="226"/>
      <c r="G27" s="238">
        <v>16950</v>
      </c>
      <c r="H27" s="769">
        <v>0.99961253956431051</v>
      </c>
      <c r="I27" s="226"/>
      <c r="J27" s="238">
        <v>11877</v>
      </c>
      <c r="K27" s="769">
        <v>3.3625888281758729</v>
      </c>
      <c r="L27" s="226"/>
      <c r="M27" s="238">
        <v>36979</v>
      </c>
      <c r="N27" s="769">
        <f>M27/'20pobl'!X27*100</f>
        <v>23.212413767128879</v>
      </c>
      <c r="O27" s="575"/>
      <c r="P27" s="305"/>
      <c r="Q27" s="305"/>
      <c r="R27" s="305"/>
      <c r="S27" s="306"/>
      <c r="T27" s="437"/>
      <c r="U27" s="231"/>
      <c r="V27" s="305"/>
      <c r="W27" s="305"/>
      <c r="X27" s="305"/>
      <c r="Y27" s="306"/>
      <c r="Z27" s="436"/>
      <c r="AB27" s="305"/>
      <c r="AC27" s="305"/>
      <c r="AD27" s="305"/>
      <c r="AE27" s="306"/>
      <c r="AF27" s="436"/>
      <c r="AH27" s="305"/>
      <c r="AI27" s="305"/>
      <c r="AJ27" s="305"/>
      <c r="AK27" s="306"/>
      <c r="AL27" s="436"/>
    </row>
    <row r="28" spans="1:38" s="232" customFormat="1" ht="18" customHeight="1" x14ac:dyDescent="0.15">
      <c r="B28" s="233" t="s">
        <v>49</v>
      </c>
      <c r="C28" s="226"/>
      <c r="D28" s="241">
        <f t="shared" si="0"/>
        <v>8756</v>
      </c>
      <c r="E28" s="764">
        <f>D28/'20pobl'!D28*100</f>
        <v>2.7371737961562026</v>
      </c>
      <c r="F28" s="226"/>
      <c r="G28" s="238">
        <v>1540</v>
      </c>
      <c r="H28" s="769">
        <v>0.61344561246967622</v>
      </c>
      <c r="I28" s="226"/>
      <c r="J28" s="238">
        <v>1544</v>
      </c>
      <c r="K28" s="769">
        <v>3.305502033825733</v>
      </c>
      <c r="L28" s="226"/>
      <c r="M28" s="238">
        <v>5672</v>
      </c>
      <c r="N28" s="769">
        <f>M28/'20pobl'!X28*100</f>
        <v>25.617632446592292</v>
      </c>
      <c r="O28" s="575"/>
      <c r="P28" s="305"/>
      <c r="Q28" s="305"/>
      <c r="R28" s="305"/>
      <c r="S28" s="306"/>
      <c r="T28" s="436"/>
      <c r="U28" s="231"/>
      <c r="V28" s="305"/>
      <c r="W28" s="305"/>
      <c r="X28" s="305"/>
      <c r="Y28" s="306"/>
      <c r="Z28" s="436"/>
      <c r="AB28" s="305"/>
      <c r="AC28" s="305"/>
      <c r="AD28" s="305"/>
      <c r="AE28" s="306"/>
      <c r="AF28" s="436"/>
      <c r="AH28" s="305"/>
      <c r="AI28" s="305"/>
      <c r="AJ28" s="305"/>
      <c r="AK28" s="306"/>
      <c r="AL28" s="436"/>
    </row>
    <row r="29" spans="1:38" s="232" customFormat="1" ht="18" customHeight="1" x14ac:dyDescent="0.15">
      <c r="B29" s="244" t="s">
        <v>4</v>
      </c>
      <c r="C29" s="226"/>
      <c r="D29" s="247">
        <f t="shared" si="0"/>
        <v>3221</v>
      </c>
      <c r="E29" s="765">
        <f>D29/'20pobl'!D29*100</f>
        <v>1.9139921681413301</v>
      </c>
      <c r="F29" s="226"/>
      <c r="G29" s="245">
        <v>1769</v>
      </c>
      <c r="H29" s="770">
        <v>1.1922011578301803</v>
      </c>
      <c r="I29" s="226"/>
      <c r="J29" s="245">
        <v>503</v>
      </c>
      <c r="K29" s="770">
        <v>3.3428590416694361</v>
      </c>
      <c r="L29" s="226"/>
      <c r="M29" s="245">
        <v>949</v>
      </c>
      <c r="N29" s="770">
        <f>M29/'20pobl'!X29*100</f>
        <v>19.530767647664131</v>
      </c>
      <c r="O29" s="575"/>
      <c r="P29" s="305"/>
      <c r="Q29" s="305"/>
      <c r="R29" s="305"/>
      <c r="S29" s="306"/>
      <c r="T29" s="436"/>
      <c r="U29" s="231"/>
      <c r="V29" s="305"/>
      <c r="W29" s="305"/>
      <c r="X29" s="305"/>
      <c r="Y29" s="306"/>
      <c r="Z29" s="436"/>
      <c r="AB29" s="305"/>
      <c r="AC29" s="305"/>
      <c r="AD29" s="305"/>
      <c r="AE29" s="306"/>
      <c r="AF29" s="436"/>
      <c r="AH29" s="305"/>
      <c r="AI29" s="305"/>
      <c r="AJ29" s="305"/>
      <c r="AK29" s="306"/>
      <c r="AL29" s="436"/>
    </row>
    <row r="30" spans="1:38" s="223" customFormat="1" ht="3.75" customHeight="1" x14ac:dyDescent="0.15">
      <c r="A30" s="220"/>
      <c r="B30" s="221"/>
      <c r="C30" s="222"/>
      <c r="D30" s="221"/>
      <c r="E30" s="221"/>
      <c r="F30" s="222"/>
      <c r="G30" s="221"/>
      <c r="H30" s="221"/>
      <c r="I30" s="222"/>
      <c r="J30" s="221"/>
      <c r="K30" s="221"/>
      <c r="L30" s="222"/>
      <c r="M30" s="221"/>
      <c r="N30" s="221"/>
      <c r="O30" s="575"/>
      <c r="P30" s="309"/>
      <c r="Q30" s="309"/>
      <c r="R30" s="305"/>
      <c r="S30" s="306"/>
      <c r="T30" s="436"/>
      <c r="U30" s="231"/>
      <c r="V30" s="309"/>
      <c r="W30" s="309"/>
      <c r="X30" s="305"/>
      <c r="Y30" s="306"/>
      <c r="Z30" s="436"/>
      <c r="AB30" s="309"/>
      <c r="AC30" s="309"/>
      <c r="AD30" s="305"/>
      <c r="AE30" s="306"/>
      <c r="AF30" s="436"/>
      <c r="AH30" s="309"/>
      <c r="AI30" s="309"/>
      <c r="AJ30" s="305"/>
      <c r="AK30" s="306"/>
      <c r="AL30" s="436"/>
    </row>
    <row r="31" spans="1:38" s="251" customFormat="1" ht="18" customHeight="1" x14ac:dyDescent="0.15">
      <c r="B31" s="252" t="s">
        <v>3</v>
      </c>
      <c r="C31" s="211"/>
      <c r="D31" s="253">
        <f>G31+J31+M31</f>
        <v>1341191</v>
      </c>
      <c r="E31" s="766">
        <f>D31/'20pobl'!D31*100</f>
        <v>2.8250218744773612</v>
      </c>
      <c r="F31" s="211"/>
      <c r="G31" s="253">
        <f>SUM(G12:G29)</f>
        <v>365883</v>
      </c>
      <c r="H31" s="254">
        <f>G31/'20pobl'!J31*100</f>
        <v>0.96294097258135714</v>
      </c>
      <c r="I31" s="211"/>
      <c r="J31" s="253">
        <f>SUM(J12:J29)</f>
        <v>258620</v>
      </c>
      <c r="K31" s="254">
        <f>J31/'20pobl'!Q31*100</f>
        <v>3.9098789679141079</v>
      </c>
      <c r="L31" s="211"/>
      <c r="M31" s="253">
        <f>SUM(M12:M29)</f>
        <v>716688</v>
      </c>
      <c r="N31" s="254">
        <f>M31/'20pobl'!X31*100</f>
        <v>25.019802875422897</v>
      </c>
      <c r="O31" s="575"/>
      <c r="P31" s="305"/>
      <c r="Q31" s="305"/>
      <c r="R31" s="309"/>
      <c r="S31" s="309"/>
      <c r="T31" s="438"/>
      <c r="U31" s="439"/>
      <c r="V31" s="305"/>
      <c r="W31" s="305"/>
      <c r="X31" s="309"/>
      <c r="Y31" s="309"/>
      <c r="Z31" s="438"/>
      <c r="AB31" s="305"/>
      <c r="AC31" s="305"/>
      <c r="AD31" s="309"/>
      <c r="AE31" s="309"/>
      <c r="AF31" s="438"/>
      <c r="AH31" s="305"/>
      <c r="AI31" s="305"/>
      <c r="AJ31" s="309"/>
      <c r="AK31" s="309"/>
      <c r="AL31" s="438"/>
    </row>
    <row r="32" spans="1:38" s="256" customFormat="1" ht="5.25" customHeight="1" x14ac:dyDescent="0.2">
      <c r="B32" s="257" t="s">
        <v>42</v>
      </c>
      <c r="C32" s="258"/>
      <c r="F32" s="258"/>
    </row>
    <row r="33" spans="2:14" s="251" customFormat="1" ht="5.25" customHeight="1" x14ac:dyDescent="0.2">
      <c r="B33" s="257" t="s">
        <v>50</v>
      </c>
      <c r="C33" s="260"/>
      <c r="F33" s="260"/>
    </row>
    <row r="34" spans="2:14" s="251" customFormat="1" ht="13.5" customHeight="1" x14ac:dyDescent="0.2">
      <c r="B34" s="1043" t="str">
        <f>'24solcasaad_pobl'!B34:N34</f>
        <v>(1) Cifras definitivas INE de la Estadística del Padrón continuo referidas al 01/01/2022. Datos definitivos (publicado 24/1/2023)</v>
      </c>
      <c r="C34" s="1074"/>
      <c r="D34" s="1074"/>
      <c r="E34" s="1074"/>
      <c r="F34" s="1074"/>
      <c r="G34" s="1074"/>
      <c r="H34" s="1074"/>
      <c r="I34" s="1074"/>
      <c r="J34" s="1074"/>
      <c r="K34" s="1074"/>
      <c r="L34" s="1074"/>
      <c r="M34" s="1074"/>
      <c r="N34" s="1074"/>
    </row>
    <row r="35" spans="2:14" ht="29.25" customHeight="1" x14ac:dyDescent="0.2">
      <c r="B35" s="1065"/>
      <c r="C35" s="1065"/>
      <c r="D35" s="1065"/>
      <c r="E35" s="736"/>
      <c r="F35" s="262"/>
      <c r="G35" s="262"/>
      <c r="H35" s="262"/>
    </row>
    <row r="36" spans="2:14" ht="4.5" customHeight="1" x14ac:dyDescent="0.2">
      <c r="B36" s="1066"/>
      <c r="C36" s="1066"/>
      <c r="D36" s="1066"/>
      <c r="E36" s="737"/>
      <c r="F36" s="262"/>
      <c r="G36" s="262"/>
      <c r="H36" s="262"/>
    </row>
  </sheetData>
  <mergeCells count="23">
    <mergeCell ref="B34:N34"/>
    <mergeCell ref="B35:D35"/>
    <mergeCell ref="B36:D36"/>
    <mergeCell ref="J8:K8"/>
    <mergeCell ref="M8:N8"/>
    <mergeCell ref="D9:D10"/>
    <mergeCell ref="E9:E10"/>
    <mergeCell ref="G9:G10"/>
    <mergeCell ref="H9:H10"/>
    <mergeCell ref="J9:J10"/>
    <mergeCell ref="K9:K10"/>
    <mergeCell ref="M9:M10"/>
    <mergeCell ref="N9:N10"/>
    <mergeCell ref="B2:C2"/>
    <mergeCell ref="B3:C3"/>
    <mergeCell ref="A4:N4"/>
    <mergeCell ref="B5:N5"/>
    <mergeCell ref="B7:B10"/>
    <mergeCell ref="D7:E8"/>
    <mergeCell ref="G7:H7"/>
    <mergeCell ref="J7:K7"/>
    <mergeCell ref="M7:N7"/>
    <mergeCell ref="G8:H8"/>
  </mergeCells>
  <printOptions horizontalCentered="1"/>
  <pageMargins left="0" right="0" top="0.43307086614173229" bottom="0.43307086614173229" header="0" footer="0"/>
  <pageSetup paperSize="9" scale="94" orientation="landscape" r:id="rId1"/>
  <headerFooter alignWithMargins="0"/>
  <rowBreaks count="2" manualBreakCount="2">
    <brk id="34" max="25" man="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08">
    <tabColor theme="0"/>
    <pageSetUpPr fitToPage="1"/>
  </sheetPr>
  <dimension ref="A1:W26"/>
  <sheetViews>
    <sheetView zoomScaleNormal="100" workbookViewId="0"/>
  </sheetViews>
  <sheetFormatPr baseColWidth="10" defaultColWidth="11.42578125" defaultRowHeight="15" x14ac:dyDescent="0.25"/>
  <cols>
    <col min="1" max="1" width="1.85546875" style="870" customWidth="1"/>
    <col min="2" max="2" width="24.5703125" style="870" customWidth="1"/>
    <col min="3" max="8" width="10.85546875" style="870" customWidth="1"/>
    <col min="9" max="10" width="7.140625" style="870" customWidth="1"/>
    <col min="11" max="11" width="7.7109375" style="870" customWidth="1"/>
    <col min="12" max="17" width="8.28515625" style="870" customWidth="1"/>
    <col min="18" max="19" width="7.7109375" style="870" customWidth="1"/>
    <col min="20" max="20" width="11.42578125" style="870" customWidth="1"/>
    <col min="21" max="21" width="11.42578125" style="870"/>
    <col min="22" max="22" width="11.85546875" style="870" bestFit="1" customWidth="1"/>
    <col min="23" max="16384" width="11.42578125" style="870"/>
  </cols>
  <sheetData>
    <row r="1" spans="1:21" x14ac:dyDescent="0.25">
      <c r="A1" s="869"/>
      <c r="B1" s="869"/>
      <c r="H1" s="871"/>
      <c r="I1" s="871"/>
    </row>
    <row r="2" spans="1:21" ht="48.75" customHeight="1" x14ac:dyDescent="0.25">
      <c r="A2" s="869"/>
      <c r="B2" s="869"/>
      <c r="H2" s="871"/>
      <c r="I2" s="871"/>
    </row>
    <row r="3" spans="1:21" ht="24" customHeight="1" x14ac:dyDescent="0.25">
      <c r="A3" s="869"/>
      <c r="B3" s="1028" t="s">
        <v>376</v>
      </c>
      <c r="C3" s="1028"/>
      <c r="D3" s="1028"/>
      <c r="E3" s="1028"/>
      <c r="F3" s="1028"/>
      <c r="G3" s="1028"/>
      <c r="H3" s="1028"/>
      <c r="I3" s="1028"/>
      <c r="J3" s="1028"/>
      <c r="K3" s="1028"/>
      <c r="L3" s="1028"/>
      <c r="M3" s="1028"/>
      <c r="N3" s="1028"/>
      <c r="O3" s="1028"/>
      <c r="P3" s="1028"/>
      <c r="Q3" s="1028"/>
      <c r="R3" s="1028"/>
    </row>
    <row r="5" spans="1:21" x14ac:dyDescent="0.25">
      <c r="B5" s="872"/>
      <c r="C5" s="1029" t="s">
        <v>377</v>
      </c>
      <c r="D5" s="1029"/>
      <c r="E5" s="1029"/>
      <c r="F5" s="1029"/>
      <c r="G5" s="1029"/>
      <c r="H5" s="1029"/>
      <c r="I5" s="1029"/>
      <c r="J5" s="1029" t="s">
        <v>351</v>
      </c>
      <c r="K5" s="1029"/>
      <c r="L5" s="1029"/>
      <c r="M5" s="1029"/>
      <c r="N5" s="1029"/>
      <c r="O5" s="1029"/>
      <c r="P5" s="1029"/>
      <c r="Q5" s="1029"/>
      <c r="R5" s="1029"/>
      <c r="S5" s="1029"/>
    </row>
    <row r="6" spans="1:21" ht="21" customHeight="1" x14ac:dyDescent="0.25">
      <c r="B6" s="872"/>
      <c r="C6" s="1030"/>
      <c r="D6" s="1030"/>
      <c r="E6" s="1030"/>
      <c r="F6" s="1030"/>
      <c r="G6" s="1030"/>
      <c r="H6" s="1030"/>
      <c r="I6" s="1030"/>
      <c r="J6" s="1030">
        <v>43830</v>
      </c>
      <c r="K6" s="1031"/>
      <c r="L6" s="1032">
        <v>44196</v>
      </c>
      <c r="M6" s="1032"/>
      <c r="N6" s="1032">
        <v>44561</v>
      </c>
      <c r="O6" s="1032"/>
      <c r="P6" s="1032">
        <v>44926</v>
      </c>
      <c r="Q6" s="1032"/>
      <c r="R6" s="1032">
        <f>H7</f>
        <v>45046</v>
      </c>
      <c r="S6" s="1032"/>
    </row>
    <row r="7" spans="1:21" x14ac:dyDescent="0.25">
      <c r="B7" s="941"/>
      <c r="C7" s="874">
        <v>43465</v>
      </c>
      <c r="D7" s="874">
        <v>43830</v>
      </c>
      <c r="E7" s="874">
        <v>44196</v>
      </c>
      <c r="F7" s="874">
        <v>44561</v>
      </c>
      <c r="G7" s="874">
        <v>44926</v>
      </c>
      <c r="H7" s="874">
        <f>EVO!H7</f>
        <v>45046</v>
      </c>
      <c r="I7" s="874"/>
      <c r="J7" s="874" t="s">
        <v>31</v>
      </c>
      <c r="K7" s="874" t="s">
        <v>352</v>
      </c>
      <c r="L7" s="874" t="s">
        <v>31</v>
      </c>
      <c r="M7" s="874" t="s">
        <v>352</v>
      </c>
      <c r="N7" s="874" t="s">
        <v>31</v>
      </c>
      <c r="O7" s="874" t="s">
        <v>352</v>
      </c>
      <c r="P7" s="874" t="s">
        <v>31</v>
      </c>
      <c r="Q7" s="874" t="s">
        <v>352</v>
      </c>
      <c r="R7" s="874" t="s">
        <v>31</v>
      </c>
      <c r="S7" s="874" t="s">
        <v>352</v>
      </c>
    </row>
    <row r="8" spans="1:21" ht="15" customHeight="1" x14ac:dyDescent="0.25">
      <c r="B8" s="913" t="s">
        <v>11</v>
      </c>
      <c r="C8" s="920">
        <v>388846</v>
      </c>
      <c r="D8" s="920">
        <v>410355</v>
      </c>
      <c r="E8" s="920">
        <v>396745</v>
      </c>
      <c r="F8" s="920">
        <v>402114</v>
      </c>
      <c r="G8" s="920">
        <v>422621</v>
      </c>
      <c r="H8" s="920">
        <v>427328</v>
      </c>
      <c r="I8" s="885"/>
      <c r="J8" s="921">
        <v>5.5314957592465852E-2</v>
      </c>
      <c r="K8" s="920">
        <v>21509</v>
      </c>
      <c r="L8" s="922">
        <v>-3.3166404698370955E-2</v>
      </c>
      <c r="M8" s="923">
        <v>-13610</v>
      </c>
      <c r="N8" s="922">
        <v>1.3532621709158255E-2</v>
      </c>
      <c r="O8" s="923">
        <v>5369</v>
      </c>
      <c r="P8" s="922">
        <v>5.0997975698433784E-2</v>
      </c>
      <c r="Q8" s="923">
        <f>G8-F8</f>
        <v>20507</v>
      </c>
      <c r="R8" s="924">
        <f>[1]Cuadro_CCAA2!N5</f>
        <v>7.6127303587527617E-2</v>
      </c>
      <c r="S8" s="923">
        <f>[1]Cuadro_CCAA2!O5</f>
        <v>30230</v>
      </c>
    </row>
    <row r="9" spans="1:21" x14ac:dyDescent="0.25">
      <c r="B9" s="942" t="s">
        <v>10</v>
      </c>
      <c r="C9" s="890">
        <v>49707</v>
      </c>
      <c r="D9" s="890">
        <v>51252</v>
      </c>
      <c r="E9" s="890">
        <v>47953</v>
      </c>
      <c r="F9" s="890">
        <v>48669</v>
      </c>
      <c r="G9" s="890">
        <v>51170</v>
      </c>
      <c r="H9" s="890">
        <v>51720</v>
      </c>
      <c r="I9" s="891"/>
      <c r="J9" s="892">
        <v>3.1082141348301118E-2</v>
      </c>
      <c r="K9" s="890">
        <v>1545</v>
      </c>
      <c r="L9" s="895">
        <v>-6.4368219776789193E-2</v>
      </c>
      <c r="M9" s="893">
        <v>-3299</v>
      </c>
      <c r="N9" s="895">
        <v>1.4931286885075057E-2</v>
      </c>
      <c r="O9" s="893">
        <v>716</v>
      </c>
      <c r="P9" s="895">
        <v>5.1387947153218594E-2</v>
      </c>
      <c r="Q9" s="893">
        <f t="shared" ref="Q9:Q25" si="0">G9-F9</f>
        <v>2501</v>
      </c>
      <c r="R9" s="894">
        <f>[1]Cuadro_CCAA2!N6</f>
        <v>4.6666936495729949E-2</v>
      </c>
      <c r="S9" s="893">
        <f>[1]Cuadro_CCAA2!O6</f>
        <v>2306</v>
      </c>
    </row>
    <row r="10" spans="1:21" x14ac:dyDescent="0.25">
      <c r="B10" s="942" t="s">
        <v>40</v>
      </c>
      <c r="C10" s="890">
        <v>38844</v>
      </c>
      <c r="D10" s="890">
        <v>40697</v>
      </c>
      <c r="E10" s="890">
        <v>39355</v>
      </c>
      <c r="F10" s="890">
        <v>41002</v>
      </c>
      <c r="G10" s="890">
        <v>43882</v>
      </c>
      <c r="H10" s="890">
        <v>44486</v>
      </c>
      <c r="I10" s="891"/>
      <c r="J10" s="892">
        <v>4.7703635053032656E-2</v>
      </c>
      <c r="K10" s="890">
        <v>1853</v>
      </c>
      <c r="L10" s="895">
        <v>-3.2975403592402364E-2</v>
      </c>
      <c r="M10" s="893">
        <v>-1342</v>
      </c>
      <c r="N10" s="895">
        <v>4.1849828484309404E-2</v>
      </c>
      <c r="O10" s="893">
        <v>1647</v>
      </c>
      <c r="P10" s="895">
        <v>7.024047607433781E-2</v>
      </c>
      <c r="Q10" s="893">
        <f t="shared" si="0"/>
        <v>2880</v>
      </c>
      <c r="R10" s="894">
        <f>[1]Cuadro_CCAA2!N7</f>
        <v>5.6273150346661582E-2</v>
      </c>
      <c r="S10" s="893">
        <f>[1]Cuadro_CCAA2!O7</f>
        <v>2370</v>
      </c>
    </row>
    <row r="11" spans="1:21" x14ac:dyDescent="0.25">
      <c r="B11" s="942" t="s">
        <v>41</v>
      </c>
      <c r="C11" s="890">
        <v>27993</v>
      </c>
      <c r="D11" s="890">
        <v>32479</v>
      </c>
      <c r="E11" s="890">
        <v>32836</v>
      </c>
      <c r="F11" s="890">
        <v>35355</v>
      </c>
      <c r="G11" s="890">
        <v>39461</v>
      </c>
      <c r="H11" s="890">
        <v>41078</v>
      </c>
      <c r="I11" s="891"/>
      <c r="J11" s="892">
        <v>0.16025434930161109</v>
      </c>
      <c r="K11" s="890">
        <v>4486</v>
      </c>
      <c r="L11" s="895">
        <v>1.0991717725299388E-2</v>
      </c>
      <c r="M11" s="893">
        <v>357</v>
      </c>
      <c r="N11" s="895">
        <v>7.6714581556827977E-2</v>
      </c>
      <c r="O11" s="893">
        <v>2519</v>
      </c>
      <c r="P11" s="895">
        <v>0.11613633149483804</v>
      </c>
      <c r="Q11" s="893">
        <f t="shared" si="0"/>
        <v>4106</v>
      </c>
      <c r="R11" s="894">
        <f>[1]Cuadro_CCAA2!N8</f>
        <v>0.14925999496404896</v>
      </c>
      <c r="S11" s="893">
        <f>[1]Cuadro_CCAA2!O8</f>
        <v>5335</v>
      </c>
    </row>
    <row r="12" spans="1:21" x14ac:dyDescent="0.25">
      <c r="B12" s="942" t="s">
        <v>9</v>
      </c>
      <c r="C12" s="890">
        <v>48834</v>
      </c>
      <c r="D12" s="890">
        <v>53168</v>
      </c>
      <c r="E12" s="890">
        <v>54714</v>
      </c>
      <c r="F12" s="890">
        <v>58012</v>
      </c>
      <c r="G12" s="890">
        <v>57712</v>
      </c>
      <c r="H12" s="890">
        <v>57756</v>
      </c>
      <c r="I12" s="891"/>
      <c r="J12" s="892">
        <v>8.8749641643117494E-2</v>
      </c>
      <c r="K12" s="890">
        <v>4334</v>
      </c>
      <c r="L12" s="895">
        <v>2.907764068612706E-2</v>
      </c>
      <c r="M12" s="893">
        <v>1546</v>
      </c>
      <c r="N12" s="895">
        <v>6.0277077164893722E-2</v>
      </c>
      <c r="O12" s="893">
        <v>3298</v>
      </c>
      <c r="P12" s="895">
        <v>-5.1713438598910422E-3</v>
      </c>
      <c r="Q12" s="893">
        <f t="shared" si="0"/>
        <v>-300</v>
      </c>
      <c r="R12" s="894">
        <f>[1]Cuadro_CCAA2!N9</f>
        <v>2.4472793543348637E-3</v>
      </c>
      <c r="S12" s="893">
        <f>[1]Cuadro_CCAA2!O9</f>
        <v>141</v>
      </c>
      <c r="U12" s="925"/>
    </row>
    <row r="13" spans="1:21" x14ac:dyDescent="0.25">
      <c r="B13" s="942" t="s">
        <v>8</v>
      </c>
      <c r="C13" s="890">
        <v>24752</v>
      </c>
      <c r="D13" s="890">
        <v>25483</v>
      </c>
      <c r="E13" s="890">
        <v>25356</v>
      </c>
      <c r="F13" s="890">
        <v>23258</v>
      </c>
      <c r="G13" s="890">
        <v>23164</v>
      </c>
      <c r="H13" s="890">
        <v>23571</v>
      </c>
      <c r="I13" s="891"/>
      <c r="J13" s="892">
        <v>2.9532967032966928E-2</v>
      </c>
      <c r="K13" s="890">
        <v>731</v>
      </c>
      <c r="L13" s="895">
        <v>-4.9837146332849525E-3</v>
      </c>
      <c r="M13" s="893">
        <v>-127</v>
      </c>
      <c r="N13" s="895">
        <v>-8.274175737498024E-2</v>
      </c>
      <c r="O13" s="893">
        <v>-2098</v>
      </c>
      <c r="P13" s="895">
        <v>-4.0416200877118058E-3</v>
      </c>
      <c r="Q13" s="893">
        <f t="shared" si="0"/>
        <v>-94</v>
      </c>
      <c r="R13" s="894">
        <f>[1]Cuadro_CCAA2!N10</f>
        <v>1.0459981995112999E-2</v>
      </c>
      <c r="S13" s="893">
        <f>[1]Cuadro_CCAA2!O10</f>
        <v>244</v>
      </c>
      <c r="U13" s="925"/>
    </row>
    <row r="14" spans="1:21" x14ac:dyDescent="0.25">
      <c r="B14" s="942" t="s">
        <v>7</v>
      </c>
      <c r="C14" s="890">
        <v>129374</v>
      </c>
      <c r="D14" s="890">
        <v>146192</v>
      </c>
      <c r="E14" s="890">
        <v>140933</v>
      </c>
      <c r="F14" s="890">
        <v>142154</v>
      </c>
      <c r="G14" s="890">
        <v>146929</v>
      </c>
      <c r="H14" s="890">
        <v>149821</v>
      </c>
      <c r="I14" s="891"/>
      <c r="J14" s="892">
        <v>0.12999520769242667</v>
      </c>
      <c r="K14" s="890">
        <v>16818</v>
      </c>
      <c r="L14" s="895">
        <v>-3.5973240669804118E-2</v>
      </c>
      <c r="M14" s="893">
        <v>-5259</v>
      </c>
      <c r="N14" s="895">
        <v>8.6636912575479563E-3</v>
      </c>
      <c r="O14" s="893">
        <v>1221</v>
      </c>
      <c r="P14" s="895">
        <v>3.3590331612195268E-2</v>
      </c>
      <c r="Q14" s="893">
        <f t="shared" si="0"/>
        <v>4775</v>
      </c>
      <c r="R14" s="894">
        <f>[1]Cuadro_CCAA2!N11</f>
        <v>4.5476748729972538E-2</v>
      </c>
      <c r="S14" s="893">
        <f>[1]Cuadro_CCAA2!O11</f>
        <v>6517</v>
      </c>
      <c r="U14" s="925"/>
    </row>
    <row r="15" spans="1:21" x14ac:dyDescent="0.25">
      <c r="B15" s="942" t="s">
        <v>43</v>
      </c>
      <c r="C15" s="890">
        <v>86579</v>
      </c>
      <c r="D15" s="890">
        <v>89837</v>
      </c>
      <c r="E15" s="890">
        <v>84968</v>
      </c>
      <c r="F15" s="890">
        <v>87354</v>
      </c>
      <c r="G15" s="890">
        <v>89947</v>
      </c>
      <c r="H15" s="890">
        <v>93138</v>
      </c>
      <c r="I15" s="891"/>
      <c r="J15" s="892">
        <v>3.763037226117194E-2</v>
      </c>
      <c r="K15" s="890">
        <v>3258</v>
      </c>
      <c r="L15" s="895">
        <v>-5.4198158887763359E-2</v>
      </c>
      <c r="M15" s="893">
        <v>-4869</v>
      </c>
      <c r="N15" s="895">
        <v>2.8081159966104829E-2</v>
      </c>
      <c r="O15" s="893">
        <v>2386</v>
      </c>
      <c r="P15" s="895">
        <v>2.9683815280353576E-2</v>
      </c>
      <c r="Q15" s="893">
        <f t="shared" si="0"/>
        <v>2593</v>
      </c>
      <c r="R15" s="894">
        <f>[1]Cuadro_CCAA2!N12</f>
        <v>5.213334387673263E-2</v>
      </c>
      <c r="S15" s="893">
        <f>[1]Cuadro_CCAA2!O12</f>
        <v>4615</v>
      </c>
      <c r="U15" s="925"/>
    </row>
    <row r="16" spans="1:21" x14ac:dyDescent="0.25">
      <c r="B16" s="942" t="s">
        <v>44</v>
      </c>
      <c r="C16" s="890">
        <v>318602</v>
      </c>
      <c r="D16" s="890">
        <v>334206</v>
      </c>
      <c r="E16" s="890">
        <v>321411</v>
      </c>
      <c r="F16" s="890">
        <v>337967</v>
      </c>
      <c r="G16" s="890">
        <v>354754</v>
      </c>
      <c r="H16" s="890">
        <v>363501</v>
      </c>
      <c r="I16" s="891"/>
      <c r="J16" s="892">
        <v>4.8976465935556046E-2</v>
      </c>
      <c r="K16" s="890">
        <v>15604</v>
      </c>
      <c r="L16" s="895">
        <v>-3.828477047090717E-2</v>
      </c>
      <c r="M16" s="893">
        <v>-12795</v>
      </c>
      <c r="N16" s="895">
        <v>5.1510371455861792E-2</v>
      </c>
      <c r="O16" s="893">
        <v>16556</v>
      </c>
      <c r="P16" s="895">
        <v>4.9670529962984489E-2</v>
      </c>
      <c r="Q16" s="893">
        <f t="shared" si="0"/>
        <v>16787</v>
      </c>
      <c r="R16" s="894">
        <f>[1]Cuadro_CCAA2!N13</f>
        <v>6.2939905315269717E-2</v>
      </c>
      <c r="S16" s="893">
        <f>[1]Cuadro_CCAA2!O13</f>
        <v>21524</v>
      </c>
      <c r="U16" s="925"/>
    </row>
    <row r="17" spans="2:23" x14ac:dyDescent="0.25">
      <c r="B17" s="942" t="s">
        <v>6</v>
      </c>
      <c r="C17" s="890">
        <v>116879</v>
      </c>
      <c r="D17" s="890">
        <v>144556</v>
      </c>
      <c r="E17" s="890">
        <v>155768</v>
      </c>
      <c r="F17" s="890">
        <v>166723</v>
      </c>
      <c r="G17" s="890">
        <v>185933</v>
      </c>
      <c r="H17" s="890">
        <v>191925</v>
      </c>
      <c r="I17" s="891"/>
      <c r="J17" s="892">
        <v>0.23680045174924502</v>
      </c>
      <c r="K17" s="890">
        <v>27677</v>
      </c>
      <c r="L17" s="895">
        <v>7.7561637012645512E-2</v>
      </c>
      <c r="M17" s="893">
        <v>11212</v>
      </c>
      <c r="N17" s="895">
        <v>7.0328950747265084E-2</v>
      </c>
      <c r="O17" s="893">
        <v>10955</v>
      </c>
      <c r="P17" s="895">
        <v>0.11522105528331417</v>
      </c>
      <c r="Q17" s="893">
        <f t="shared" si="0"/>
        <v>19210</v>
      </c>
      <c r="R17" s="894">
        <f>[1]Cuadro_CCAA2!N14</f>
        <v>0.11773407334501984</v>
      </c>
      <c r="S17" s="893">
        <f>[1]Cuadro_CCAA2!O14</f>
        <v>20216</v>
      </c>
      <c r="U17" s="925"/>
    </row>
    <row r="18" spans="2:23" x14ac:dyDescent="0.25">
      <c r="B18" s="942" t="s">
        <v>5</v>
      </c>
      <c r="C18" s="890">
        <v>54680</v>
      </c>
      <c r="D18" s="890">
        <v>56883</v>
      </c>
      <c r="E18" s="890">
        <v>52977</v>
      </c>
      <c r="F18" s="890">
        <v>54286</v>
      </c>
      <c r="G18" s="890">
        <v>56834</v>
      </c>
      <c r="H18" s="890">
        <v>57035</v>
      </c>
      <c r="I18" s="891"/>
      <c r="J18" s="892">
        <v>4.0288953913679482E-2</v>
      </c>
      <c r="K18" s="890">
        <v>2203</v>
      </c>
      <c r="L18" s="895">
        <v>-6.8667264384789872E-2</v>
      </c>
      <c r="M18" s="893">
        <v>-3906</v>
      </c>
      <c r="N18" s="895">
        <v>2.4708835909923232E-2</v>
      </c>
      <c r="O18" s="893">
        <v>1309</v>
      </c>
      <c r="P18" s="895">
        <v>4.6936595070552256E-2</v>
      </c>
      <c r="Q18" s="893">
        <f t="shared" si="0"/>
        <v>2548</v>
      </c>
      <c r="R18" s="894">
        <f>[1]Cuadro_CCAA2!N15</f>
        <v>3.2326376947999114E-2</v>
      </c>
      <c r="S18" s="893">
        <f>[1]Cuadro_CCAA2!O15</f>
        <v>1786</v>
      </c>
      <c r="U18" s="925"/>
    </row>
    <row r="19" spans="2:23" x14ac:dyDescent="0.25">
      <c r="B19" s="942" t="s">
        <v>38</v>
      </c>
      <c r="C19" s="890">
        <v>80184</v>
      </c>
      <c r="D19" s="890">
        <v>80673</v>
      </c>
      <c r="E19" s="890">
        <v>77385</v>
      </c>
      <c r="F19" s="890">
        <v>77804</v>
      </c>
      <c r="G19" s="890">
        <v>79633</v>
      </c>
      <c r="H19" s="890">
        <v>80456</v>
      </c>
      <c r="I19" s="891"/>
      <c r="J19" s="892">
        <v>6.0984735109248511E-3</v>
      </c>
      <c r="K19" s="890">
        <v>489</v>
      </c>
      <c r="L19" s="895">
        <v>-4.0757130638503614E-2</v>
      </c>
      <c r="M19" s="893">
        <v>-3288</v>
      </c>
      <c r="N19" s="895">
        <v>5.414486011500852E-3</v>
      </c>
      <c r="O19" s="893">
        <v>419</v>
      </c>
      <c r="P19" s="895">
        <v>2.3507788802632268E-2</v>
      </c>
      <c r="Q19" s="893">
        <f t="shared" si="0"/>
        <v>1829</v>
      </c>
      <c r="R19" s="894">
        <f>[1]Cuadro_CCAA2!N16</f>
        <v>2.9784075055357073E-2</v>
      </c>
      <c r="S19" s="893">
        <f>[1]Cuadro_CCAA2!O16</f>
        <v>2327</v>
      </c>
      <c r="U19" s="925"/>
    </row>
    <row r="20" spans="2:23" x14ac:dyDescent="0.25">
      <c r="B20" s="942" t="s">
        <v>45</v>
      </c>
      <c r="C20" s="890">
        <v>215222</v>
      </c>
      <c r="D20" s="890">
        <v>228990</v>
      </c>
      <c r="E20" s="890">
        <v>223671</v>
      </c>
      <c r="F20" s="890">
        <v>216089</v>
      </c>
      <c r="G20" s="890">
        <v>224953</v>
      </c>
      <c r="H20" s="890">
        <v>229862</v>
      </c>
      <c r="I20" s="891"/>
      <c r="J20" s="892">
        <v>6.397115536515785E-2</v>
      </c>
      <c r="K20" s="890">
        <v>13768</v>
      </c>
      <c r="L20" s="895">
        <v>-2.3228088562819327E-2</v>
      </c>
      <c r="M20" s="893">
        <v>-5319</v>
      </c>
      <c r="N20" s="895">
        <v>-3.3898001976116698E-2</v>
      </c>
      <c r="O20" s="893">
        <v>-7582</v>
      </c>
      <c r="P20" s="895">
        <v>4.1020135222061382E-2</v>
      </c>
      <c r="Q20" s="893">
        <f t="shared" si="0"/>
        <v>8864</v>
      </c>
      <c r="R20" s="894">
        <f>[1]Cuadro_CCAA2!N17</f>
        <v>5.3489832302890505E-2</v>
      </c>
      <c r="S20" s="893">
        <f>[1]Cuadro_CCAA2!O17</f>
        <v>11671</v>
      </c>
      <c r="U20" s="925"/>
    </row>
    <row r="21" spans="2:23" x14ac:dyDescent="0.25">
      <c r="B21" s="942" t="s">
        <v>46</v>
      </c>
      <c r="C21" s="890">
        <v>44249</v>
      </c>
      <c r="D21" s="890">
        <v>53719</v>
      </c>
      <c r="E21" s="890">
        <v>52094</v>
      </c>
      <c r="F21" s="890">
        <v>54205</v>
      </c>
      <c r="G21" s="890">
        <v>55440</v>
      </c>
      <c r="H21" s="890">
        <v>57942</v>
      </c>
      <c r="I21" s="891"/>
      <c r="J21" s="892">
        <v>0.21401613595787472</v>
      </c>
      <c r="K21" s="890">
        <v>9470</v>
      </c>
      <c r="L21" s="895">
        <v>-3.0250004653846863E-2</v>
      </c>
      <c r="M21" s="893">
        <v>-1625</v>
      </c>
      <c r="N21" s="895">
        <v>4.0522900909893744E-2</v>
      </c>
      <c r="O21" s="893">
        <v>2111</v>
      </c>
      <c r="P21" s="895">
        <v>2.2783876026196914E-2</v>
      </c>
      <c r="Q21" s="893">
        <f t="shared" si="0"/>
        <v>1235</v>
      </c>
      <c r="R21" s="894">
        <f>[1]Cuadro_CCAA2!N18</f>
        <v>7.1175035125341957E-2</v>
      </c>
      <c r="S21" s="893">
        <f>[1]Cuadro_CCAA2!O18</f>
        <v>3850</v>
      </c>
      <c r="U21" s="925"/>
    </row>
    <row r="22" spans="2:23" x14ac:dyDescent="0.25">
      <c r="B22" s="942" t="s">
        <v>47</v>
      </c>
      <c r="C22" s="890">
        <v>20012</v>
      </c>
      <c r="D22" s="890">
        <v>20052</v>
      </c>
      <c r="E22" s="890">
        <v>19700</v>
      </c>
      <c r="F22" s="890">
        <v>20426</v>
      </c>
      <c r="G22" s="890">
        <v>21291</v>
      </c>
      <c r="H22" s="890">
        <v>21478</v>
      </c>
      <c r="I22" s="891"/>
      <c r="J22" s="892">
        <v>1.9988007195681501E-3</v>
      </c>
      <c r="K22" s="890">
        <v>40</v>
      </c>
      <c r="L22" s="895">
        <v>-1.7554358667464576E-2</v>
      </c>
      <c r="M22" s="893">
        <v>-352</v>
      </c>
      <c r="N22" s="895">
        <v>3.6852791878172697E-2</v>
      </c>
      <c r="O22" s="893">
        <v>726</v>
      </c>
      <c r="P22" s="895">
        <v>4.2347987858611491E-2</v>
      </c>
      <c r="Q22" s="893">
        <f t="shared" si="0"/>
        <v>865</v>
      </c>
      <c r="R22" s="894">
        <f>[1]Cuadro_CCAA2!N19</f>
        <v>4.7758427240353285E-2</v>
      </c>
      <c r="S22" s="893">
        <f>[1]Cuadro_CCAA2!O19</f>
        <v>979</v>
      </c>
      <c r="U22" s="925"/>
    </row>
    <row r="23" spans="2:23" x14ac:dyDescent="0.25">
      <c r="B23" s="942" t="s">
        <v>48</v>
      </c>
      <c r="C23" s="890">
        <v>102813</v>
      </c>
      <c r="D23" s="890">
        <v>106366</v>
      </c>
      <c r="E23" s="890">
        <v>105906</v>
      </c>
      <c r="F23" s="890">
        <v>107110</v>
      </c>
      <c r="G23" s="890">
        <v>108983</v>
      </c>
      <c r="H23" s="890">
        <v>110499</v>
      </c>
      <c r="I23" s="891"/>
      <c r="J23" s="892">
        <v>3.455788664857562E-2</v>
      </c>
      <c r="K23" s="890">
        <v>3553</v>
      </c>
      <c r="L23" s="895">
        <v>-4.3246902205591464E-3</v>
      </c>
      <c r="M23" s="893">
        <v>-460</v>
      </c>
      <c r="N23" s="895">
        <v>1.1368572130002086E-2</v>
      </c>
      <c r="O23" s="893">
        <v>1204</v>
      </c>
      <c r="P23" s="895">
        <v>1.7486695920082118E-2</v>
      </c>
      <c r="Q23" s="893">
        <f t="shared" si="0"/>
        <v>1873</v>
      </c>
      <c r="R23" s="894">
        <f>[1]Cuadro_CCAA2!N20</f>
        <v>2.7295631397413533E-2</v>
      </c>
      <c r="S23" s="893">
        <f>[1]Cuadro_CCAA2!O20</f>
        <v>2936</v>
      </c>
      <c r="U23" s="925"/>
    </row>
    <row r="24" spans="2:23" x14ac:dyDescent="0.25">
      <c r="B24" s="942" t="s">
        <v>49</v>
      </c>
      <c r="C24" s="890">
        <v>15257</v>
      </c>
      <c r="D24" s="890">
        <v>15375</v>
      </c>
      <c r="E24" s="890">
        <v>14687</v>
      </c>
      <c r="F24" s="890">
        <v>15454</v>
      </c>
      <c r="G24" s="890">
        <v>14358</v>
      </c>
      <c r="H24" s="890">
        <v>14350</v>
      </c>
      <c r="I24" s="891"/>
      <c r="J24" s="892">
        <v>7.7341548141836025E-3</v>
      </c>
      <c r="K24" s="890">
        <v>118</v>
      </c>
      <c r="L24" s="895">
        <v>-4.4747967479674799E-2</v>
      </c>
      <c r="M24" s="893">
        <v>-688</v>
      </c>
      <c r="N24" s="895">
        <v>5.2223054401852043E-2</v>
      </c>
      <c r="O24" s="893">
        <v>767</v>
      </c>
      <c r="P24" s="895">
        <v>-7.0920150122945502E-2</v>
      </c>
      <c r="Q24" s="893">
        <f t="shared" si="0"/>
        <v>-1096</v>
      </c>
      <c r="R24" s="894">
        <f>[1]Cuadro_CCAA2!N21</f>
        <v>-5.4677206851119875E-2</v>
      </c>
      <c r="S24" s="893">
        <f>[1]Cuadro_CCAA2!O21</f>
        <v>-830</v>
      </c>
      <c r="U24" s="925"/>
    </row>
    <row r="25" spans="2:23" x14ac:dyDescent="0.25">
      <c r="B25" s="943" t="s">
        <v>4</v>
      </c>
      <c r="C25" s="906">
        <v>4359</v>
      </c>
      <c r="D25" s="906">
        <v>4461</v>
      </c>
      <c r="E25" s="906">
        <v>4491</v>
      </c>
      <c r="F25" s="906">
        <v>4622</v>
      </c>
      <c r="G25" s="906">
        <v>4953</v>
      </c>
      <c r="H25" s="906">
        <v>5062</v>
      </c>
      <c r="I25" s="907"/>
      <c r="J25" s="909">
        <v>2.33998623537508E-2</v>
      </c>
      <c r="K25" s="906">
        <v>102</v>
      </c>
      <c r="L25" s="912">
        <v>6.7249495628782796E-3</v>
      </c>
      <c r="M25" s="910">
        <v>30</v>
      </c>
      <c r="N25" s="912">
        <v>2.9169450011133469E-2</v>
      </c>
      <c r="O25" s="910">
        <v>131</v>
      </c>
      <c r="P25" s="912">
        <v>7.1614019904803206E-2</v>
      </c>
      <c r="Q25" s="910">
        <f t="shared" si="0"/>
        <v>331</v>
      </c>
      <c r="R25" s="911">
        <f>[1]Cuadro_CCAA2!P24</f>
        <v>6.9511937460384532E-2</v>
      </c>
      <c r="S25" s="910">
        <f>[1]Cuadro_CCAA2!O22+[1]Cuadro_CCAA2!O23</f>
        <v>329</v>
      </c>
      <c r="U25" s="925"/>
      <c r="V25" s="925"/>
      <c r="W25" s="933"/>
    </row>
    <row r="26" spans="2:23" x14ac:dyDescent="0.25">
      <c r="B26" s="875" t="s">
        <v>3</v>
      </c>
      <c r="C26" s="876">
        <v>1767186</v>
      </c>
      <c r="D26" s="876">
        <v>1894744</v>
      </c>
      <c r="E26" s="876">
        <v>1850950</v>
      </c>
      <c r="F26" s="876">
        <v>1892604</v>
      </c>
      <c r="G26" s="876">
        <v>1982018</v>
      </c>
      <c r="H26" s="876">
        <v>2021008</v>
      </c>
      <c r="I26" s="877"/>
      <c r="J26" s="878">
        <v>7.2181422894930236E-2</v>
      </c>
      <c r="K26" s="879">
        <v>127558</v>
      </c>
      <c r="L26" s="880">
        <v>-2.3113412682663204E-2</v>
      </c>
      <c r="M26" s="876">
        <v>-43794</v>
      </c>
      <c r="N26" s="881">
        <v>2.250411950619946E-2</v>
      </c>
      <c r="O26" s="882">
        <v>41654</v>
      </c>
      <c r="P26" s="881">
        <v>4.7243903109155383E-2</v>
      </c>
      <c r="Q26" s="882">
        <f>G26-F26</f>
        <v>89414</v>
      </c>
      <c r="R26" s="881">
        <f>[1]Cuadro_CCAA2!N24</f>
        <v>6.119628535512911E-2</v>
      </c>
      <c r="S26" s="882">
        <f>[1]Cuadro_CCAA2!O24</f>
        <v>116546</v>
      </c>
    </row>
  </sheetData>
  <mergeCells count="8">
    <mergeCell ref="B3:R3"/>
    <mergeCell ref="C5:I6"/>
    <mergeCell ref="J5:S5"/>
    <mergeCell ref="J6:K6"/>
    <mergeCell ref="L6:M6"/>
    <mergeCell ref="R6:S6"/>
    <mergeCell ref="N6:O6"/>
    <mergeCell ref="P6:Q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200-000002000000}">
          <x14:colorSeries rgb="FF376092"/>
          <x14:colorNegative rgb="FFD00000"/>
          <x14:colorAxis rgb="FF000000"/>
          <x14:colorMarkers rgb="FFD00000"/>
          <x14:colorFirst rgb="FFD00000"/>
          <x14:colorLast rgb="FFD00000"/>
          <x14:colorHigh rgb="FFD00000"/>
          <x14:colorLow rgb="FFD00000"/>
          <x14:sparklines>
            <x14:sparkline>
              <xm:f>EVO_sol!C8:H8</xm:f>
              <xm:sqref>I8</xm:sqref>
            </x14:sparkline>
            <x14:sparkline>
              <xm:f>EVO_sol!C9:H9</xm:f>
              <xm:sqref>I9</xm:sqref>
            </x14:sparkline>
            <x14:sparkline>
              <xm:f>EVO_sol!C10:H10</xm:f>
              <xm:sqref>I10</xm:sqref>
            </x14:sparkline>
            <x14:sparkline>
              <xm:f>EVO_sol!C11:H11</xm:f>
              <xm:sqref>I11</xm:sqref>
            </x14:sparkline>
            <x14:sparkline>
              <xm:f>EVO_sol!C12:H12</xm:f>
              <xm:sqref>I12</xm:sqref>
            </x14:sparkline>
            <x14:sparkline>
              <xm:f>EVO_sol!C13:H13</xm:f>
              <xm:sqref>I13</xm:sqref>
            </x14:sparkline>
            <x14:sparkline>
              <xm:f>EVO_sol!C14:H14</xm:f>
              <xm:sqref>I14</xm:sqref>
            </x14:sparkline>
            <x14:sparkline>
              <xm:f>EVO_sol!C15:H15</xm:f>
              <xm:sqref>I15</xm:sqref>
            </x14:sparkline>
            <x14:sparkline>
              <xm:f>EVO_sol!C16:H16</xm:f>
              <xm:sqref>I16</xm:sqref>
            </x14:sparkline>
            <x14:sparkline>
              <xm:f>EVO_sol!C17:H17</xm:f>
              <xm:sqref>I17</xm:sqref>
            </x14:sparkline>
            <x14:sparkline>
              <xm:f>EVO_sol!C18:H18</xm:f>
              <xm:sqref>I18</xm:sqref>
            </x14:sparkline>
            <x14:sparkline>
              <xm:f>EVO_sol!C19:H19</xm:f>
              <xm:sqref>I19</xm:sqref>
            </x14:sparkline>
            <x14:sparkline>
              <xm:f>EVO_sol!C20:H20</xm:f>
              <xm:sqref>I20</xm:sqref>
            </x14:sparkline>
            <x14:sparkline>
              <xm:f>EVO_sol!C21:H21</xm:f>
              <xm:sqref>I21</xm:sqref>
            </x14:sparkline>
            <x14:sparkline>
              <xm:f>EVO_sol!C22:H22</xm:f>
              <xm:sqref>I22</xm:sqref>
            </x14:sparkline>
            <x14:sparkline>
              <xm:f>EVO_sol!C23:H23</xm:f>
              <xm:sqref>I23</xm:sqref>
            </x14:sparkline>
            <x14:sparkline>
              <xm:f>EVO_sol!C24:H24</xm:f>
              <xm:sqref>I24</xm:sqref>
            </x14:sparkline>
            <x14:sparkline>
              <xm:f>EVO_sol!C25:H25</xm:f>
              <xm:sqref>I25</xm:sqref>
            </x14:sparkline>
            <x14:sparkline>
              <xm:f>EVO_sol!C26:H26</xm:f>
              <xm:sqref>I26</xm:sqref>
            </x14:sparkline>
          </x14:sparklines>
        </x14:sparklineGroup>
      </x14:sparklineGroup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53">
    <tabColor theme="0"/>
    <pageSetUpPr fitToPage="1"/>
  </sheetPr>
  <dimension ref="A1:AX48"/>
  <sheetViews>
    <sheetView showGridLines="0" topLeftCell="A16" zoomScale="84" zoomScaleNormal="84" workbookViewId="0">
      <selection activeCell="J52" sqref="J52"/>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97" bestFit="1" customWidth="1"/>
    <col min="27" max="27" width="11.42578125" style="297"/>
    <col min="28" max="30" width="2.42578125" style="297" bestFit="1" customWidth="1"/>
    <col min="31" max="31" width="13" style="297" bestFit="1" customWidth="1"/>
    <col min="32" max="32" width="3.42578125" style="297" bestFit="1" customWidth="1"/>
    <col min="33" max="33" width="3.85546875" style="297" customWidth="1"/>
    <col min="34" max="36" width="2.42578125" style="297" bestFit="1" customWidth="1"/>
    <col min="37" max="37" width="8.42578125" style="297" bestFit="1" customWidth="1"/>
    <col min="38" max="38" width="3.42578125" style="297" bestFit="1" customWidth="1"/>
    <col min="39" max="39" width="3.5703125" style="297" customWidth="1"/>
    <col min="40" max="42" width="2.42578125" style="297" bestFit="1" customWidth="1"/>
    <col min="43" max="43" width="8.42578125" style="297" bestFit="1" customWidth="1"/>
    <col min="44" max="44" width="4.140625" style="297" bestFit="1" customWidth="1"/>
    <col min="45" max="45" width="3.28515625" style="297" customWidth="1"/>
    <col min="46" max="46" width="4.28515625" style="297" bestFit="1" customWidth="1"/>
    <col min="47" max="47" width="2.42578125" style="297" bestFit="1" customWidth="1"/>
    <col min="48" max="48" width="4.28515625" style="297" bestFit="1" customWidth="1"/>
    <col min="49" max="49" width="8.42578125" style="297" bestFit="1" customWidth="1"/>
    <col min="50" max="50" width="4.28515625" style="297" bestFit="1" customWidth="1"/>
    <col min="51" max="16384" width="11.42578125" style="261"/>
  </cols>
  <sheetData>
    <row r="1" spans="1:50" s="201" customFormat="1" ht="15" customHeight="1" x14ac:dyDescent="0.2">
      <c r="B1" s="202"/>
      <c r="C1" s="203"/>
      <c r="F1" s="203"/>
      <c r="I1" s="203"/>
      <c r="O1" s="204"/>
      <c r="R1" s="203"/>
      <c r="Z1" s="713"/>
      <c r="AA1" s="713"/>
      <c r="AB1" s="713"/>
      <c r="AC1" s="713"/>
      <c r="AD1" s="713"/>
      <c r="AE1" s="713"/>
      <c r="AF1" s="713"/>
      <c r="AG1" s="713"/>
      <c r="AH1" s="713"/>
      <c r="AI1" s="713"/>
      <c r="AJ1" s="713"/>
      <c r="AK1" s="713"/>
      <c r="AL1" s="713"/>
      <c r="AM1" s="713"/>
      <c r="AN1" s="713"/>
      <c r="AO1" s="713"/>
      <c r="AP1" s="713"/>
      <c r="AQ1" s="713"/>
      <c r="AR1" s="713"/>
      <c r="AS1" s="713"/>
      <c r="AT1" s="713"/>
      <c r="AU1" s="713"/>
      <c r="AV1" s="713"/>
      <c r="AW1" s="713"/>
      <c r="AX1" s="713"/>
    </row>
    <row r="2" spans="1:50" s="205" customFormat="1" ht="43.5" customHeight="1" x14ac:dyDescent="0.2">
      <c r="B2" s="1044"/>
      <c r="C2" s="1044"/>
      <c r="D2" s="1044"/>
      <c r="E2" s="1044"/>
      <c r="F2" s="1044"/>
      <c r="G2" s="1044"/>
      <c r="H2" s="1044"/>
      <c r="I2" s="1044"/>
      <c r="O2" s="207"/>
      <c r="Z2" s="617"/>
      <c r="AA2" s="617"/>
      <c r="AB2" s="617"/>
      <c r="AC2" s="617"/>
      <c r="AD2" s="617"/>
      <c r="AE2" s="617"/>
      <c r="AF2" s="617"/>
      <c r="AG2" s="617"/>
      <c r="AH2" s="617"/>
      <c r="AI2" s="617"/>
      <c r="AJ2" s="617"/>
      <c r="AK2" s="617"/>
      <c r="AL2" s="617"/>
      <c r="AM2" s="617"/>
      <c r="AN2" s="617"/>
      <c r="AO2" s="617"/>
      <c r="AP2" s="617"/>
      <c r="AQ2" s="617"/>
      <c r="AR2" s="617"/>
      <c r="AS2" s="617"/>
      <c r="AT2" s="617"/>
      <c r="AU2" s="617"/>
      <c r="AV2" s="617"/>
      <c r="AW2" s="617"/>
      <c r="AX2" s="617"/>
    </row>
    <row r="3" spans="1:50" s="208" customFormat="1" ht="4.5" customHeight="1" x14ac:dyDescent="0.2">
      <c r="B3" s="1045"/>
      <c r="C3" s="1045"/>
      <c r="D3" s="1045"/>
      <c r="E3" s="1045"/>
      <c r="F3" s="1045"/>
      <c r="G3" s="1045"/>
      <c r="H3" s="1045"/>
      <c r="I3" s="1045"/>
      <c r="O3" s="207"/>
      <c r="Z3" s="617"/>
      <c r="AA3" s="617"/>
      <c r="AB3" s="617"/>
      <c r="AC3" s="617"/>
      <c r="AD3" s="617"/>
      <c r="AE3" s="617"/>
      <c r="AF3" s="617"/>
      <c r="AG3" s="617"/>
      <c r="AH3" s="617"/>
      <c r="AI3" s="617"/>
      <c r="AJ3" s="617"/>
      <c r="AK3" s="617"/>
      <c r="AL3" s="617"/>
      <c r="AM3" s="617"/>
      <c r="AN3" s="617"/>
      <c r="AO3" s="617"/>
      <c r="AP3" s="617"/>
      <c r="AQ3" s="617"/>
      <c r="AR3" s="617"/>
      <c r="AS3" s="617"/>
      <c r="AT3" s="617"/>
      <c r="AU3" s="617"/>
      <c r="AV3" s="617"/>
      <c r="AW3" s="617"/>
      <c r="AX3" s="617"/>
    </row>
    <row r="4" spans="1:50" s="208" customFormat="1" ht="37.5" customHeight="1" x14ac:dyDescent="0.2">
      <c r="A4" s="1081" t="s">
        <v>437</v>
      </c>
      <c r="B4" s="1081"/>
      <c r="C4" s="1081"/>
      <c r="D4" s="1081"/>
      <c r="E4" s="1081"/>
      <c r="F4" s="1081"/>
      <c r="G4" s="1081"/>
      <c r="H4" s="1081"/>
      <c r="I4" s="1081"/>
      <c r="J4" s="1081"/>
      <c r="K4" s="1081"/>
      <c r="L4" s="1081"/>
      <c r="M4" s="1081"/>
      <c r="N4" s="1081"/>
      <c r="O4" s="1081"/>
      <c r="P4" s="1081"/>
      <c r="Q4" s="1081"/>
      <c r="R4" s="1081"/>
      <c r="S4" s="1081"/>
      <c r="T4" s="1081"/>
      <c r="U4" s="1081"/>
      <c r="V4" s="1081"/>
      <c r="W4" s="1081"/>
      <c r="X4" s="1081"/>
      <c r="Y4" s="1081"/>
      <c r="Z4" s="1081"/>
      <c r="AA4" s="617"/>
      <c r="AB4" s="617"/>
      <c r="AC4" s="617"/>
      <c r="AD4" s="617"/>
      <c r="AE4" s="617"/>
      <c r="AF4" s="617"/>
      <c r="AG4" s="617"/>
      <c r="AH4" s="617"/>
      <c r="AI4" s="617"/>
      <c r="AJ4" s="617"/>
      <c r="AK4" s="617"/>
      <c r="AL4" s="617"/>
      <c r="AM4" s="617"/>
      <c r="AN4" s="617"/>
      <c r="AO4" s="617"/>
      <c r="AP4" s="617"/>
      <c r="AQ4" s="617"/>
      <c r="AR4" s="617"/>
      <c r="AS4" s="617"/>
      <c r="AT4" s="617"/>
      <c r="AU4" s="617"/>
      <c r="AV4" s="617"/>
      <c r="AW4" s="617"/>
      <c r="AX4" s="617"/>
    </row>
    <row r="5" spans="1:50" s="208" customFormat="1" ht="17.25" customHeight="1" x14ac:dyDescent="0.2">
      <c r="B5" s="1046" t="str">
        <f>porsaad!B6</f>
        <v>Situación a 30 de abril de 2023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617"/>
      <c r="AB5" s="617"/>
      <c r="AC5" s="617"/>
      <c r="AD5" s="617"/>
      <c r="AE5" s="617"/>
      <c r="AF5" s="617"/>
      <c r="AG5" s="617"/>
      <c r="AH5" s="617"/>
      <c r="AI5" s="617"/>
      <c r="AJ5" s="617"/>
      <c r="AK5" s="617"/>
      <c r="AL5" s="617"/>
      <c r="AM5" s="617"/>
      <c r="AN5" s="617"/>
      <c r="AO5" s="617"/>
      <c r="AP5" s="617"/>
      <c r="AQ5" s="617"/>
      <c r="AR5" s="617"/>
      <c r="AS5" s="617"/>
      <c r="AT5" s="617"/>
      <c r="AU5" s="617"/>
      <c r="AV5" s="617"/>
      <c r="AW5" s="617"/>
      <c r="AX5" s="617"/>
    </row>
    <row r="6" spans="1:50" s="617" customFormat="1" ht="6" customHeight="1" x14ac:dyDescent="0.2"/>
    <row r="7" spans="1:50" s="596" customFormat="1" ht="12.75" customHeight="1" x14ac:dyDescent="0.2">
      <c r="A7" s="701"/>
      <c r="B7" s="1115" t="s">
        <v>15</v>
      </c>
      <c r="C7" s="582"/>
      <c r="D7" s="1078" t="s">
        <v>191</v>
      </c>
      <c r="E7" s="1078"/>
      <c r="F7" s="582"/>
      <c r="G7" s="1078"/>
      <c r="H7" s="1078"/>
      <c r="I7" s="582"/>
      <c r="J7" s="1078"/>
      <c r="K7" s="1078"/>
      <c r="L7" s="582"/>
      <c r="M7" s="1078"/>
      <c r="N7" s="1078"/>
      <c r="O7" s="582"/>
      <c r="P7" s="1078" t="s">
        <v>187</v>
      </c>
      <c r="Q7" s="1078"/>
      <c r="R7" s="582"/>
      <c r="S7" s="1078"/>
      <c r="T7" s="1078"/>
      <c r="U7" s="582"/>
      <c r="V7" s="1078"/>
      <c r="W7" s="1078"/>
      <c r="X7" s="582"/>
      <c r="Y7" s="1078"/>
      <c r="Z7" s="1078"/>
      <c r="AA7" s="672"/>
      <c r="AB7" s="672"/>
      <c r="AI7" s="597"/>
    </row>
    <row r="8" spans="1:50" s="596" customFormat="1" ht="37.5" customHeight="1" x14ac:dyDescent="0.2">
      <c r="A8" s="701"/>
      <c r="B8" s="1115"/>
      <c r="C8" s="582"/>
      <c r="D8" s="1078"/>
      <c r="E8" s="1078"/>
      <c r="F8" s="582"/>
      <c r="G8" s="1078" t="s">
        <v>177</v>
      </c>
      <c r="H8" s="1078"/>
      <c r="I8" s="582"/>
      <c r="J8" s="1078" t="s">
        <v>183</v>
      </c>
      <c r="K8" s="1078"/>
      <c r="L8" s="582"/>
      <c r="M8" s="1078" t="s">
        <v>178</v>
      </c>
      <c r="N8" s="1078"/>
      <c r="O8" s="582"/>
      <c r="P8" s="1078"/>
      <c r="Q8" s="1078"/>
      <c r="R8" s="582"/>
      <c r="S8" s="1078" t="s">
        <v>188</v>
      </c>
      <c r="T8" s="1078"/>
      <c r="U8" s="582"/>
      <c r="V8" s="1078" t="s">
        <v>189</v>
      </c>
      <c r="W8" s="1078"/>
      <c r="X8" s="582"/>
      <c r="Y8" s="1078" t="s">
        <v>190</v>
      </c>
      <c r="Z8" s="1078"/>
      <c r="AA8" s="672"/>
      <c r="AB8" s="672"/>
      <c r="AI8" s="597"/>
    </row>
    <row r="9" spans="1:50" s="435" customFormat="1" ht="36.75" customHeight="1" x14ac:dyDescent="0.2">
      <c r="A9" s="715"/>
      <c r="B9" s="1115"/>
      <c r="C9" s="506"/>
      <c r="D9" s="675" t="s">
        <v>12</v>
      </c>
      <c r="E9" s="675" t="s">
        <v>13</v>
      </c>
      <c r="F9" s="506"/>
      <c r="G9" s="675" t="s">
        <v>12</v>
      </c>
      <c r="H9" s="433" t="s">
        <v>13</v>
      </c>
      <c r="I9" s="506"/>
      <c r="J9" s="675" t="s">
        <v>12</v>
      </c>
      <c r="K9" s="433" t="s">
        <v>13</v>
      </c>
      <c r="L9" s="506"/>
      <c r="M9" s="675" t="s">
        <v>12</v>
      </c>
      <c r="N9" s="433" t="s">
        <v>13</v>
      </c>
      <c r="O9" s="506"/>
      <c r="P9" s="675" t="s">
        <v>12</v>
      </c>
      <c r="Q9" s="675" t="s">
        <v>119</v>
      </c>
      <c r="R9" s="506"/>
      <c r="S9" s="675" t="s">
        <v>12</v>
      </c>
      <c r="T9" s="433" t="s">
        <v>119</v>
      </c>
      <c r="U9" s="506"/>
      <c r="V9" s="675" t="s">
        <v>12</v>
      </c>
      <c r="W9" s="433" t="s">
        <v>13</v>
      </c>
      <c r="X9" s="506"/>
      <c r="Y9" s="675" t="s">
        <v>12</v>
      </c>
      <c r="Z9" s="583" t="s">
        <v>13</v>
      </c>
      <c r="AA9" s="583"/>
      <c r="AB9" s="584"/>
      <c r="AC9" s="585"/>
      <c r="AD9" s="585"/>
      <c r="AE9" s="585"/>
      <c r="AF9" s="585"/>
      <c r="AG9" s="600"/>
      <c r="AH9" s="600"/>
      <c r="AI9" s="600"/>
      <c r="AJ9" s="600"/>
      <c r="AK9" s="600"/>
      <c r="AL9" s="600"/>
      <c r="AM9" s="600"/>
      <c r="AN9" s="600"/>
      <c r="AO9" s="600"/>
      <c r="AP9" s="600"/>
      <c r="AQ9" s="600"/>
      <c r="AR9" s="600"/>
      <c r="AS9" s="600"/>
      <c r="AT9" s="600"/>
      <c r="AU9" s="600"/>
      <c r="AV9" s="600"/>
      <c r="AW9" s="600"/>
      <c r="AX9" s="600"/>
    </row>
    <row r="10" spans="1:50" s="231" customFormat="1" ht="4.5" customHeight="1" x14ac:dyDescent="0.2">
      <c r="A10" s="676"/>
      <c r="B10" s="430"/>
      <c r="C10" s="513"/>
      <c r="D10" s="430"/>
      <c r="E10" s="430"/>
      <c r="F10" s="513"/>
      <c r="G10" s="430"/>
      <c r="H10" s="430"/>
      <c r="I10" s="513"/>
      <c r="J10" s="430"/>
      <c r="K10" s="430"/>
      <c r="L10" s="513"/>
      <c r="M10" s="430"/>
      <c r="N10" s="430"/>
      <c r="O10" s="513"/>
      <c r="P10" s="430"/>
      <c r="Q10" s="430"/>
      <c r="R10" s="513"/>
      <c r="S10" s="430"/>
      <c r="T10" s="430"/>
      <c r="U10" s="513"/>
      <c r="V10" s="430"/>
      <c r="W10" s="430"/>
      <c r="X10" s="513"/>
      <c r="Y10" s="430"/>
      <c r="Z10" s="672"/>
      <c r="AA10" s="672"/>
      <c r="AB10" s="584"/>
      <c r="AC10" s="585"/>
      <c r="AD10" s="585"/>
      <c r="AE10" s="585"/>
      <c r="AF10" s="585"/>
      <c r="AG10" s="587"/>
      <c r="AH10" s="587"/>
      <c r="AI10" s="587"/>
      <c r="AJ10" s="587"/>
      <c r="AK10" s="587"/>
      <c r="AL10" s="587"/>
      <c r="AM10" s="587"/>
      <c r="AN10" s="587"/>
      <c r="AO10" s="587"/>
      <c r="AP10" s="587"/>
      <c r="AQ10" s="587"/>
      <c r="AR10" s="587"/>
      <c r="AS10" s="587"/>
      <c r="AT10" s="587"/>
      <c r="AU10" s="587"/>
      <c r="AV10" s="587"/>
      <c r="AW10" s="587"/>
      <c r="AX10" s="587"/>
    </row>
    <row r="11" spans="1:50" s="231" customFormat="1" ht="18" customHeight="1" x14ac:dyDescent="0.15">
      <c r="A11" s="676"/>
      <c r="B11" s="677" t="s">
        <v>11</v>
      </c>
      <c r="C11" s="678"/>
      <c r="D11" s="679">
        <f>G11+J11+M11</f>
        <v>8500187</v>
      </c>
      <c r="E11" s="680">
        <f t="shared" ref="E11:E28" si="0">D11*100/$D$30</f>
        <v>17.904395579860061</v>
      </c>
      <c r="F11" s="678"/>
      <c r="G11" s="681">
        <f>'20pobl'!J12</f>
        <v>6973199</v>
      </c>
      <c r="H11" s="682">
        <f>G11*100/$G$30</f>
        <v>18.352257489589149</v>
      </c>
      <c r="I11" s="678"/>
      <c r="J11" s="681">
        <f>'20pobl'!Q12</f>
        <v>1106846</v>
      </c>
      <c r="K11" s="682">
        <f>J11*100/$J$30</f>
        <v>16.733562354496399</v>
      </c>
      <c r="L11" s="678"/>
      <c r="M11" s="681">
        <f>'20pobl'!X12</f>
        <v>420142</v>
      </c>
      <c r="N11" s="682">
        <f t="shared" ref="N11:N28" si="1">M11*100/$M$30</f>
        <v>14.66728900119149</v>
      </c>
      <c r="O11" s="678"/>
      <c r="P11" s="683">
        <f>S11+V11+Y11</f>
        <v>271313</v>
      </c>
      <c r="Q11" s="684">
        <f>P11*100/D11</f>
        <v>3.1918474264154422</v>
      </c>
      <c r="R11" s="678"/>
      <c r="S11" s="681">
        <f>'44apbpcasaad'!G12</f>
        <v>82164</v>
      </c>
      <c r="T11" s="685">
        <f>S11*100/G11</f>
        <v>1.1782827365173429</v>
      </c>
      <c r="U11" s="678"/>
      <c r="V11" s="681">
        <f>'44apbpcasaad'!J12</f>
        <v>56568</v>
      </c>
      <c r="W11" s="685">
        <f>V11*100/J11</f>
        <v>5.1107380791907815</v>
      </c>
      <c r="X11" s="678"/>
      <c r="Y11" s="681">
        <f>'44apbpcasaad'!M12</f>
        <v>132581</v>
      </c>
      <c r="Z11" s="609">
        <f>Y11*100/M11</f>
        <v>31.556235748865859</v>
      </c>
      <c r="AA11" s="588"/>
      <c r="AB11" s="589">
        <f t="shared" ref="AB11:AB28" si="2">_xlfn.RANK.EQ(Q11,Q$11:Q$30,0)</f>
        <v>3</v>
      </c>
      <c r="AC11" s="589">
        <v>1</v>
      </c>
      <c r="AD11" s="589">
        <f>MATCH(AC11,AB$11:AB$30,0)</f>
        <v>7</v>
      </c>
      <c r="AE11" s="590" t="str">
        <f t="shared" ref="AE11:AE29" si="3">INDEX(B$11:B$30,AD11,1)</f>
        <v>Castilla y León</v>
      </c>
      <c r="AF11" s="591">
        <f t="shared" ref="AF11:AF29" si="4">INDEX(Q$11:Q$30,AD11,1)</f>
        <v>4.9215220176680825</v>
      </c>
      <c r="AG11" s="587"/>
      <c r="AH11" s="589">
        <f>_xlfn.RANK.EQ(T11,T$11:T$30,0)</f>
        <v>3</v>
      </c>
      <c r="AI11" s="589">
        <v>1</v>
      </c>
      <c r="AJ11" s="589">
        <f>MATCH(AI11,AH$11:AH$30,0)</f>
        <v>7</v>
      </c>
      <c r="AK11" s="590" t="str">
        <f>INDEX(B$11:B$30,AJ11,1)</f>
        <v>Castilla y León</v>
      </c>
      <c r="AL11" s="591">
        <f>INDEX(T$11:T$30,AJ11,1)</f>
        <v>1.3906002665464752</v>
      </c>
      <c r="AM11" s="587"/>
      <c r="AN11" s="589">
        <f>_xlfn.RANK.EQ(W11,W$11:W$30,0)</f>
        <v>1</v>
      </c>
      <c r="AO11" s="589">
        <v>1</v>
      </c>
      <c r="AP11" s="589">
        <f>MATCH(AO11,AN$11:AN$30,0)</f>
        <v>1</v>
      </c>
      <c r="AQ11" s="590" t="str">
        <f>INDEX(B$11:B$30,AP11,1)</f>
        <v>Andalucía</v>
      </c>
      <c r="AR11" s="591">
        <f>INDEX(W$11:W$30,AP11,1)</f>
        <v>5.1107380791907815</v>
      </c>
      <c r="AS11" s="587"/>
      <c r="AT11" s="589">
        <f>_xlfn.RANK.EQ(Z11,Z$11:Z$30,0)</f>
        <v>2</v>
      </c>
      <c r="AU11" s="589">
        <v>1</v>
      </c>
      <c r="AV11" s="589">
        <f>MATCH(AU11,AT$11:AT$30,0)</f>
        <v>7</v>
      </c>
      <c r="AW11" s="590" t="str">
        <f>INDEX(B$11:B$30,AV11,1)</f>
        <v>Castilla y León</v>
      </c>
      <c r="AX11" s="591">
        <f>INDEX(Z$11:Z$30,AV11,1)</f>
        <v>33.055521285977349</v>
      </c>
    </row>
    <row r="12" spans="1:50" s="231" customFormat="1" ht="18" customHeight="1" x14ac:dyDescent="0.15">
      <c r="A12" s="676"/>
      <c r="B12" s="677" t="s">
        <v>10</v>
      </c>
      <c r="C12" s="678"/>
      <c r="D12" s="679">
        <f t="shared" ref="D12:D28" si="5">G12+J12+M12</f>
        <v>1326315</v>
      </c>
      <c r="E12" s="680">
        <f t="shared" si="0"/>
        <v>2.793687765163531</v>
      </c>
      <c r="F12" s="678"/>
      <c r="G12" s="681">
        <f>'20pobl'!J13</f>
        <v>1033381</v>
      </c>
      <c r="H12" s="682">
        <f t="shared" ref="H12:H28" si="6">G12*100/$G$30</f>
        <v>2.7196806224588062</v>
      </c>
      <c r="I12" s="678"/>
      <c r="J12" s="681">
        <f>'20pobl'!Q13</f>
        <v>195961</v>
      </c>
      <c r="K12" s="682">
        <f t="shared" ref="K12:K28" si="7">J12*100/$J$30</f>
        <v>2.9625852309620928</v>
      </c>
      <c r="L12" s="678"/>
      <c r="M12" s="681">
        <f>'20pobl'!X13</f>
        <v>96973</v>
      </c>
      <c r="N12" s="682">
        <f t="shared" si="1"/>
        <v>3.3853578464246428</v>
      </c>
      <c r="O12" s="678"/>
      <c r="P12" s="683">
        <f t="shared" ref="P12:P28" si="8">S12+V12+Y12</f>
        <v>38208</v>
      </c>
      <c r="Q12" s="684">
        <f t="shared" ref="Q12:Q28" si="9">P12*100/D12</f>
        <v>2.8807636195021544</v>
      </c>
      <c r="R12" s="678"/>
      <c r="S12" s="681">
        <f>'44apbpcasaad'!G13</f>
        <v>8031</v>
      </c>
      <c r="T12" s="685">
        <f t="shared" ref="T12:T28" si="10">S12*100/G12</f>
        <v>0.77715769885453667</v>
      </c>
      <c r="U12" s="678"/>
      <c r="V12" s="681">
        <f>'44apbpcasaad'!J13</f>
        <v>6933</v>
      </c>
      <c r="W12" s="685">
        <f t="shared" ref="W12:W28" si="11">V12*100/J12</f>
        <v>3.5379488775827843</v>
      </c>
      <c r="X12" s="678"/>
      <c r="Y12" s="681">
        <f>'44apbpcasaad'!M13</f>
        <v>23244</v>
      </c>
      <c r="Z12" s="609">
        <f t="shared" ref="Z12:Z28" si="12">Y12*100/M12</f>
        <v>23.969558536912338</v>
      </c>
      <c r="AA12" s="588"/>
      <c r="AB12" s="589">
        <f t="shared" si="2"/>
        <v>8</v>
      </c>
      <c r="AC12" s="589">
        <v>2</v>
      </c>
      <c r="AD12" s="589">
        <f t="shared" ref="AD12:AD28" si="13">MATCH(AC12,AB$11:AB$30,0)</f>
        <v>8</v>
      </c>
      <c r="AE12" s="590" t="str">
        <f t="shared" si="3"/>
        <v>Castilla - La Mancha</v>
      </c>
      <c r="AF12" s="591">
        <f t="shared" si="4"/>
        <v>3.3137910747820123</v>
      </c>
      <c r="AG12" s="587"/>
      <c r="AH12" s="589">
        <f t="shared" ref="AH12:AH30" si="14">_xlfn.RANK.EQ(T12,T$11:T$30,0)</f>
        <v>16</v>
      </c>
      <c r="AI12" s="589">
        <v>2</v>
      </c>
      <c r="AJ12" s="589">
        <f t="shared" ref="AJ12:AJ28" si="15">MATCH(AI12,AH$11:AH$30,0)</f>
        <v>18</v>
      </c>
      <c r="AK12" s="590" t="str">
        <f t="shared" ref="AK12:AK29" si="16">INDEX(B$11:B$30,AJ12,1)</f>
        <v>Ceuta y Melilla</v>
      </c>
      <c r="AL12" s="591">
        <f t="shared" ref="AL12:AL29" si="17">INDEX(T$11:T$30,AJ12,1)</f>
        <v>1.1922011578301803</v>
      </c>
      <c r="AM12" s="587"/>
      <c r="AN12" s="589">
        <f t="shared" ref="AN12:AN30" si="18">_xlfn.RANK.EQ(W12,W$11:W$30,0)</f>
        <v>11</v>
      </c>
      <c r="AO12" s="589">
        <v>2</v>
      </c>
      <c r="AP12" s="589">
        <f t="shared" ref="AP12:AP28" si="19">MATCH(AO12,AN$11:AN$30,0)</f>
        <v>7</v>
      </c>
      <c r="AQ12" s="590" t="str">
        <f t="shared" ref="AQ12:AQ29" si="20">INDEX(B$11:B$30,AP12,1)</f>
        <v>Castilla y León</v>
      </c>
      <c r="AR12" s="591">
        <f t="shared" ref="AR12:AR28" si="21">INDEX(W$11:W$30,AP12,1)</f>
        <v>4.9805578700948301</v>
      </c>
      <c r="AS12" s="587"/>
      <c r="AT12" s="589">
        <f t="shared" ref="AT12:AT30" si="22">_xlfn.RANK.EQ(Z12,Z$11:Z$30,0)</f>
        <v>10</v>
      </c>
      <c r="AU12" s="589">
        <v>2</v>
      </c>
      <c r="AV12" s="589">
        <f t="shared" ref="AV12:AV28" si="23">MATCH(AU12,AT$11:AT$30,0)</f>
        <v>1</v>
      </c>
      <c r="AW12" s="590" t="str">
        <f t="shared" ref="AW12:AW29" si="24">INDEX(B$11:B$30,AV12,1)</f>
        <v>Andalucía</v>
      </c>
      <c r="AX12" s="591">
        <f t="shared" ref="AX12:AX29" si="25">INDEX(Z$11:Z$30,AV12,1)</f>
        <v>31.556235748865859</v>
      </c>
    </row>
    <row r="13" spans="1:50" s="231" customFormat="1" ht="18" customHeight="1" x14ac:dyDescent="0.15">
      <c r="A13" s="676"/>
      <c r="B13" s="677" t="s">
        <v>40</v>
      </c>
      <c r="C13" s="678"/>
      <c r="D13" s="679">
        <f t="shared" si="5"/>
        <v>1004686</v>
      </c>
      <c r="E13" s="680">
        <f t="shared" si="0"/>
        <v>2.1162235110294971</v>
      </c>
      <c r="F13" s="678"/>
      <c r="G13" s="681">
        <f>'20pobl'!J14</f>
        <v>731830</v>
      </c>
      <c r="H13" s="682">
        <f t="shared" si="6"/>
        <v>1.9260503821282062</v>
      </c>
      <c r="I13" s="678"/>
      <c r="J13" s="681">
        <f>'20pobl'!Q14</f>
        <v>187640</v>
      </c>
      <c r="K13" s="682">
        <f t="shared" si="7"/>
        <v>2.8367863643159974</v>
      </c>
      <c r="L13" s="678"/>
      <c r="M13" s="681">
        <f>'20pobl'!X14</f>
        <v>85216</v>
      </c>
      <c r="N13" s="682">
        <f t="shared" si="1"/>
        <v>2.974917288739364</v>
      </c>
      <c r="O13" s="678"/>
      <c r="P13" s="683">
        <f t="shared" si="8"/>
        <v>29209</v>
      </c>
      <c r="Q13" s="684">
        <f t="shared" si="9"/>
        <v>2.9072765023101743</v>
      </c>
      <c r="R13" s="678"/>
      <c r="S13" s="681">
        <f>'44apbpcasaad'!G14</f>
        <v>7389</v>
      </c>
      <c r="T13" s="685">
        <f t="shared" si="10"/>
        <v>1.0096607135536941</v>
      </c>
      <c r="U13" s="678"/>
      <c r="V13" s="681">
        <f>'44apbpcasaad'!J14</f>
        <v>5914</v>
      </c>
      <c r="W13" s="685">
        <f t="shared" si="11"/>
        <v>3.1517800042634834</v>
      </c>
      <c r="X13" s="678"/>
      <c r="Y13" s="681">
        <f>'44apbpcasaad'!M14</f>
        <v>15906</v>
      </c>
      <c r="Z13" s="609">
        <f t="shared" si="12"/>
        <v>18.665508824633871</v>
      </c>
      <c r="AA13" s="588"/>
      <c r="AB13" s="589">
        <f t="shared" si="2"/>
        <v>7</v>
      </c>
      <c r="AC13" s="589">
        <v>3</v>
      </c>
      <c r="AD13" s="589">
        <f t="shared" si="13"/>
        <v>1</v>
      </c>
      <c r="AE13" s="590" t="str">
        <f t="shared" si="3"/>
        <v>Andalucía</v>
      </c>
      <c r="AF13" s="592">
        <f t="shared" si="4"/>
        <v>3.1918474264154422</v>
      </c>
      <c r="AG13" s="587"/>
      <c r="AH13" s="589">
        <f t="shared" si="14"/>
        <v>6</v>
      </c>
      <c r="AI13" s="589">
        <v>3</v>
      </c>
      <c r="AJ13" s="589">
        <f t="shared" si="15"/>
        <v>1</v>
      </c>
      <c r="AK13" s="590" t="str">
        <f t="shared" si="16"/>
        <v>Andalucía</v>
      </c>
      <c r="AL13" s="591">
        <f t="shared" si="17"/>
        <v>1.1782827365173429</v>
      </c>
      <c r="AM13" s="587"/>
      <c r="AN13" s="589">
        <f t="shared" si="18"/>
        <v>16</v>
      </c>
      <c r="AO13" s="589">
        <v>3</v>
      </c>
      <c r="AP13" s="589">
        <f t="shared" si="19"/>
        <v>8</v>
      </c>
      <c r="AQ13" s="590" t="str">
        <f t="shared" si="20"/>
        <v>Castilla - La Mancha</v>
      </c>
      <c r="AR13" s="591">
        <f t="shared" si="21"/>
        <v>4.5723682961196204</v>
      </c>
      <c r="AS13" s="587"/>
      <c r="AT13" s="589">
        <f t="shared" si="22"/>
        <v>17</v>
      </c>
      <c r="AU13" s="589">
        <v>3</v>
      </c>
      <c r="AV13" s="589">
        <f t="shared" si="23"/>
        <v>8</v>
      </c>
      <c r="AW13" s="590" t="str">
        <f t="shared" si="24"/>
        <v>Castilla - La Mancha</v>
      </c>
      <c r="AX13" s="591">
        <f t="shared" si="25"/>
        <v>30.439156480697083</v>
      </c>
    </row>
    <row r="14" spans="1:50" s="231" customFormat="1" ht="18" customHeight="1" x14ac:dyDescent="0.15">
      <c r="A14" s="676"/>
      <c r="B14" s="677" t="s">
        <v>41</v>
      </c>
      <c r="C14" s="678"/>
      <c r="D14" s="679">
        <f t="shared" si="5"/>
        <v>1176659</v>
      </c>
      <c r="E14" s="680">
        <f t="shared" si="0"/>
        <v>2.4784593796115968</v>
      </c>
      <c r="F14" s="678"/>
      <c r="G14" s="681">
        <f>'20pobl'!J15</f>
        <v>984374</v>
      </c>
      <c r="H14" s="682">
        <f t="shared" si="6"/>
        <v>2.5907026479606889</v>
      </c>
      <c r="I14" s="678"/>
      <c r="J14" s="681">
        <f>'20pobl'!Q15</f>
        <v>141017</v>
      </c>
      <c r="K14" s="682">
        <f t="shared" si="7"/>
        <v>2.1319287078274836</v>
      </c>
      <c r="L14" s="678"/>
      <c r="M14" s="681">
        <f>'20pobl'!X15</f>
        <v>51268</v>
      </c>
      <c r="N14" s="682">
        <f t="shared" si="1"/>
        <v>1.789781960653982</v>
      </c>
      <c r="O14" s="678"/>
      <c r="P14" s="683">
        <f t="shared" si="8"/>
        <v>26991</v>
      </c>
      <c r="Q14" s="684">
        <f t="shared" si="9"/>
        <v>2.293867637097919</v>
      </c>
      <c r="R14" s="678"/>
      <c r="S14" s="681">
        <f>'44apbpcasaad'!G15</f>
        <v>7171</v>
      </c>
      <c r="T14" s="685">
        <f t="shared" si="10"/>
        <v>0.72848327972904603</v>
      </c>
      <c r="U14" s="678"/>
      <c r="V14" s="681">
        <f>'44apbpcasaad'!J15</f>
        <v>5857</v>
      </c>
      <c r="W14" s="685">
        <f t="shared" si="11"/>
        <v>4.1533999446875196</v>
      </c>
      <c r="X14" s="678"/>
      <c r="Y14" s="681">
        <f>'44apbpcasaad'!M15</f>
        <v>13963</v>
      </c>
      <c r="Z14" s="609">
        <f t="shared" si="12"/>
        <v>27.235312475618318</v>
      </c>
      <c r="AA14" s="588"/>
      <c r="AB14" s="589">
        <f t="shared" si="2"/>
        <v>17</v>
      </c>
      <c r="AC14" s="589">
        <v>4</v>
      </c>
      <c r="AD14" s="589">
        <f t="shared" si="13"/>
        <v>11</v>
      </c>
      <c r="AE14" s="590" t="str">
        <f t="shared" si="3"/>
        <v>Extremadura</v>
      </c>
      <c r="AF14" s="591">
        <f t="shared" si="4"/>
        <v>3.1447435284837728</v>
      </c>
      <c r="AG14" s="587"/>
      <c r="AH14" s="589">
        <f t="shared" si="14"/>
        <v>17</v>
      </c>
      <c r="AI14" s="589">
        <v>4</v>
      </c>
      <c r="AJ14" s="589">
        <f t="shared" si="15"/>
        <v>14</v>
      </c>
      <c r="AK14" s="590" t="str">
        <f t="shared" si="16"/>
        <v>Murcia, Región de</v>
      </c>
      <c r="AL14" s="591">
        <f t="shared" si="17"/>
        <v>1.100666983647967</v>
      </c>
      <c r="AM14" s="587"/>
      <c r="AN14" s="589">
        <f t="shared" si="18"/>
        <v>5</v>
      </c>
      <c r="AO14" s="589">
        <v>4</v>
      </c>
      <c r="AP14" s="589">
        <f t="shared" si="19"/>
        <v>14</v>
      </c>
      <c r="AQ14" s="590" t="str">
        <f t="shared" si="20"/>
        <v>Murcia, Región de</v>
      </c>
      <c r="AR14" s="591">
        <f t="shared" si="21"/>
        <v>4.2221524586888899</v>
      </c>
      <c r="AS14" s="587"/>
      <c r="AT14" s="589">
        <f t="shared" si="22"/>
        <v>4</v>
      </c>
      <c r="AU14" s="589">
        <v>4</v>
      </c>
      <c r="AV14" s="589">
        <f t="shared" si="23"/>
        <v>4</v>
      </c>
      <c r="AW14" s="590" t="str">
        <f t="shared" si="24"/>
        <v>Balears, Illes</v>
      </c>
      <c r="AX14" s="591">
        <f t="shared" si="25"/>
        <v>27.235312475618318</v>
      </c>
    </row>
    <row r="15" spans="1:50" s="231" customFormat="1" ht="18" customHeight="1" x14ac:dyDescent="0.15">
      <c r="A15" s="676"/>
      <c r="B15" s="677" t="s">
        <v>9</v>
      </c>
      <c r="C15" s="678"/>
      <c r="D15" s="679">
        <f t="shared" si="5"/>
        <v>2177701</v>
      </c>
      <c r="E15" s="680">
        <f t="shared" si="0"/>
        <v>4.5870073397981521</v>
      </c>
      <c r="F15" s="678"/>
      <c r="G15" s="681">
        <f>'20pobl'!J16</f>
        <v>1804834</v>
      </c>
      <c r="H15" s="682">
        <f t="shared" si="6"/>
        <v>4.7500119090198254</v>
      </c>
      <c r="I15" s="678"/>
      <c r="J15" s="681">
        <f>'20pobl'!Q16</f>
        <v>277418</v>
      </c>
      <c r="K15" s="682">
        <f t="shared" si="7"/>
        <v>4.1940716244714098</v>
      </c>
      <c r="L15" s="678"/>
      <c r="M15" s="681">
        <f>'20pobl'!X16</f>
        <v>95449</v>
      </c>
      <c r="N15" s="682">
        <f t="shared" si="1"/>
        <v>3.3321545284087914</v>
      </c>
      <c r="O15" s="678"/>
      <c r="P15" s="683">
        <f t="shared" si="8"/>
        <v>37361</v>
      </c>
      <c r="Q15" s="684">
        <f t="shared" si="9"/>
        <v>1.7156166066875114</v>
      </c>
      <c r="R15" s="678"/>
      <c r="S15" s="681">
        <f>'44apbpcasaad'!G16</f>
        <v>15180</v>
      </c>
      <c r="T15" s="685">
        <f t="shared" si="10"/>
        <v>0.84107458082017517</v>
      </c>
      <c r="U15" s="678"/>
      <c r="V15" s="681">
        <f>'44apbpcasaad'!J16</f>
        <v>7314</v>
      </c>
      <c r="W15" s="685">
        <f t="shared" si="11"/>
        <v>2.6364547361742932</v>
      </c>
      <c r="X15" s="678"/>
      <c r="Y15" s="681">
        <f>'44apbpcasaad'!M16</f>
        <v>14867</v>
      </c>
      <c r="Z15" s="609">
        <f t="shared" si="12"/>
        <v>15.575857264088675</v>
      </c>
      <c r="AA15" s="588"/>
      <c r="AB15" s="589">
        <f t="shared" si="2"/>
        <v>19</v>
      </c>
      <c r="AC15" s="589">
        <v>5</v>
      </c>
      <c r="AD15" s="589">
        <f t="shared" si="13"/>
        <v>6</v>
      </c>
      <c r="AE15" s="590" t="str">
        <f t="shared" si="3"/>
        <v>Cantabria</v>
      </c>
      <c r="AF15" s="591">
        <f t="shared" si="4"/>
        <v>3.0590944342520183</v>
      </c>
      <c r="AG15" s="587"/>
      <c r="AH15" s="589">
        <f t="shared" si="14"/>
        <v>13</v>
      </c>
      <c r="AI15" s="589">
        <v>5</v>
      </c>
      <c r="AJ15" s="589">
        <f t="shared" si="15"/>
        <v>11</v>
      </c>
      <c r="AK15" s="590" t="str">
        <f t="shared" si="16"/>
        <v>Extremadura</v>
      </c>
      <c r="AL15" s="591">
        <f t="shared" si="17"/>
        <v>1.018171542159741</v>
      </c>
      <c r="AM15" s="587"/>
      <c r="AN15" s="589">
        <f t="shared" si="18"/>
        <v>19</v>
      </c>
      <c r="AO15" s="589">
        <v>5</v>
      </c>
      <c r="AP15" s="589">
        <f t="shared" si="19"/>
        <v>4</v>
      </c>
      <c r="AQ15" s="590" t="str">
        <f t="shared" si="20"/>
        <v>Balears, Illes</v>
      </c>
      <c r="AR15" s="591">
        <f t="shared" si="21"/>
        <v>4.1533999446875196</v>
      </c>
      <c r="AS15" s="587"/>
      <c r="AT15" s="589">
        <f t="shared" si="22"/>
        <v>19</v>
      </c>
      <c r="AU15" s="589">
        <v>5</v>
      </c>
      <c r="AV15" s="589">
        <f t="shared" si="23"/>
        <v>10</v>
      </c>
      <c r="AW15" s="590" t="str">
        <f t="shared" si="24"/>
        <v>Comunitat Valenciana</v>
      </c>
      <c r="AX15" s="591">
        <f t="shared" si="25"/>
        <v>25.628839247334191</v>
      </c>
    </row>
    <row r="16" spans="1:50" s="231" customFormat="1" ht="18" customHeight="1" x14ac:dyDescent="0.15">
      <c r="A16" s="676"/>
      <c r="B16" s="677" t="s">
        <v>8</v>
      </c>
      <c r="C16" s="678"/>
      <c r="D16" s="686">
        <f t="shared" si="5"/>
        <v>585402</v>
      </c>
      <c r="E16" s="680">
        <f t="shared" si="0"/>
        <v>1.2330633409878207</v>
      </c>
      <c r="F16" s="678"/>
      <c r="G16" s="687">
        <f>'20pobl'!J17</f>
        <v>450337</v>
      </c>
      <c r="H16" s="682">
        <f t="shared" si="6"/>
        <v>1.1852093395139172</v>
      </c>
      <c r="I16" s="678"/>
      <c r="J16" s="687">
        <f>'20pobl'!Q17</f>
        <v>94037</v>
      </c>
      <c r="K16" s="682">
        <f t="shared" si="7"/>
        <v>1.4216738400190974</v>
      </c>
      <c r="L16" s="678"/>
      <c r="M16" s="687">
        <f>'20pobl'!X17</f>
        <v>41028</v>
      </c>
      <c r="N16" s="682">
        <f t="shared" si="1"/>
        <v>1.4323003487889439</v>
      </c>
      <c r="O16" s="678"/>
      <c r="P16" s="687">
        <f t="shared" si="8"/>
        <v>17908</v>
      </c>
      <c r="Q16" s="684">
        <f t="shared" si="9"/>
        <v>3.0590944342520183</v>
      </c>
      <c r="R16" s="678"/>
      <c r="S16" s="687">
        <f>'44apbpcasaad'!G17</f>
        <v>4527</v>
      </c>
      <c r="T16" s="685">
        <f t="shared" si="10"/>
        <v>1.0052471815551465</v>
      </c>
      <c r="U16" s="678"/>
      <c r="V16" s="687">
        <f>'44apbpcasaad'!J17</f>
        <v>3739</v>
      </c>
      <c r="W16" s="685">
        <f t="shared" si="11"/>
        <v>3.9760945159883874</v>
      </c>
      <c r="X16" s="678"/>
      <c r="Y16" s="687">
        <f>'44apbpcasaad'!M17</f>
        <v>9642</v>
      </c>
      <c r="Z16" s="609">
        <f t="shared" si="12"/>
        <v>23.50102369113776</v>
      </c>
      <c r="AA16" s="588"/>
      <c r="AB16" s="589">
        <f t="shared" si="2"/>
        <v>5</v>
      </c>
      <c r="AC16" s="589">
        <v>6</v>
      </c>
      <c r="AD16" s="589">
        <f t="shared" si="13"/>
        <v>16</v>
      </c>
      <c r="AE16" s="590" t="str">
        <f t="shared" si="3"/>
        <v>País Vasco</v>
      </c>
      <c r="AF16" s="591">
        <f t="shared" si="4"/>
        <v>2.9801093573241966</v>
      </c>
      <c r="AG16" s="587"/>
      <c r="AH16" s="589">
        <f t="shared" si="14"/>
        <v>7</v>
      </c>
      <c r="AI16" s="589">
        <v>6</v>
      </c>
      <c r="AJ16" s="589">
        <f t="shared" si="15"/>
        <v>3</v>
      </c>
      <c r="AK16" s="590" t="str">
        <f t="shared" si="16"/>
        <v>Asturias, Principado de</v>
      </c>
      <c r="AL16" s="591">
        <f t="shared" si="17"/>
        <v>1.0096607135536941</v>
      </c>
      <c r="AM16" s="587"/>
      <c r="AN16" s="589">
        <f t="shared" si="18"/>
        <v>7</v>
      </c>
      <c r="AO16" s="589">
        <v>6</v>
      </c>
      <c r="AP16" s="589">
        <f t="shared" si="19"/>
        <v>11</v>
      </c>
      <c r="AQ16" s="590" t="str">
        <f t="shared" si="20"/>
        <v>Extremadura</v>
      </c>
      <c r="AR16" s="591">
        <f t="shared" si="21"/>
        <v>4.1101814298163424</v>
      </c>
      <c r="AS16" s="587"/>
      <c r="AT16" s="589">
        <f t="shared" si="22"/>
        <v>12</v>
      </c>
      <c r="AU16" s="589">
        <v>6</v>
      </c>
      <c r="AV16" s="589">
        <f t="shared" si="23"/>
        <v>17</v>
      </c>
      <c r="AW16" s="590" t="str">
        <f t="shared" si="24"/>
        <v>Rioja, La</v>
      </c>
      <c r="AX16" s="591">
        <f t="shared" si="25"/>
        <v>25.617632446592296</v>
      </c>
    </row>
    <row r="17" spans="1:50" s="231" customFormat="1" ht="18" customHeight="1" x14ac:dyDescent="0.15">
      <c r="A17" s="676"/>
      <c r="B17" s="677" t="s">
        <v>7</v>
      </c>
      <c r="C17" s="678"/>
      <c r="D17" s="679">
        <f t="shared" si="5"/>
        <v>2372640</v>
      </c>
      <c r="E17" s="680">
        <f t="shared" si="0"/>
        <v>4.9976177145984177</v>
      </c>
      <c r="F17" s="678"/>
      <c r="G17" s="681">
        <f>'20pobl'!J18</f>
        <v>1750539</v>
      </c>
      <c r="H17" s="682">
        <f t="shared" si="6"/>
        <v>4.60711683024791</v>
      </c>
      <c r="I17" s="678"/>
      <c r="J17" s="681">
        <f>'20pobl'!Q18</f>
        <v>403248</v>
      </c>
      <c r="K17" s="682">
        <f t="shared" si="7"/>
        <v>6.0963996367389539</v>
      </c>
      <c r="L17" s="678"/>
      <c r="M17" s="681">
        <f>'20pobl'!X18</f>
        <v>218853</v>
      </c>
      <c r="N17" s="682">
        <f t="shared" si="1"/>
        <v>7.6402268751464053</v>
      </c>
      <c r="O17" s="678"/>
      <c r="P17" s="683">
        <f t="shared" si="8"/>
        <v>116770</v>
      </c>
      <c r="Q17" s="684">
        <f>P17*100/D17</f>
        <v>4.9215220176680825</v>
      </c>
      <c r="R17" s="678"/>
      <c r="S17" s="681">
        <f>'44apbpcasaad'!G18</f>
        <v>24343</v>
      </c>
      <c r="T17" s="685">
        <f>S17*100/G17</f>
        <v>1.3906002665464752</v>
      </c>
      <c r="U17" s="678"/>
      <c r="V17" s="681">
        <f>'44apbpcasaad'!J18</f>
        <v>20084</v>
      </c>
      <c r="W17" s="685">
        <f>V17*100/J17</f>
        <v>4.9805578700948301</v>
      </c>
      <c r="X17" s="678"/>
      <c r="Y17" s="681">
        <f>'44apbpcasaad'!M18</f>
        <v>72343</v>
      </c>
      <c r="Z17" s="609">
        <f>Y17*100/M17</f>
        <v>33.055521285977349</v>
      </c>
      <c r="AA17" s="588"/>
      <c r="AB17" s="589">
        <f t="shared" si="2"/>
        <v>1</v>
      </c>
      <c r="AC17" s="589">
        <v>7</v>
      </c>
      <c r="AD17" s="589">
        <f t="shared" si="13"/>
        <v>3</v>
      </c>
      <c r="AE17" s="590" t="str">
        <f t="shared" si="3"/>
        <v>Asturias, Principado de</v>
      </c>
      <c r="AF17" s="591">
        <f t="shared" si="4"/>
        <v>2.9072765023101743</v>
      </c>
      <c r="AG17" s="587"/>
      <c r="AH17" s="589">
        <f t="shared" si="14"/>
        <v>1</v>
      </c>
      <c r="AI17" s="589">
        <v>7</v>
      </c>
      <c r="AJ17" s="589">
        <f t="shared" si="15"/>
        <v>6</v>
      </c>
      <c r="AK17" s="590" t="str">
        <f t="shared" si="16"/>
        <v>Cantabria</v>
      </c>
      <c r="AL17" s="591">
        <f t="shared" si="17"/>
        <v>1.0052471815551465</v>
      </c>
      <c r="AM17" s="587"/>
      <c r="AN17" s="589">
        <f t="shared" si="18"/>
        <v>2</v>
      </c>
      <c r="AO17" s="589">
        <v>7</v>
      </c>
      <c r="AP17" s="589">
        <f t="shared" si="19"/>
        <v>6</v>
      </c>
      <c r="AQ17" s="590" t="str">
        <f t="shared" si="20"/>
        <v>Cantabria</v>
      </c>
      <c r="AR17" s="591">
        <f t="shared" si="21"/>
        <v>3.9760945159883874</v>
      </c>
      <c r="AS17" s="587"/>
      <c r="AT17" s="589">
        <f t="shared" si="22"/>
        <v>1</v>
      </c>
      <c r="AU17" s="589">
        <v>7</v>
      </c>
      <c r="AV17" s="589">
        <f t="shared" si="23"/>
        <v>20</v>
      </c>
      <c r="AW17" s="590" t="str">
        <f t="shared" si="24"/>
        <v>TOTAL</v>
      </c>
      <c r="AX17" s="591">
        <f t="shared" si="25"/>
        <v>25.019802875422894</v>
      </c>
    </row>
    <row r="18" spans="1:50" s="231" customFormat="1" ht="18" customHeight="1" x14ac:dyDescent="0.15">
      <c r="A18" s="676"/>
      <c r="B18" s="677" t="s">
        <v>43</v>
      </c>
      <c r="C18" s="678"/>
      <c r="D18" s="679">
        <f t="shared" si="5"/>
        <v>2053328</v>
      </c>
      <c r="E18" s="680">
        <f t="shared" si="0"/>
        <v>4.3250338806902606</v>
      </c>
      <c r="F18" s="678"/>
      <c r="G18" s="681">
        <f>'20pobl'!J19</f>
        <v>1657821</v>
      </c>
      <c r="H18" s="682">
        <f t="shared" si="6"/>
        <v>4.3630990401461611</v>
      </c>
      <c r="I18" s="678"/>
      <c r="J18" s="681">
        <f>'20pobl'!Q19</f>
        <v>263299</v>
      </c>
      <c r="K18" s="682">
        <f t="shared" si="7"/>
        <v>3.9806172081541131</v>
      </c>
      <c r="L18" s="678"/>
      <c r="M18" s="681">
        <f>'20pobl'!X19</f>
        <v>132208</v>
      </c>
      <c r="N18" s="682">
        <f t="shared" si="1"/>
        <v>4.6154227481887657</v>
      </c>
      <c r="O18" s="678"/>
      <c r="P18" s="683">
        <f t="shared" si="8"/>
        <v>68043</v>
      </c>
      <c r="Q18" s="684">
        <f t="shared" si="9"/>
        <v>3.3137910747820123</v>
      </c>
      <c r="R18" s="678"/>
      <c r="S18" s="681">
        <f>'44apbpcasaad'!G19</f>
        <v>15761</v>
      </c>
      <c r="T18" s="685">
        <f t="shared" si="10"/>
        <v>0.95070577583466487</v>
      </c>
      <c r="U18" s="678"/>
      <c r="V18" s="681">
        <f>'44apbpcasaad'!J19</f>
        <v>12039</v>
      </c>
      <c r="W18" s="685">
        <f t="shared" si="11"/>
        <v>4.5723682961196204</v>
      </c>
      <c r="X18" s="678"/>
      <c r="Y18" s="681">
        <f>'44apbpcasaad'!M19</f>
        <v>40243</v>
      </c>
      <c r="Z18" s="609">
        <f t="shared" si="12"/>
        <v>30.439156480697083</v>
      </c>
      <c r="AA18" s="588"/>
      <c r="AB18" s="589">
        <f t="shared" si="2"/>
        <v>2</v>
      </c>
      <c r="AC18" s="589">
        <v>8</v>
      </c>
      <c r="AD18" s="589">
        <f t="shared" si="13"/>
        <v>2</v>
      </c>
      <c r="AE18" s="590" t="str">
        <f t="shared" si="3"/>
        <v>Aragón</v>
      </c>
      <c r="AF18" s="591">
        <f t="shared" si="4"/>
        <v>2.8807636195021544</v>
      </c>
      <c r="AG18" s="587"/>
      <c r="AH18" s="589">
        <f t="shared" si="14"/>
        <v>11</v>
      </c>
      <c r="AI18" s="589">
        <v>8</v>
      </c>
      <c r="AJ18" s="589">
        <f t="shared" si="15"/>
        <v>16</v>
      </c>
      <c r="AK18" s="590" t="str">
        <f t="shared" si="16"/>
        <v>País Vasco</v>
      </c>
      <c r="AL18" s="591">
        <f t="shared" si="17"/>
        <v>0.99961253956431051</v>
      </c>
      <c r="AM18" s="587"/>
      <c r="AN18" s="589">
        <f t="shared" si="18"/>
        <v>3</v>
      </c>
      <c r="AO18" s="589">
        <v>8</v>
      </c>
      <c r="AP18" s="589">
        <f t="shared" si="19"/>
        <v>10</v>
      </c>
      <c r="AQ18" s="590" t="str">
        <f t="shared" si="20"/>
        <v>Comunitat Valenciana</v>
      </c>
      <c r="AR18" s="591">
        <f t="shared" si="21"/>
        <v>3.9137900084001025</v>
      </c>
      <c r="AS18" s="587"/>
      <c r="AT18" s="589">
        <f t="shared" si="22"/>
        <v>3</v>
      </c>
      <c r="AU18" s="589">
        <v>8</v>
      </c>
      <c r="AV18" s="589">
        <f t="shared" si="23"/>
        <v>13</v>
      </c>
      <c r="AW18" s="590" t="str">
        <f t="shared" si="24"/>
        <v>Madrid, Comunidad de</v>
      </c>
      <c r="AX18" s="591">
        <f t="shared" si="25"/>
        <v>25.009317424393828</v>
      </c>
    </row>
    <row r="19" spans="1:50" s="231" customFormat="1" ht="18" customHeight="1" x14ac:dyDescent="0.15">
      <c r="A19" s="676"/>
      <c r="B19" s="677" t="s">
        <v>44</v>
      </c>
      <c r="C19" s="678"/>
      <c r="D19" s="679">
        <f t="shared" si="5"/>
        <v>7792611</v>
      </c>
      <c r="E19" s="680">
        <f t="shared" si="0"/>
        <v>16.413990650319683</v>
      </c>
      <c r="F19" s="678"/>
      <c r="G19" s="681">
        <f>'20pobl'!J20</f>
        <v>6290816</v>
      </c>
      <c r="H19" s="682">
        <f t="shared" si="6"/>
        <v>16.556343086096817</v>
      </c>
      <c r="I19" s="678"/>
      <c r="J19" s="681">
        <f>'20pobl'!Q20</f>
        <v>1048523</v>
      </c>
      <c r="K19" s="682">
        <f t="shared" si="7"/>
        <v>15.851821301810395</v>
      </c>
      <c r="L19" s="678"/>
      <c r="M19" s="681">
        <f>'20pobl'!X20</f>
        <v>453272</v>
      </c>
      <c r="N19" s="682">
        <f t="shared" si="1"/>
        <v>15.823867692704059</v>
      </c>
      <c r="O19" s="678"/>
      <c r="P19" s="683">
        <f t="shared" si="8"/>
        <v>192301</v>
      </c>
      <c r="Q19" s="684">
        <f t="shared" si="9"/>
        <v>2.4677351403784944</v>
      </c>
      <c r="R19" s="678"/>
      <c r="S19" s="681">
        <f>'44apbpcasaad'!G20</f>
        <v>52663</v>
      </c>
      <c r="T19" s="685">
        <f t="shared" si="10"/>
        <v>0.83714100046798379</v>
      </c>
      <c r="U19" s="678"/>
      <c r="V19" s="681">
        <f>'44apbpcasaad'!J20</f>
        <v>38714</v>
      </c>
      <c r="W19" s="685">
        <f t="shared" si="11"/>
        <v>3.6922413719107734</v>
      </c>
      <c r="X19" s="678"/>
      <c r="Y19" s="681">
        <f>'44apbpcasaad'!M20</f>
        <v>100924</v>
      </c>
      <c r="Z19" s="609">
        <f t="shared" si="12"/>
        <v>22.265659471575567</v>
      </c>
      <c r="AA19" s="588"/>
      <c r="AB19" s="589">
        <f t="shared" si="2"/>
        <v>15</v>
      </c>
      <c r="AC19" s="589">
        <v>9</v>
      </c>
      <c r="AD19" s="589">
        <f t="shared" si="13"/>
        <v>20</v>
      </c>
      <c r="AE19" s="590" t="str">
        <f t="shared" si="3"/>
        <v>TOTAL</v>
      </c>
      <c r="AF19" s="591">
        <f t="shared" si="4"/>
        <v>2.8250218744773612</v>
      </c>
      <c r="AG19" s="587"/>
      <c r="AH19" s="589">
        <f t="shared" si="14"/>
        <v>14</v>
      </c>
      <c r="AI19" s="589">
        <v>9</v>
      </c>
      <c r="AJ19" s="589">
        <f t="shared" si="15"/>
        <v>12</v>
      </c>
      <c r="AK19" s="590" t="str">
        <f t="shared" si="16"/>
        <v>Galicia</v>
      </c>
      <c r="AL19" s="591">
        <f t="shared" si="17"/>
        <v>0.99414739862584101</v>
      </c>
      <c r="AM19" s="587"/>
      <c r="AN19" s="589">
        <f t="shared" si="18"/>
        <v>10</v>
      </c>
      <c r="AO19" s="589">
        <v>9</v>
      </c>
      <c r="AP19" s="589">
        <f t="shared" si="19"/>
        <v>20</v>
      </c>
      <c r="AQ19" s="590" t="str">
        <f t="shared" si="20"/>
        <v>TOTAL</v>
      </c>
      <c r="AR19" s="591">
        <f t="shared" si="21"/>
        <v>3.9098789679141079</v>
      </c>
      <c r="AS19" s="587"/>
      <c r="AT19" s="589">
        <f t="shared" si="22"/>
        <v>15</v>
      </c>
      <c r="AU19" s="589">
        <v>9</v>
      </c>
      <c r="AV19" s="589">
        <f t="shared" si="23"/>
        <v>11</v>
      </c>
      <c r="AW19" s="590" t="str">
        <f t="shared" si="24"/>
        <v>Extremadura</v>
      </c>
      <c r="AX19" s="591">
        <f t="shared" si="25"/>
        <v>24.91970527111279</v>
      </c>
    </row>
    <row r="20" spans="1:50" s="231" customFormat="1" ht="18" customHeight="1" x14ac:dyDescent="0.15">
      <c r="A20" s="676"/>
      <c r="B20" s="677" t="s">
        <v>6</v>
      </c>
      <c r="C20" s="678"/>
      <c r="D20" s="679">
        <f t="shared" si="5"/>
        <v>5097967</v>
      </c>
      <c r="E20" s="680">
        <f t="shared" si="0"/>
        <v>10.738118799159649</v>
      </c>
      <c r="F20" s="678"/>
      <c r="G20" s="681">
        <f>'20pobl'!J21</f>
        <v>4079746</v>
      </c>
      <c r="H20" s="682">
        <f t="shared" si="6"/>
        <v>10.737188065925176</v>
      </c>
      <c r="I20" s="678"/>
      <c r="J20" s="681">
        <f>'20pobl'!Q21</f>
        <v>729753</v>
      </c>
      <c r="K20" s="682">
        <f t="shared" si="7"/>
        <v>11.032580258573288</v>
      </c>
      <c r="L20" s="678"/>
      <c r="M20" s="681">
        <f>'20pobl'!X21</f>
        <v>288468</v>
      </c>
      <c r="N20" s="682">
        <f t="shared" si="1"/>
        <v>10.070508360496467</v>
      </c>
      <c r="O20" s="678"/>
      <c r="P20" s="683">
        <f t="shared" si="8"/>
        <v>140764</v>
      </c>
      <c r="Q20" s="684">
        <f t="shared" si="9"/>
        <v>2.7611791131641299</v>
      </c>
      <c r="R20" s="678"/>
      <c r="S20" s="681">
        <f>'44apbpcasaad'!G21</f>
        <v>38272</v>
      </c>
      <c r="T20" s="685">
        <f t="shared" si="10"/>
        <v>0.93809761686144189</v>
      </c>
      <c r="U20" s="678"/>
      <c r="V20" s="681">
        <f>'44apbpcasaad'!J21</f>
        <v>28561</v>
      </c>
      <c r="W20" s="685">
        <f t="shared" si="11"/>
        <v>3.9137900084001025</v>
      </c>
      <c r="X20" s="678"/>
      <c r="Y20" s="681">
        <f>'44apbpcasaad'!M21</f>
        <v>73931</v>
      </c>
      <c r="Z20" s="609">
        <f t="shared" si="12"/>
        <v>25.628839247334191</v>
      </c>
      <c r="AA20" s="588"/>
      <c r="AB20" s="589">
        <f t="shared" si="2"/>
        <v>10</v>
      </c>
      <c r="AC20" s="589">
        <v>10</v>
      </c>
      <c r="AD20" s="589">
        <f t="shared" si="13"/>
        <v>10</v>
      </c>
      <c r="AE20" s="590" t="str">
        <f t="shared" si="3"/>
        <v>Comunitat Valenciana</v>
      </c>
      <c r="AF20" s="592">
        <f t="shared" si="4"/>
        <v>2.7611791131641299</v>
      </c>
      <c r="AG20" s="587"/>
      <c r="AH20" s="589">
        <f t="shared" si="14"/>
        <v>12</v>
      </c>
      <c r="AI20" s="589">
        <v>10</v>
      </c>
      <c r="AJ20" s="589">
        <f t="shared" si="15"/>
        <v>20</v>
      </c>
      <c r="AK20" s="590" t="str">
        <f t="shared" si="16"/>
        <v>TOTAL</v>
      </c>
      <c r="AL20" s="591">
        <f t="shared" si="17"/>
        <v>0.96294097258135702</v>
      </c>
      <c r="AM20" s="587"/>
      <c r="AN20" s="589">
        <f t="shared" si="18"/>
        <v>8</v>
      </c>
      <c r="AO20" s="589">
        <v>10</v>
      </c>
      <c r="AP20" s="589">
        <f t="shared" si="19"/>
        <v>9</v>
      </c>
      <c r="AQ20" s="590" t="str">
        <f t="shared" si="20"/>
        <v>Cataluña</v>
      </c>
      <c r="AR20" s="591">
        <f t="shared" si="21"/>
        <v>3.6922413719107734</v>
      </c>
      <c r="AS20" s="587"/>
      <c r="AT20" s="589">
        <f t="shared" si="22"/>
        <v>5</v>
      </c>
      <c r="AU20" s="589">
        <v>10</v>
      </c>
      <c r="AV20" s="589">
        <f t="shared" si="23"/>
        <v>2</v>
      </c>
      <c r="AW20" s="590" t="str">
        <f t="shared" si="24"/>
        <v>Aragón</v>
      </c>
      <c r="AX20" s="591">
        <f t="shared" si="25"/>
        <v>23.969558536912338</v>
      </c>
    </row>
    <row r="21" spans="1:50" s="231" customFormat="1" ht="18" customHeight="1" x14ac:dyDescent="0.15">
      <c r="A21" s="676"/>
      <c r="B21" s="677" t="s">
        <v>5</v>
      </c>
      <c r="C21" s="678"/>
      <c r="D21" s="679">
        <f t="shared" si="5"/>
        <v>1054776</v>
      </c>
      <c r="E21" s="680">
        <f t="shared" si="0"/>
        <v>2.221730739822839</v>
      </c>
      <c r="F21" s="678"/>
      <c r="G21" s="681">
        <f>'20pobl'!J22</f>
        <v>828053</v>
      </c>
      <c r="H21" s="682">
        <f t="shared" si="6"/>
        <v>2.1792927279182428</v>
      </c>
      <c r="I21" s="678"/>
      <c r="J21" s="681">
        <f>'20pobl'!Q22</f>
        <v>152621</v>
      </c>
      <c r="K21" s="682">
        <f t="shared" si="7"/>
        <v>2.3073607530818152</v>
      </c>
      <c r="L21" s="678"/>
      <c r="M21" s="681">
        <f>'20pobl'!X22</f>
        <v>74102</v>
      </c>
      <c r="N21" s="682">
        <f t="shared" si="1"/>
        <v>2.5869240627366263</v>
      </c>
      <c r="O21" s="678"/>
      <c r="P21" s="683">
        <f t="shared" si="8"/>
        <v>33170</v>
      </c>
      <c r="Q21" s="684">
        <f t="shared" si="9"/>
        <v>3.1447435284837728</v>
      </c>
      <c r="R21" s="678"/>
      <c r="S21" s="681">
        <f>'44apbpcasaad'!G22</f>
        <v>8431</v>
      </c>
      <c r="T21" s="685">
        <f t="shared" si="10"/>
        <v>1.018171542159741</v>
      </c>
      <c r="U21" s="678"/>
      <c r="V21" s="681">
        <f>'44apbpcasaad'!J22</f>
        <v>6273</v>
      </c>
      <c r="W21" s="685">
        <f t="shared" si="11"/>
        <v>4.1101814298163424</v>
      </c>
      <c r="X21" s="678"/>
      <c r="Y21" s="681">
        <f>'44apbpcasaad'!M22</f>
        <v>18466</v>
      </c>
      <c r="Z21" s="609">
        <f t="shared" si="12"/>
        <v>24.91970527111279</v>
      </c>
      <c r="AA21" s="588"/>
      <c r="AB21" s="589">
        <f t="shared" si="2"/>
        <v>4</v>
      </c>
      <c r="AC21" s="589">
        <v>11</v>
      </c>
      <c r="AD21" s="589">
        <f t="shared" si="13"/>
        <v>17</v>
      </c>
      <c r="AE21" s="590" t="str">
        <f t="shared" si="3"/>
        <v>Rioja, La</v>
      </c>
      <c r="AF21" s="591">
        <f t="shared" si="4"/>
        <v>2.7371737961562026</v>
      </c>
      <c r="AG21" s="587"/>
      <c r="AH21" s="589">
        <f t="shared" si="14"/>
        <v>5</v>
      </c>
      <c r="AI21" s="589">
        <v>11</v>
      </c>
      <c r="AJ21" s="589">
        <f t="shared" si="15"/>
        <v>8</v>
      </c>
      <c r="AK21" s="590" t="str">
        <f t="shared" si="16"/>
        <v>Castilla - La Mancha</v>
      </c>
      <c r="AL21" s="591">
        <f t="shared" si="17"/>
        <v>0.95070577583466487</v>
      </c>
      <c r="AM21" s="587"/>
      <c r="AN21" s="589">
        <f t="shared" si="18"/>
        <v>6</v>
      </c>
      <c r="AO21" s="589">
        <v>11</v>
      </c>
      <c r="AP21" s="589">
        <f t="shared" si="19"/>
        <v>2</v>
      </c>
      <c r="AQ21" s="590" t="str">
        <f t="shared" si="20"/>
        <v>Aragón</v>
      </c>
      <c r="AR21" s="591">
        <f t="shared" si="21"/>
        <v>3.5379488775827843</v>
      </c>
      <c r="AS21" s="587"/>
      <c r="AT21" s="589">
        <f t="shared" si="22"/>
        <v>9</v>
      </c>
      <c r="AU21" s="589">
        <v>11</v>
      </c>
      <c r="AV21" s="589">
        <f t="shared" si="23"/>
        <v>14</v>
      </c>
      <c r="AW21" s="590" t="str">
        <f t="shared" si="24"/>
        <v>Murcia, Región de</v>
      </c>
      <c r="AX21" s="591">
        <f t="shared" si="25"/>
        <v>23.528837027524986</v>
      </c>
    </row>
    <row r="22" spans="1:50" s="231" customFormat="1" ht="18" customHeight="1" x14ac:dyDescent="0.15">
      <c r="A22" s="676"/>
      <c r="B22" s="677" t="s">
        <v>38</v>
      </c>
      <c r="C22" s="678"/>
      <c r="D22" s="679">
        <f t="shared" si="5"/>
        <v>2690464</v>
      </c>
      <c r="E22" s="680">
        <f t="shared" si="0"/>
        <v>5.6670672950339354</v>
      </c>
      <c r="F22" s="678"/>
      <c r="G22" s="681">
        <f>'20pobl'!J23</f>
        <v>1987834</v>
      </c>
      <c r="H22" s="682">
        <f t="shared" si="6"/>
        <v>5.231636357224275</v>
      </c>
      <c r="I22" s="678"/>
      <c r="J22" s="681">
        <f>'20pobl'!Q23</f>
        <v>464829</v>
      </c>
      <c r="K22" s="682">
        <f t="shared" si="7"/>
        <v>7.0273959120584131</v>
      </c>
      <c r="L22" s="678"/>
      <c r="M22" s="681">
        <f>'20pobl'!X23</f>
        <v>237801</v>
      </c>
      <c r="N22" s="682">
        <f t="shared" si="1"/>
        <v>8.3017074983513606</v>
      </c>
      <c r="O22" s="678"/>
      <c r="P22" s="683">
        <f t="shared" si="8"/>
        <v>70490</v>
      </c>
      <c r="Q22" s="684">
        <f t="shared" si="9"/>
        <v>2.6199941720089917</v>
      </c>
      <c r="R22" s="678"/>
      <c r="S22" s="681">
        <f>'44apbpcasaad'!G23</f>
        <v>19762</v>
      </c>
      <c r="T22" s="685">
        <f t="shared" si="10"/>
        <v>0.99414739862584101</v>
      </c>
      <c r="U22" s="678"/>
      <c r="V22" s="681">
        <f>'44apbpcasaad'!J23</f>
        <v>12729</v>
      </c>
      <c r="W22" s="685">
        <f t="shared" si="11"/>
        <v>2.7384263890592022</v>
      </c>
      <c r="X22" s="678"/>
      <c r="Y22" s="681">
        <f>'44apbpcasaad'!M23</f>
        <v>37999</v>
      </c>
      <c r="Z22" s="609">
        <f t="shared" si="12"/>
        <v>15.979327252618786</v>
      </c>
      <c r="AA22" s="588"/>
      <c r="AB22" s="589">
        <f t="shared" si="2"/>
        <v>12</v>
      </c>
      <c r="AC22" s="589">
        <v>12</v>
      </c>
      <c r="AD22" s="589">
        <f t="shared" si="13"/>
        <v>12</v>
      </c>
      <c r="AE22" s="590" t="str">
        <f t="shared" si="3"/>
        <v>Galicia</v>
      </c>
      <c r="AF22" s="591">
        <f t="shared" si="4"/>
        <v>2.6199941720089917</v>
      </c>
      <c r="AG22" s="587"/>
      <c r="AH22" s="589">
        <f t="shared" si="14"/>
        <v>9</v>
      </c>
      <c r="AI22" s="589">
        <v>12</v>
      </c>
      <c r="AJ22" s="589">
        <f t="shared" si="15"/>
        <v>10</v>
      </c>
      <c r="AK22" s="590" t="str">
        <f t="shared" si="16"/>
        <v>Comunitat Valenciana</v>
      </c>
      <c r="AL22" s="591">
        <f t="shared" si="17"/>
        <v>0.93809761686144189</v>
      </c>
      <c r="AM22" s="587"/>
      <c r="AN22" s="589">
        <f t="shared" si="18"/>
        <v>18</v>
      </c>
      <c r="AO22" s="589">
        <v>12</v>
      </c>
      <c r="AP22" s="589">
        <f t="shared" si="19"/>
        <v>13</v>
      </c>
      <c r="AQ22" s="590" t="str">
        <f t="shared" si="20"/>
        <v>Madrid, Comunidad de</v>
      </c>
      <c r="AR22" s="591">
        <f t="shared" si="21"/>
        <v>3.4623311990854875</v>
      </c>
      <c r="AS22" s="587"/>
      <c r="AT22" s="589">
        <f t="shared" si="22"/>
        <v>18</v>
      </c>
      <c r="AU22" s="589">
        <v>12</v>
      </c>
      <c r="AV22" s="589">
        <f t="shared" si="23"/>
        <v>6</v>
      </c>
      <c r="AW22" s="590" t="str">
        <f t="shared" si="24"/>
        <v>Cantabria</v>
      </c>
      <c r="AX22" s="591">
        <f t="shared" si="25"/>
        <v>23.50102369113776</v>
      </c>
    </row>
    <row r="23" spans="1:50" s="231" customFormat="1" ht="18" customHeight="1" x14ac:dyDescent="0.15">
      <c r="A23" s="676"/>
      <c r="B23" s="677" t="s">
        <v>45</v>
      </c>
      <c r="C23" s="678"/>
      <c r="D23" s="679">
        <f t="shared" si="5"/>
        <v>6750336</v>
      </c>
      <c r="E23" s="680">
        <f t="shared" si="0"/>
        <v>14.218591431102663</v>
      </c>
      <c r="F23" s="678"/>
      <c r="G23" s="681">
        <f>'20pobl'!J24</f>
        <v>5514027</v>
      </c>
      <c r="H23" s="682">
        <f t="shared" si="6"/>
        <v>14.511968367537881</v>
      </c>
      <c r="I23" s="678"/>
      <c r="J23" s="681">
        <f>'20pobl'!Q24</f>
        <v>866035</v>
      </c>
      <c r="K23" s="682">
        <f t="shared" si="7"/>
        <v>13.092924104777257</v>
      </c>
      <c r="L23" s="678"/>
      <c r="M23" s="681">
        <f>'20pobl'!X24</f>
        <v>370274</v>
      </c>
      <c r="N23" s="682">
        <f t="shared" si="1"/>
        <v>12.92638147965968</v>
      </c>
      <c r="O23" s="678"/>
      <c r="P23" s="683">
        <f t="shared" si="8"/>
        <v>167084</v>
      </c>
      <c r="Q23" s="684">
        <f t="shared" si="9"/>
        <v>2.4751953087964806</v>
      </c>
      <c r="R23" s="678"/>
      <c r="S23" s="681">
        <f>'44apbpcasaad'!G24</f>
        <v>44496</v>
      </c>
      <c r="T23" s="685">
        <f t="shared" si="10"/>
        <v>0.80696014002107719</v>
      </c>
      <c r="U23" s="678"/>
      <c r="V23" s="681">
        <f>'44apbpcasaad'!J24</f>
        <v>29985</v>
      </c>
      <c r="W23" s="685">
        <f t="shared" si="11"/>
        <v>3.4623311990854875</v>
      </c>
      <c r="X23" s="678"/>
      <c r="Y23" s="681">
        <f>'44apbpcasaad'!M24</f>
        <v>92603</v>
      </c>
      <c r="Z23" s="609">
        <f t="shared" si="12"/>
        <v>25.009317424393828</v>
      </c>
      <c r="AA23" s="588"/>
      <c r="AB23" s="589">
        <f t="shared" si="2"/>
        <v>14</v>
      </c>
      <c r="AC23" s="589">
        <v>13</v>
      </c>
      <c r="AD23" s="589">
        <f t="shared" si="13"/>
        <v>14</v>
      </c>
      <c r="AE23" s="590" t="str">
        <f t="shared" si="3"/>
        <v>Murcia, Región de</v>
      </c>
      <c r="AF23" s="591">
        <f t="shared" si="4"/>
        <v>2.5065964783096306</v>
      </c>
      <c r="AG23" s="587"/>
      <c r="AH23" s="589">
        <f t="shared" si="14"/>
        <v>15</v>
      </c>
      <c r="AI23" s="589">
        <v>13</v>
      </c>
      <c r="AJ23" s="589">
        <f t="shared" si="15"/>
        <v>5</v>
      </c>
      <c r="AK23" s="590" t="str">
        <f t="shared" si="16"/>
        <v>Canarias</v>
      </c>
      <c r="AL23" s="591">
        <f t="shared" si="17"/>
        <v>0.84107458082017517</v>
      </c>
      <c r="AM23" s="587"/>
      <c r="AN23" s="589">
        <f t="shared" si="18"/>
        <v>12</v>
      </c>
      <c r="AO23" s="589">
        <v>13</v>
      </c>
      <c r="AP23" s="589">
        <f t="shared" si="19"/>
        <v>16</v>
      </c>
      <c r="AQ23" s="590" t="str">
        <f t="shared" si="20"/>
        <v>País Vasco</v>
      </c>
      <c r="AR23" s="591">
        <f t="shared" si="21"/>
        <v>3.3625888281758729</v>
      </c>
      <c r="AS23" s="587"/>
      <c r="AT23" s="589">
        <f t="shared" si="22"/>
        <v>8</v>
      </c>
      <c r="AU23" s="589">
        <v>13</v>
      </c>
      <c r="AV23" s="589">
        <f t="shared" si="23"/>
        <v>16</v>
      </c>
      <c r="AW23" s="590" t="str">
        <f t="shared" si="24"/>
        <v>País Vasco</v>
      </c>
      <c r="AX23" s="591">
        <f t="shared" si="25"/>
        <v>23.212413767128876</v>
      </c>
    </row>
    <row r="24" spans="1:50" s="231" customFormat="1" ht="18" customHeight="1" x14ac:dyDescent="0.15">
      <c r="A24" s="676"/>
      <c r="B24" s="677" t="s">
        <v>46</v>
      </c>
      <c r="C24" s="678"/>
      <c r="D24" s="679">
        <f t="shared" si="5"/>
        <v>1531878</v>
      </c>
      <c r="E24" s="680">
        <f t="shared" si="0"/>
        <v>3.2266760357254345</v>
      </c>
      <c r="F24" s="678"/>
      <c r="G24" s="681">
        <f>'20pobl'!J25</f>
        <v>1285039</v>
      </c>
      <c r="H24" s="682">
        <f t="shared" si="6"/>
        <v>3.382001089050255</v>
      </c>
      <c r="I24" s="678"/>
      <c r="J24" s="681">
        <f>'20pobl'!Q25</f>
        <v>175195</v>
      </c>
      <c r="K24" s="682">
        <f t="shared" si="7"/>
        <v>2.6486398800700339</v>
      </c>
      <c r="L24" s="678"/>
      <c r="M24" s="681">
        <f>'20pobl'!X25</f>
        <v>71644</v>
      </c>
      <c r="N24" s="682">
        <f t="shared" si="1"/>
        <v>2.501114511763554</v>
      </c>
      <c r="O24" s="678"/>
      <c r="P24" s="683">
        <f t="shared" si="8"/>
        <v>38398</v>
      </c>
      <c r="Q24" s="684">
        <f t="shared" si="9"/>
        <v>2.5065964783096306</v>
      </c>
      <c r="R24" s="678"/>
      <c r="S24" s="681">
        <f>'44apbpcasaad'!G25</f>
        <v>14144</v>
      </c>
      <c r="T24" s="685">
        <f t="shared" si="10"/>
        <v>1.100666983647967</v>
      </c>
      <c r="U24" s="678"/>
      <c r="V24" s="681">
        <f>'44apbpcasaad'!J25</f>
        <v>7397</v>
      </c>
      <c r="W24" s="685">
        <f t="shared" si="11"/>
        <v>4.2221524586888899</v>
      </c>
      <c r="X24" s="678"/>
      <c r="Y24" s="681">
        <f>'44apbpcasaad'!M25</f>
        <v>16857</v>
      </c>
      <c r="Z24" s="609">
        <f t="shared" si="12"/>
        <v>23.528837027524986</v>
      </c>
      <c r="AA24" s="588"/>
      <c r="AB24" s="589">
        <f t="shared" si="2"/>
        <v>13</v>
      </c>
      <c r="AC24" s="589">
        <v>14</v>
      </c>
      <c r="AD24" s="589">
        <f t="shared" si="13"/>
        <v>13</v>
      </c>
      <c r="AE24" s="590" t="str">
        <f t="shared" si="3"/>
        <v>Madrid, Comunidad de</v>
      </c>
      <c r="AF24" s="591">
        <f t="shared" si="4"/>
        <v>2.4751953087964806</v>
      </c>
      <c r="AG24" s="587"/>
      <c r="AH24" s="589">
        <f t="shared" si="14"/>
        <v>4</v>
      </c>
      <c r="AI24" s="589">
        <v>14</v>
      </c>
      <c r="AJ24" s="589">
        <f t="shared" si="15"/>
        <v>9</v>
      </c>
      <c r="AK24" s="590" t="str">
        <f t="shared" si="16"/>
        <v>Cataluña</v>
      </c>
      <c r="AL24" s="591">
        <f t="shared" si="17"/>
        <v>0.83714100046798379</v>
      </c>
      <c r="AM24" s="587"/>
      <c r="AN24" s="589">
        <f t="shared" si="18"/>
        <v>4</v>
      </c>
      <c r="AO24" s="589">
        <v>14</v>
      </c>
      <c r="AP24" s="589">
        <f t="shared" si="19"/>
        <v>18</v>
      </c>
      <c r="AQ24" s="590" t="str">
        <f t="shared" si="20"/>
        <v>Ceuta y Melilla</v>
      </c>
      <c r="AR24" s="591">
        <f t="shared" si="21"/>
        <v>3.3428590416694357</v>
      </c>
      <c r="AS24" s="587"/>
      <c r="AT24" s="589">
        <f t="shared" si="22"/>
        <v>11</v>
      </c>
      <c r="AU24" s="589">
        <v>14</v>
      </c>
      <c r="AV24" s="589">
        <f t="shared" si="23"/>
        <v>15</v>
      </c>
      <c r="AW24" s="590" t="str">
        <f t="shared" si="24"/>
        <v>Navarra, Comunidad Foral de</v>
      </c>
      <c r="AX24" s="591">
        <f t="shared" si="25"/>
        <v>22.949515405757268</v>
      </c>
    </row>
    <row r="25" spans="1:50" s="231" customFormat="1" ht="18" customHeight="1" x14ac:dyDescent="0.15">
      <c r="B25" s="677" t="s">
        <v>47</v>
      </c>
      <c r="C25" s="678"/>
      <c r="D25" s="686">
        <f t="shared" si="5"/>
        <v>664117</v>
      </c>
      <c r="E25" s="680">
        <f t="shared" si="0"/>
        <v>1.3988649284198011</v>
      </c>
      <c r="F25" s="678"/>
      <c r="G25" s="687">
        <f>'20pobl'!J26</f>
        <v>529501</v>
      </c>
      <c r="H25" s="682">
        <f t="shared" si="6"/>
        <v>1.3935553385175072</v>
      </c>
      <c r="I25" s="678"/>
      <c r="J25" s="687">
        <f>'20pobl'!Q26</f>
        <v>93138</v>
      </c>
      <c r="K25" s="682">
        <f>J25*100/$J$30</f>
        <v>1.408082543165974</v>
      </c>
      <c r="L25" s="678"/>
      <c r="M25" s="687">
        <f>'20pobl'!X26</f>
        <v>41478</v>
      </c>
      <c r="N25" s="682">
        <f t="shared" si="1"/>
        <v>1.4480099899353567</v>
      </c>
      <c r="O25" s="678"/>
      <c r="P25" s="688">
        <f t="shared" si="8"/>
        <v>15398</v>
      </c>
      <c r="Q25" s="684">
        <f t="shared" si="9"/>
        <v>2.3185673608716537</v>
      </c>
      <c r="R25" s="678"/>
      <c r="S25" s="687">
        <f>'44apbpcasaad'!G26</f>
        <v>3290</v>
      </c>
      <c r="T25" s="685">
        <f t="shared" si="10"/>
        <v>0.62133971418373146</v>
      </c>
      <c r="U25" s="678"/>
      <c r="V25" s="687">
        <f>'44apbpcasaad'!J26</f>
        <v>2589</v>
      </c>
      <c r="W25" s="685">
        <f t="shared" si="11"/>
        <v>2.7797461830831671</v>
      </c>
      <c r="X25" s="678"/>
      <c r="Y25" s="687">
        <f>'44apbpcasaad'!M26</f>
        <v>9519</v>
      </c>
      <c r="Z25" s="609">
        <f t="shared" si="12"/>
        <v>22.949515405757268</v>
      </c>
      <c r="AA25" s="588"/>
      <c r="AB25" s="589">
        <f t="shared" si="2"/>
        <v>16</v>
      </c>
      <c r="AC25" s="589">
        <v>15</v>
      </c>
      <c r="AD25" s="589">
        <f t="shared" si="13"/>
        <v>9</v>
      </c>
      <c r="AE25" s="590" t="str">
        <f t="shared" si="3"/>
        <v>Cataluña</v>
      </c>
      <c r="AF25" s="591">
        <f t="shared" si="4"/>
        <v>2.4677351403784944</v>
      </c>
      <c r="AG25" s="587"/>
      <c r="AH25" s="589">
        <f t="shared" si="14"/>
        <v>18</v>
      </c>
      <c r="AI25" s="589">
        <v>15</v>
      </c>
      <c r="AJ25" s="589">
        <f t="shared" si="15"/>
        <v>13</v>
      </c>
      <c r="AK25" s="590" t="str">
        <f t="shared" si="16"/>
        <v>Madrid, Comunidad de</v>
      </c>
      <c r="AL25" s="591">
        <f t="shared" si="17"/>
        <v>0.80696014002107719</v>
      </c>
      <c r="AM25" s="587"/>
      <c r="AN25" s="589">
        <f t="shared" si="18"/>
        <v>17</v>
      </c>
      <c r="AO25" s="589">
        <v>15</v>
      </c>
      <c r="AP25" s="589">
        <f t="shared" si="19"/>
        <v>17</v>
      </c>
      <c r="AQ25" s="590" t="str">
        <f t="shared" si="20"/>
        <v>Rioja, La</v>
      </c>
      <c r="AR25" s="591">
        <f t="shared" si="21"/>
        <v>3.305502033825733</v>
      </c>
      <c r="AS25" s="587"/>
      <c r="AT25" s="589">
        <f t="shared" si="22"/>
        <v>14</v>
      </c>
      <c r="AU25" s="589">
        <v>15</v>
      </c>
      <c r="AV25" s="589">
        <f t="shared" si="23"/>
        <v>9</v>
      </c>
      <c r="AW25" s="590" t="str">
        <f t="shared" si="24"/>
        <v>Cataluña</v>
      </c>
      <c r="AX25" s="591">
        <f t="shared" si="25"/>
        <v>22.265659471575567</v>
      </c>
    </row>
    <row r="26" spans="1:50" s="231" customFormat="1" ht="18" customHeight="1" x14ac:dyDescent="0.15">
      <c r="B26" s="677" t="s">
        <v>48</v>
      </c>
      <c r="C26" s="678"/>
      <c r="D26" s="686">
        <f t="shared" si="5"/>
        <v>2208174</v>
      </c>
      <c r="E26" s="680">
        <f t="shared" si="0"/>
        <v>4.6511942390399073</v>
      </c>
      <c r="F26" s="678"/>
      <c r="G26" s="687">
        <f>'20pobl'!J27</f>
        <v>1695657</v>
      </c>
      <c r="H26" s="682">
        <f t="shared" si="6"/>
        <v>4.4626768686831202</v>
      </c>
      <c r="I26" s="678"/>
      <c r="J26" s="687">
        <f>'20pobl'!Q27</f>
        <v>353210</v>
      </c>
      <c r="K26" s="682">
        <f t="shared" si="7"/>
        <v>5.3399131940953604</v>
      </c>
      <c r="L26" s="678"/>
      <c r="M26" s="687">
        <f>'20pobl'!X27</f>
        <v>159307</v>
      </c>
      <c r="N26" s="682">
        <f t="shared" si="1"/>
        <v>5.561457338025745</v>
      </c>
      <c r="O26" s="678"/>
      <c r="P26" s="688">
        <f t="shared" si="8"/>
        <v>65806</v>
      </c>
      <c r="Q26" s="684">
        <f t="shared" si="9"/>
        <v>2.9801093573241966</v>
      </c>
      <c r="R26" s="678"/>
      <c r="S26" s="687">
        <f>'44apbpcasaad'!G27</f>
        <v>16950</v>
      </c>
      <c r="T26" s="685">
        <f t="shared" si="10"/>
        <v>0.99961253956431051</v>
      </c>
      <c r="U26" s="678"/>
      <c r="V26" s="687">
        <f>'44apbpcasaad'!J27</f>
        <v>11877</v>
      </c>
      <c r="W26" s="685">
        <f t="shared" si="11"/>
        <v>3.3625888281758729</v>
      </c>
      <c r="X26" s="678"/>
      <c r="Y26" s="687">
        <f>'44apbpcasaad'!M27</f>
        <v>36979</v>
      </c>
      <c r="Z26" s="609">
        <f t="shared" si="12"/>
        <v>23.212413767128876</v>
      </c>
      <c r="AA26" s="588"/>
      <c r="AB26" s="589">
        <f t="shared" si="2"/>
        <v>6</v>
      </c>
      <c r="AC26" s="589">
        <v>16</v>
      </c>
      <c r="AD26" s="589">
        <f t="shared" si="13"/>
        <v>15</v>
      </c>
      <c r="AE26" s="590" t="str">
        <f t="shared" si="3"/>
        <v>Navarra, Comunidad Foral de</v>
      </c>
      <c r="AF26" s="592">
        <f t="shared" si="4"/>
        <v>2.3185673608716537</v>
      </c>
      <c r="AG26" s="587"/>
      <c r="AH26" s="589">
        <f t="shared" si="14"/>
        <v>8</v>
      </c>
      <c r="AI26" s="589">
        <v>16</v>
      </c>
      <c r="AJ26" s="589">
        <f t="shared" si="15"/>
        <v>2</v>
      </c>
      <c r="AK26" s="590" t="str">
        <f t="shared" si="16"/>
        <v>Aragón</v>
      </c>
      <c r="AL26" s="591">
        <f t="shared" si="17"/>
        <v>0.77715769885453667</v>
      </c>
      <c r="AM26" s="587"/>
      <c r="AN26" s="589">
        <f t="shared" si="18"/>
        <v>13</v>
      </c>
      <c r="AO26" s="589">
        <v>16</v>
      </c>
      <c r="AP26" s="589">
        <f t="shared" si="19"/>
        <v>3</v>
      </c>
      <c r="AQ26" s="590" t="str">
        <f t="shared" si="20"/>
        <v>Asturias, Principado de</v>
      </c>
      <c r="AR26" s="591">
        <f t="shared" si="21"/>
        <v>3.1517800042634834</v>
      </c>
      <c r="AS26" s="587"/>
      <c r="AT26" s="589">
        <f t="shared" si="22"/>
        <v>13</v>
      </c>
      <c r="AU26" s="589">
        <v>16</v>
      </c>
      <c r="AV26" s="589">
        <f t="shared" si="23"/>
        <v>18</v>
      </c>
      <c r="AW26" s="590" t="str">
        <f t="shared" si="24"/>
        <v>Ceuta y Melilla</v>
      </c>
      <c r="AX26" s="591">
        <f t="shared" si="25"/>
        <v>19.530767647664128</v>
      </c>
    </row>
    <row r="27" spans="1:50" s="231" customFormat="1" ht="18" customHeight="1" x14ac:dyDescent="0.15">
      <c r="B27" s="677" t="s">
        <v>49</v>
      </c>
      <c r="C27" s="678"/>
      <c r="D27" s="686">
        <f t="shared" si="5"/>
        <v>319892</v>
      </c>
      <c r="E27" s="689">
        <f t="shared" si="0"/>
        <v>0.67380551872948147</v>
      </c>
      <c r="F27" s="678"/>
      <c r="G27" s="687">
        <f>'20pobl'!J28</f>
        <v>251041</v>
      </c>
      <c r="H27" s="690">
        <f t="shared" si="6"/>
        <v>0.66069662897100012</v>
      </c>
      <c r="I27" s="678"/>
      <c r="J27" s="687">
        <f>'20pobl'!Q28</f>
        <v>46710</v>
      </c>
      <c r="K27" s="690">
        <f t="shared" si="7"/>
        <v>0.70617294328075164</v>
      </c>
      <c r="L27" s="678"/>
      <c r="M27" s="687">
        <f>'20pobl'!X28</f>
        <v>22141</v>
      </c>
      <c r="N27" s="690">
        <f t="shared" si="1"/>
        <v>0.77294925471716891</v>
      </c>
      <c r="O27" s="678"/>
      <c r="P27" s="688">
        <f t="shared" si="8"/>
        <v>8756</v>
      </c>
      <c r="Q27" s="691">
        <f t="shared" si="9"/>
        <v>2.7371737961562026</v>
      </c>
      <c r="R27" s="678"/>
      <c r="S27" s="687">
        <f>'44apbpcasaad'!G28</f>
        <v>1540</v>
      </c>
      <c r="T27" s="414">
        <f t="shared" si="10"/>
        <v>0.61344561246967622</v>
      </c>
      <c r="U27" s="678"/>
      <c r="V27" s="687">
        <f>'44apbpcasaad'!J28</f>
        <v>1544</v>
      </c>
      <c r="W27" s="414">
        <f t="shared" si="11"/>
        <v>3.305502033825733</v>
      </c>
      <c r="X27" s="678"/>
      <c r="Y27" s="687">
        <f>'44apbpcasaad'!M28</f>
        <v>5672</v>
      </c>
      <c r="Z27" s="612">
        <f t="shared" si="12"/>
        <v>25.617632446592296</v>
      </c>
      <c r="AA27" s="588"/>
      <c r="AB27" s="589">
        <f t="shared" si="2"/>
        <v>11</v>
      </c>
      <c r="AC27" s="589">
        <v>17</v>
      </c>
      <c r="AD27" s="589">
        <f t="shared" si="13"/>
        <v>4</v>
      </c>
      <c r="AE27" s="590" t="str">
        <f t="shared" si="3"/>
        <v>Balears, Illes</v>
      </c>
      <c r="AF27" s="591">
        <f t="shared" si="4"/>
        <v>2.293867637097919</v>
      </c>
      <c r="AG27" s="587"/>
      <c r="AH27" s="589">
        <f t="shared" si="14"/>
        <v>19</v>
      </c>
      <c r="AI27" s="589">
        <v>17</v>
      </c>
      <c r="AJ27" s="589">
        <f t="shared" si="15"/>
        <v>4</v>
      </c>
      <c r="AK27" s="590" t="str">
        <f t="shared" si="16"/>
        <v>Balears, Illes</v>
      </c>
      <c r="AL27" s="591">
        <f t="shared" si="17"/>
        <v>0.72848327972904603</v>
      </c>
      <c r="AM27" s="587"/>
      <c r="AN27" s="589">
        <f t="shared" si="18"/>
        <v>15</v>
      </c>
      <c r="AO27" s="589">
        <v>17</v>
      </c>
      <c r="AP27" s="589">
        <f t="shared" si="19"/>
        <v>15</v>
      </c>
      <c r="AQ27" s="590" t="str">
        <f t="shared" si="20"/>
        <v>Navarra, Comunidad Foral de</v>
      </c>
      <c r="AR27" s="591">
        <f t="shared" si="21"/>
        <v>2.7797461830831671</v>
      </c>
      <c r="AS27" s="587"/>
      <c r="AT27" s="589">
        <f t="shared" si="22"/>
        <v>6</v>
      </c>
      <c r="AU27" s="589">
        <v>17</v>
      </c>
      <c r="AV27" s="589">
        <f t="shared" si="23"/>
        <v>3</v>
      </c>
      <c r="AW27" s="590" t="str">
        <f t="shared" si="24"/>
        <v>Asturias, Principado de</v>
      </c>
      <c r="AX27" s="591">
        <f t="shared" si="25"/>
        <v>18.665508824633871</v>
      </c>
    </row>
    <row r="28" spans="1:50" s="231" customFormat="1" ht="18" customHeight="1" x14ac:dyDescent="0.15">
      <c r="B28" s="677" t="s">
        <v>4</v>
      </c>
      <c r="C28" s="678"/>
      <c r="D28" s="686">
        <f t="shared" si="5"/>
        <v>168287</v>
      </c>
      <c r="E28" s="689">
        <f t="shared" si="0"/>
        <v>0.35447185090726951</v>
      </c>
      <c r="F28" s="678"/>
      <c r="G28" s="687">
        <f>'20pobl'!J29</f>
        <v>148381</v>
      </c>
      <c r="H28" s="690">
        <f t="shared" si="6"/>
        <v>0.39051320901106185</v>
      </c>
      <c r="I28" s="678"/>
      <c r="J28" s="687">
        <f>'20pobl'!Q29</f>
        <v>15047</v>
      </c>
      <c r="K28" s="690">
        <f t="shared" si="7"/>
        <v>0.2274841421011661</v>
      </c>
      <c r="L28" s="678"/>
      <c r="M28" s="687">
        <f>'20pobl'!X29</f>
        <v>4859</v>
      </c>
      <c r="N28" s="690">
        <f t="shared" si="1"/>
        <v>0.16962921406759962</v>
      </c>
      <c r="O28" s="678"/>
      <c r="P28" s="688">
        <f t="shared" si="8"/>
        <v>3221</v>
      </c>
      <c r="Q28" s="691">
        <f t="shared" si="9"/>
        <v>1.9139921681413299</v>
      </c>
      <c r="R28" s="678"/>
      <c r="S28" s="687">
        <f>'44apbpcasaad'!G29</f>
        <v>1769</v>
      </c>
      <c r="T28" s="414">
        <f t="shared" si="10"/>
        <v>1.1922011578301803</v>
      </c>
      <c r="U28" s="678"/>
      <c r="V28" s="687">
        <f>'44apbpcasaad'!J29</f>
        <v>503</v>
      </c>
      <c r="W28" s="414">
        <f t="shared" si="11"/>
        <v>3.3428590416694357</v>
      </c>
      <c r="X28" s="678"/>
      <c r="Y28" s="687">
        <f>'44apbpcasaad'!M29</f>
        <v>949</v>
      </c>
      <c r="Z28" s="612">
        <f t="shared" si="12"/>
        <v>19.530767647664128</v>
      </c>
      <c r="AA28" s="588"/>
      <c r="AB28" s="589">
        <f t="shared" si="2"/>
        <v>18</v>
      </c>
      <c r="AC28" s="589">
        <v>18</v>
      </c>
      <c r="AD28" s="589">
        <f t="shared" si="13"/>
        <v>18</v>
      </c>
      <c r="AE28" s="590" t="str">
        <f t="shared" si="3"/>
        <v>Ceuta y Melilla</v>
      </c>
      <c r="AF28" s="591">
        <f t="shared" si="4"/>
        <v>1.9139921681413299</v>
      </c>
      <c r="AG28" s="587"/>
      <c r="AH28" s="589">
        <f t="shared" si="14"/>
        <v>2</v>
      </c>
      <c r="AI28" s="589">
        <v>18</v>
      </c>
      <c r="AJ28" s="589">
        <f t="shared" si="15"/>
        <v>15</v>
      </c>
      <c r="AK28" s="590" t="str">
        <f t="shared" si="16"/>
        <v>Navarra, Comunidad Foral de</v>
      </c>
      <c r="AL28" s="591">
        <f t="shared" si="17"/>
        <v>0.62133971418373146</v>
      </c>
      <c r="AM28" s="587"/>
      <c r="AN28" s="589">
        <f t="shared" si="18"/>
        <v>14</v>
      </c>
      <c r="AO28" s="589">
        <v>18</v>
      </c>
      <c r="AP28" s="589">
        <f t="shared" si="19"/>
        <v>12</v>
      </c>
      <c r="AQ28" s="590" t="str">
        <f t="shared" si="20"/>
        <v>Galicia</v>
      </c>
      <c r="AR28" s="591">
        <f t="shared" si="21"/>
        <v>2.7384263890592022</v>
      </c>
      <c r="AS28" s="587"/>
      <c r="AT28" s="589">
        <f t="shared" si="22"/>
        <v>16</v>
      </c>
      <c r="AU28" s="589">
        <v>18</v>
      </c>
      <c r="AV28" s="589">
        <f t="shared" si="23"/>
        <v>12</v>
      </c>
      <c r="AW28" s="590" t="str">
        <f t="shared" si="24"/>
        <v>Galicia</v>
      </c>
      <c r="AX28" s="591">
        <f t="shared" si="25"/>
        <v>15.979327252618786</v>
      </c>
    </row>
    <row r="29" spans="1:50" s="231" customFormat="1" ht="3.75" customHeight="1" x14ac:dyDescent="0.15">
      <c r="A29" s="676"/>
      <c r="B29" s="430"/>
      <c r="C29" s="513"/>
      <c r="D29" s="430"/>
      <c r="E29" s="692"/>
      <c r="F29" s="513"/>
      <c r="G29" s="430"/>
      <c r="H29" s="693"/>
      <c r="I29" s="513"/>
      <c r="J29" s="430"/>
      <c r="K29" s="693"/>
      <c r="L29" s="513"/>
      <c r="M29" s="430"/>
      <c r="N29" s="693"/>
      <c r="O29" s="513"/>
      <c r="P29" s="430"/>
      <c r="Q29" s="694"/>
      <c r="R29" s="513"/>
      <c r="S29" s="430"/>
      <c r="T29" s="695"/>
      <c r="U29" s="513"/>
      <c r="V29" s="430"/>
      <c r="W29" s="693"/>
      <c r="X29" s="513"/>
      <c r="Y29" s="430"/>
      <c r="Z29" s="593"/>
      <c r="AA29" s="588"/>
      <c r="AB29" s="585"/>
      <c r="AC29" s="585"/>
      <c r="AD29" s="589">
        <f>MATCH(AC30,AB$11:AB$30,0)</f>
        <v>5</v>
      </c>
      <c r="AE29" s="590" t="str">
        <f t="shared" si="3"/>
        <v>Canarias</v>
      </c>
      <c r="AF29" s="591">
        <f t="shared" si="4"/>
        <v>1.7156166066875114</v>
      </c>
      <c r="AG29" s="587"/>
      <c r="AH29" s="585"/>
      <c r="AI29" s="585"/>
      <c r="AJ29" s="589">
        <f>MATCH(AI30,AH$11:AH$30,0)</f>
        <v>17</v>
      </c>
      <c r="AK29" s="590" t="str">
        <f t="shared" si="16"/>
        <v>Rioja, La</v>
      </c>
      <c r="AL29" s="591">
        <f t="shared" si="17"/>
        <v>0.61344561246967622</v>
      </c>
      <c r="AM29" s="587"/>
      <c r="AN29" s="585"/>
      <c r="AO29" s="585"/>
      <c r="AP29" s="589">
        <f>MATCH(AO30,AN$11:AN$30,0)</f>
        <v>5</v>
      </c>
      <c r="AQ29" s="590" t="str">
        <f t="shared" si="20"/>
        <v>Canarias</v>
      </c>
      <c r="AR29" s="591">
        <f>INDEX(W$11:W$30,AP29,1)</f>
        <v>2.6364547361742932</v>
      </c>
      <c r="AS29" s="587"/>
      <c r="AT29" s="585"/>
      <c r="AU29" s="585"/>
      <c r="AV29" s="589">
        <f>MATCH(AU30,AT$11:AT$30,0)</f>
        <v>5</v>
      </c>
      <c r="AW29" s="590" t="str">
        <f t="shared" si="24"/>
        <v>Canarias</v>
      </c>
      <c r="AX29" s="591">
        <f t="shared" si="25"/>
        <v>15.575857264088675</v>
      </c>
    </row>
    <row r="30" spans="1:50" s="439" customFormat="1" ht="18" customHeight="1" x14ac:dyDescent="0.15">
      <c r="B30" s="696" t="s">
        <v>3</v>
      </c>
      <c r="C30" s="674"/>
      <c r="D30" s="697">
        <f>SUM(D11:D28)</f>
        <v>47475420</v>
      </c>
      <c r="E30" s="695">
        <f>SUM(E11:E28)</f>
        <v>100</v>
      </c>
      <c r="F30" s="674"/>
      <c r="G30" s="697">
        <f>SUM(G11:G28)</f>
        <v>37996410</v>
      </c>
      <c r="H30" s="698">
        <f>SUM(H11:H28)</f>
        <v>99.999999999999972</v>
      </c>
      <c r="I30" s="674"/>
      <c r="J30" s="697">
        <f>SUM(J11:J28)</f>
        <v>6614527</v>
      </c>
      <c r="K30" s="698">
        <f>SUM(K11:K28)</f>
        <v>99.999999999999986</v>
      </c>
      <c r="L30" s="674"/>
      <c r="M30" s="697">
        <f>SUM(M11:M28)</f>
        <v>2864483</v>
      </c>
      <c r="N30" s="698">
        <f>SUM(N11:N28)</f>
        <v>100.00000000000001</v>
      </c>
      <c r="O30" s="674"/>
      <c r="P30" s="697">
        <f>SUM(P11:P28)</f>
        <v>1341191</v>
      </c>
      <c r="Q30" s="694">
        <f>P30*100/D30</f>
        <v>2.8250218744773612</v>
      </c>
      <c r="R30" s="674"/>
      <c r="S30" s="697">
        <f>SUM(S11:S28)</f>
        <v>365883</v>
      </c>
      <c r="T30" s="695">
        <f>S30*100/G30</f>
        <v>0.96294097258135702</v>
      </c>
      <c r="U30" s="674"/>
      <c r="V30" s="697">
        <f>SUM(V11:V28)</f>
        <v>258620</v>
      </c>
      <c r="W30" s="695">
        <f>V30*100/J30</f>
        <v>3.9098789679141079</v>
      </c>
      <c r="X30" s="674"/>
      <c r="Y30" s="697">
        <f>SUM(Y11:Y28)</f>
        <v>716688</v>
      </c>
      <c r="Z30" s="594">
        <f>Y30*100/M30</f>
        <v>25.019802875422894</v>
      </c>
      <c r="AA30" s="588"/>
      <c r="AB30" s="589">
        <f>_xlfn.RANK.EQ(Q30,Q$11:Q$30,0)</f>
        <v>9</v>
      </c>
      <c r="AC30" s="589">
        <v>19</v>
      </c>
      <c r="AD30" s="585"/>
      <c r="AE30" s="585"/>
      <c r="AF30" s="595"/>
      <c r="AG30" s="297"/>
      <c r="AH30" s="589">
        <f t="shared" si="14"/>
        <v>10</v>
      </c>
      <c r="AI30" s="589">
        <v>19</v>
      </c>
      <c r="AJ30" s="585"/>
      <c r="AK30" s="585"/>
      <c r="AL30" s="595"/>
      <c r="AM30" s="297"/>
      <c r="AN30" s="589">
        <f t="shared" si="18"/>
        <v>9</v>
      </c>
      <c r="AO30" s="589">
        <v>19</v>
      </c>
      <c r="AP30" s="585"/>
      <c r="AQ30" s="585"/>
      <c r="AR30" s="595"/>
      <c r="AS30" s="297"/>
      <c r="AT30" s="589">
        <f t="shared" si="22"/>
        <v>7</v>
      </c>
      <c r="AU30" s="589">
        <v>19</v>
      </c>
      <c r="AV30" s="585"/>
      <c r="AW30" s="585"/>
      <c r="AX30" s="595"/>
    </row>
    <row r="31" spans="1:50" s="439" customFormat="1" ht="5.25" customHeight="1" x14ac:dyDescent="0.2">
      <c r="B31" s="784" t="s">
        <v>42</v>
      </c>
      <c r="C31" s="785"/>
      <c r="D31" s="785"/>
      <c r="E31" s="785"/>
      <c r="F31" s="785"/>
      <c r="G31" s="785"/>
      <c r="H31" s="785"/>
      <c r="I31" s="785"/>
      <c r="R31" s="785"/>
      <c r="Z31" s="297"/>
      <c r="AA31" s="297"/>
      <c r="AB31" s="297"/>
      <c r="AC31" s="297"/>
      <c r="AD31" s="297"/>
      <c r="AE31" s="297"/>
      <c r="AF31" s="297"/>
      <c r="AG31" s="297"/>
      <c r="AH31" s="297"/>
      <c r="AI31" s="297"/>
      <c r="AJ31" s="297"/>
      <c r="AK31" s="297"/>
      <c r="AL31" s="297"/>
      <c r="AM31" s="297"/>
      <c r="AN31" s="297"/>
      <c r="AO31" s="297"/>
      <c r="AP31" s="297"/>
      <c r="AQ31" s="297"/>
      <c r="AR31" s="297"/>
      <c r="AS31" s="297"/>
      <c r="AT31" s="297"/>
      <c r="AU31" s="297"/>
      <c r="AV31" s="297"/>
      <c r="AW31" s="297"/>
      <c r="AX31" s="297"/>
    </row>
    <row r="32" spans="1:50" s="439" customFormat="1" ht="5.25" customHeight="1" x14ac:dyDescent="0.2">
      <c r="B32" s="784" t="s">
        <v>50</v>
      </c>
      <c r="C32" s="786"/>
      <c r="D32" s="786"/>
      <c r="E32" s="786"/>
      <c r="F32" s="786"/>
      <c r="G32" s="786"/>
      <c r="H32" s="786"/>
      <c r="I32" s="786"/>
      <c r="R32" s="786"/>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row>
    <row r="33" spans="2:50" s="439" customFormat="1" ht="13.5" customHeight="1" x14ac:dyDescent="0.2">
      <c r="B33" s="1079" t="s">
        <v>179</v>
      </c>
      <c r="C33" s="1079"/>
      <c r="D33" s="1079"/>
      <c r="E33" s="1079"/>
      <c r="F33" s="1079"/>
      <c r="G33" s="1079"/>
      <c r="H33" s="1079"/>
      <c r="I33" s="1079"/>
      <c r="J33" s="1079"/>
      <c r="K33" s="1079"/>
      <c r="L33" s="1079"/>
      <c r="M33" s="1079"/>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row>
    <row r="34" spans="2:50" s="439" customFormat="1" ht="29.25" customHeight="1" x14ac:dyDescent="0.2">
      <c r="B34" s="1034"/>
      <c r="C34" s="1034"/>
      <c r="D34" s="1034"/>
      <c r="E34" s="1034"/>
      <c r="F34" s="1034"/>
      <c r="G34" s="1034"/>
      <c r="H34" s="1034"/>
      <c r="I34" s="1034"/>
      <c r="J34" s="1034"/>
      <c r="K34" s="1034"/>
      <c r="L34" s="1034"/>
      <c r="M34" s="1034"/>
      <c r="N34" s="1034"/>
      <c r="O34" s="1034"/>
      <c r="P34" s="1034"/>
      <c r="Q34" s="699"/>
      <c r="R34" s="699"/>
      <c r="S34" s="699"/>
      <c r="Z34" s="297"/>
      <c r="AA34" s="297"/>
      <c r="AB34" s="297"/>
      <c r="AC34" s="297"/>
      <c r="AD34" s="297"/>
      <c r="AE34" s="297"/>
      <c r="AF34" s="297"/>
      <c r="AG34" s="297"/>
      <c r="AH34" s="297"/>
      <c r="AI34" s="297"/>
      <c r="AJ34" s="297"/>
      <c r="AK34" s="297"/>
      <c r="AL34" s="297"/>
      <c r="AM34" s="297"/>
      <c r="AN34" s="297"/>
      <c r="AO34" s="297"/>
      <c r="AP34" s="297"/>
      <c r="AQ34" s="297"/>
      <c r="AR34" s="297"/>
      <c r="AS34" s="297"/>
      <c r="AT34" s="297"/>
      <c r="AU34" s="297"/>
      <c r="AV34" s="297"/>
      <c r="AW34" s="297"/>
      <c r="AX34" s="297"/>
    </row>
    <row r="35" spans="2:50" s="439" customFormat="1" ht="4.5" customHeight="1" x14ac:dyDescent="0.2">
      <c r="B35" s="1035"/>
      <c r="C35" s="1035"/>
      <c r="D35" s="1035"/>
      <c r="E35" s="1035"/>
      <c r="F35" s="1035"/>
      <c r="G35" s="1035"/>
      <c r="H35" s="1035"/>
      <c r="I35" s="1035"/>
      <c r="J35" s="1035"/>
      <c r="K35" s="1035"/>
      <c r="L35" s="1035"/>
      <c r="M35" s="1035"/>
      <c r="N35" s="1035"/>
      <c r="O35" s="1035"/>
      <c r="P35" s="1035"/>
      <c r="Q35" s="699"/>
      <c r="R35" s="699"/>
      <c r="S35" s="699"/>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row>
    <row r="36" spans="2:50" s="439" customFormat="1" x14ac:dyDescent="0.2">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row>
    <row r="37" spans="2:50" s="439" customFormat="1" x14ac:dyDescent="0.2">
      <c r="Z37" s="297"/>
      <c r="AA37" s="297"/>
      <c r="AB37" s="297"/>
      <c r="AC37" s="297"/>
      <c r="AD37" s="297"/>
      <c r="AE37" s="297"/>
      <c r="AF37" s="297"/>
      <c r="AG37" s="297"/>
      <c r="AH37" s="297"/>
      <c r="AI37" s="297"/>
      <c r="AJ37" s="297"/>
      <c r="AK37" s="297"/>
      <c r="AL37" s="297"/>
      <c r="AM37" s="297"/>
      <c r="AN37" s="297"/>
      <c r="AO37" s="297"/>
      <c r="AP37" s="297"/>
      <c r="AQ37" s="297"/>
      <c r="AR37" s="297"/>
      <c r="AS37" s="297"/>
      <c r="AT37" s="297"/>
      <c r="AU37" s="297"/>
      <c r="AV37" s="297"/>
      <c r="AW37" s="297"/>
      <c r="AX37" s="297"/>
    </row>
    <row r="38" spans="2:50" s="297" customFormat="1" x14ac:dyDescent="0.2">
      <c r="L38" s="615"/>
      <c r="M38" s="615"/>
      <c r="N38" s="615"/>
    </row>
    <row r="39" spans="2:50" x14ac:dyDescent="0.2">
      <c r="B39" s="297"/>
      <c r="C39" s="297"/>
      <c r="D39" s="297"/>
      <c r="E39" s="297"/>
      <c r="F39" s="297"/>
      <c r="G39" s="297"/>
      <c r="H39" s="297"/>
      <c r="I39" s="297"/>
      <c r="J39" s="297"/>
      <c r="K39" s="297"/>
      <c r="L39" s="297"/>
      <c r="M39" s="297"/>
      <c r="N39" s="297"/>
      <c r="O39" s="297"/>
      <c r="P39" s="297"/>
      <c r="Q39" s="297"/>
      <c r="R39" s="297"/>
      <c r="S39" s="297"/>
      <c r="T39" s="297"/>
      <c r="U39" s="297"/>
      <c r="V39" s="297"/>
      <c r="W39" s="297"/>
      <c r="X39" s="297"/>
      <c r="Y39" s="297"/>
    </row>
    <row r="40" spans="2:50" x14ac:dyDescent="0.2">
      <c r="B40" s="297"/>
      <c r="C40" s="297"/>
      <c r="D40" s="297"/>
      <c r="E40" s="297"/>
      <c r="F40" s="297"/>
      <c r="G40" s="297"/>
      <c r="H40" s="297"/>
      <c r="I40" s="297"/>
      <c r="J40" s="297"/>
      <c r="K40" s="297"/>
      <c r="L40" s="297"/>
      <c r="M40" s="297"/>
      <c r="N40" s="297"/>
      <c r="O40" s="297"/>
      <c r="P40" s="297"/>
      <c r="Q40" s="297"/>
      <c r="R40" s="297"/>
      <c r="S40" s="297"/>
      <c r="T40" s="297"/>
      <c r="U40" s="297"/>
      <c r="V40" s="297"/>
      <c r="W40" s="297"/>
      <c r="X40" s="297"/>
      <c r="Y40" s="297"/>
    </row>
    <row r="41" spans="2:50" x14ac:dyDescent="0.2">
      <c r="B41" s="297"/>
      <c r="C41" s="297"/>
      <c r="D41" s="297"/>
      <c r="E41" s="297"/>
      <c r="F41" s="297"/>
      <c r="G41" s="297"/>
      <c r="H41" s="297"/>
      <c r="I41" s="297"/>
      <c r="J41" s="297"/>
      <c r="K41" s="297"/>
      <c r="L41" s="297"/>
      <c r="M41" s="297"/>
      <c r="N41" s="297"/>
      <c r="O41" s="297"/>
      <c r="P41" s="297"/>
      <c r="Q41" s="297"/>
      <c r="R41" s="297"/>
      <c r="S41" s="297"/>
      <c r="T41" s="297"/>
      <c r="U41" s="297"/>
      <c r="V41" s="297"/>
      <c r="W41" s="297"/>
      <c r="X41" s="297"/>
      <c r="Y41" s="297"/>
    </row>
    <row r="42" spans="2:50" x14ac:dyDescent="0.2">
      <c r="B42" s="297"/>
      <c r="C42" s="297"/>
      <c r="D42" s="297"/>
      <c r="E42" s="297"/>
      <c r="F42" s="297"/>
      <c r="G42" s="297"/>
      <c r="H42" s="297"/>
      <c r="I42" s="297"/>
      <c r="J42" s="297"/>
      <c r="K42" s="297"/>
      <c r="L42" s="297"/>
      <c r="M42" s="297"/>
      <c r="N42" s="297"/>
      <c r="O42" s="297"/>
      <c r="P42" s="297"/>
      <c r="Q42" s="297"/>
      <c r="R42" s="297"/>
      <c r="S42" s="297"/>
      <c r="T42" s="297"/>
      <c r="U42" s="297"/>
      <c r="V42" s="297"/>
      <c r="W42" s="297"/>
      <c r="X42" s="297"/>
      <c r="Y42" s="297"/>
    </row>
    <row r="43" spans="2:50" x14ac:dyDescent="0.2">
      <c r="B43" s="297"/>
      <c r="C43" s="297"/>
      <c r="D43" s="297"/>
      <c r="E43" s="297"/>
      <c r="F43" s="297"/>
      <c r="G43" s="297"/>
      <c r="H43" s="297"/>
      <c r="I43" s="297"/>
      <c r="J43" s="297"/>
      <c r="K43" s="297"/>
      <c r="L43" s="297"/>
      <c r="M43" s="297"/>
      <c r="N43" s="297"/>
      <c r="O43" s="297"/>
      <c r="P43" s="297"/>
      <c r="Q43" s="297"/>
      <c r="R43" s="297"/>
      <c r="S43" s="297"/>
      <c r="T43" s="297"/>
      <c r="U43" s="297"/>
      <c r="V43" s="297"/>
      <c r="W43" s="297"/>
      <c r="X43" s="297"/>
      <c r="Y43" s="297"/>
    </row>
    <row r="44" spans="2:50" x14ac:dyDescent="0.2">
      <c r="B44" s="297"/>
      <c r="C44" s="297"/>
      <c r="D44" s="297"/>
      <c r="E44" s="297"/>
      <c r="F44" s="297"/>
      <c r="G44" s="297"/>
      <c r="H44" s="297"/>
      <c r="I44" s="297"/>
      <c r="J44" s="297"/>
      <c r="K44" s="297"/>
      <c r="L44" s="297"/>
      <c r="M44" s="297"/>
      <c r="N44" s="297"/>
      <c r="O44" s="297"/>
      <c r="P44" s="297"/>
      <c r="Q44" s="297"/>
      <c r="R44" s="297"/>
      <c r="S44" s="297"/>
      <c r="T44" s="297"/>
      <c r="U44" s="297"/>
      <c r="V44" s="297"/>
      <c r="W44" s="297"/>
      <c r="X44" s="297"/>
      <c r="Y44" s="297"/>
    </row>
    <row r="45" spans="2:50" x14ac:dyDescent="0.2">
      <c r="B45" s="297"/>
      <c r="C45" s="297"/>
      <c r="D45" s="297"/>
      <c r="E45" s="297"/>
      <c r="F45" s="297"/>
      <c r="G45" s="297"/>
      <c r="H45" s="297"/>
      <c r="I45" s="297"/>
      <c r="J45" s="297"/>
      <c r="K45" s="297"/>
      <c r="L45" s="297"/>
      <c r="M45" s="297"/>
      <c r="N45" s="297"/>
      <c r="O45" s="297"/>
      <c r="P45" s="297"/>
      <c r="Q45" s="297"/>
      <c r="R45" s="297"/>
      <c r="S45" s="297"/>
      <c r="T45" s="297"/>
      <c r="U45" s="297"/>
      <c r="V45" s="297"/>
      <c r="W45" s="297"/>
      <c r="X45" s="297"/>
      <c r="Y45" s="297"/>
    </row>
    <row r="46" spans="2:50" x14ac:dyDescent="0.2">
      <c r="B46" s="297"/>
      <c r="C46" s="297"/>
      <c r="D46" s="297"/>
      <c r="E46" s="297"/>
      <c r="F46" s="297"/>
      <c r="G46" s="297"/>
      <c r="H46" s="297"/>
      <c r="I46" s="297"/>
      <c r="J46" s="297"/>
      <c r="K46" s="297"/>
      <c r="L46" s="297"/>
      <c r="M46" s="297"/>
      <c r="N46" s="297"/>
      <c r="O46" s="297"/>
      <c r="P46" s="297"/>
      <c r="Q46" s="297"/>
      <c r="R46" s="297"/>
      <c r="S46" s="297"/>
      <c r="T46" s="297"/>
      <c r="U46" s="297"/>
      <c r="V46" s="297"/>
      <c r="W46" s="297"/>
      <c r="X46" s="297"/>
      <c r="Y46" s="297"/>
    </row>
    <row r="47" spans="2:50" x14ac:dyDescent="0.2">
      <c r="B47" s="297"/>
      <c r="C47" s="297"/>
      <c r="D47" s="297"/>
      <c r="E47" s="297"/>
      <c r="F47" s="297"/>
      <c r="G47" s="297"/>
      <c r="H47" s="297"/>
      <c r="I47" s="297"/>
      <c r="J47" s="297"/>
      <c r="K47" s="297"/>
      <c r="L47" s="297"/>
      <c r="M47" s="297"/>
      <c r="N47" s="297"/>
      <c r="O47" s="297"/>
      <c r="P47" s="297"/>
      <c r="Q47" s="297"/>
      <c r="R47" s="297"/>
      <c r="S47" s="297"/>
      <c r="T47" s="297"/>
      <c r="U47" s="297"/>
      <c r="V47" s="297"/>
      <c r="W47" s="297"/>
      <c r="X47" s="297"/>
      <c r="Y47" s="297"/>
    </row>
    <row r="48" spans="2:50" x14ac:dyDescent="0.2">
      <c r="B48" s="297"/>
      <c r="C48" s="297"/>
      <c r="D48" s="297"/>
      <c r="E48" s="297"/>
      <c r="F48" s="297"/>
      <c r="G48" s="297"/>
      <c r="H48" s="297"/>
      <c r="I48" s="297"/>
      <c r="J48" s="297"/>
      <c r="K48" s="297"/>
      <c r="L48" s="297"/>
      <c r="M48" s="297"/>
      <c r="N48" s="297"/>
      <c r="O48" s="297"/>
      <c r="P48" s="297"/>
      <c r="Q48" s="297"/>
      <c r="R48" s="297"/>
      <c r="S48" s="297"/>
      <c r="T48" s="297"/>
      <c r="U48" s="297"/>
      <c r="V48" s="297"/>
      <c r="W48" s="297"/>
      <c r="X48" s="297"/>
      <c r="Y48" s="297"/>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67"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116">
    <tabColor theme="0"/>
    <pageSetUpPr fitToPage="1"/>
  </sheetPr>
  <dimension ref="A1:AJ38"/>
  <sheetViews>
    <sheetView zoomScale="80" zoomScaleNormal="80" workbookViewId="0"/>
  </sheetViews>
  <sheetFormatPr baseColWidth="10" defaultColWidth="11.42578125" defaultRowHeight="15" x14ac:dyDescent="0.2"/>
  <cols>
    <col min="1" max="1" width="4" style="261" customWidth="1"/>
    <col min="2" max="2" width="32.28515625" style="261" customWidth="1"/>
    <col min="3" max="3" width="0.5703125" style="261" customWidth="1"/>
    <col min="4" max="4" width="17" style="261" customWidth="1"/>
    <col min="5" max="5" width="0.42578125" style="261" customWidth="1"/>
    <col min="6" max="6" width="11.85546875" style="261" customWidth="1"/>
    <col min="7" max="7" width="11.28515625" style="261" customWidth="1"/>
    <col min="8" max="8" width="0.42578125" style="261" customWidth="1"/>
    <col min="9" max="9" width="11.85546875" style="261" customWidth="1"/>
    <col min="10" max="10" width="9.85546875" style="261" customWidth="1"/>
    <col min="11" max="11" width="7.5703125" style="261" customWidth="1"/>
    <col min="12" max="12" width="8.42578125" style="261" customWidth="1"/>
    <col min="13" max="13" width="6.140625" style="261" customWidth="1"/>
    <col min="14" max="14" width="8.42578125" style="261" customWidth="1"/>
    <col min="15" max="15" width="7.5703125" style="261" customWidth="1"/>
    <col min="16" max="16" width="8.42578125" style="261" customWidth="1"/>
    <col min="17" max="17" width="6.140625" style="261" customWidth="1"/>
    <col min="18" max="18" width="8.42578125" style="261" customWidth="1"/>
    <col min="19" max="19" width="6.140625" style="261" customWidth="1"/>
    <col min="20" max="22" width="8.42578125" style="261" customWidth="1"/>
    <col min="23" max="23" width="6.140625" style="261" customWidth="1"/>
    <col min="24" max="24" width="8.42578125" style="261" customWidth="1"/>
    <col min="25" max="25" width="3.5703125" style="261" customWidth="1"/>
    <col min="26" max="27" width="2.42578125" style="261" bestFit="1" customWidth="1"/>
    <col min="28" max="28" width="5.28515625" style="439" customWidth="1"/>
    <col min="29" max="29" width="14.85546875" style="297" bestFit="1" customWidth="1"/>
    <col min="30" max="30" width="4.5703125" style="297" bestFit="1" customWidth="1"/>
    <col min="31" max="31" width="3.28515625" style="297" customWidth="1"/>
    <col min="32" max="32" width="4.28515625" style="261" bestFit="1" customWidth="1"/>
    <col min="33" max="33" width="2.42578125" style="261" bestFit="1" customWidth="1"/>
    <col min="34" max="34" width="4.28515625" style="261" bestFit="1" customWidth="1"/>
    <col min="35" max="35" width="8.42578125" style="261" bestFit="1" customWidth="1"/>
    <col min="36" max="36" width="4.28515625" style="261" bestFit="1" customWidth="1"/>
    <col min="37" max="16384" width="11.42578125" style="261"/>
  </cols>
  <sheetData>
    <row r="1" spans="1:36" s="201" customFormat="1" ht="14.25" x14ac:dyDescent="0.2">
      <c r="B1" s="202"/>
      <c r="C1" s="203"/>
      <c r="E1" s="203"/>
      <c r="F1" s="713" t="s">
        <v>143</v>
      </c>
      <c r="G1" s="713"/>
      <c r="H1" s="713"/>
      <c r="I1" s="713" t="s">
        <v>19</v>
      </c>
      <c r="AB1" s="1013"/>
      <c r="AC1" s="713"/>
      <c r="AD1" s="713"/>
      <c r="AE1" s="713"/>
    </row>
    <row r="2" spans="1:36" s="205" customFormat="1" x14ac:dyDescent="0.2">
      <c r="B2" s="1044"/>
      <c r="C2" s="1044"/>
      <c r="AB2" s="507"/>
      <c r="AC2" s="617"/>
      <c r="AD2" s="617"/>
      <c r="AE2" s="617"/>
    </row>
    <row r="3" spans="1:36" s="208" customFormat="1" ht="29.25" customHeight="1" x14ac:dyDescent="0.2">
      <c r="B3" s="1045"/>
      <c r="C3" s="1045"/>
      <c r="AB3" s="507"/>
      <c r="AC3" s="617"/>
      <c r="AD3" s="617"/>
      <c r="AE3" s="617"/>
    </row>
    <row r="4" spans="1:36" s="208" customFormat="1" ht="24" customHeight="1" x14ac:dyDescent="0.2">
      <c r="A4" s="1081" t="s">
        <v>439</v>
      </c>
      <c r="B4" s="1081"/>
      <c r="C4" s="1081"/>
      <c r="D4" s="1081"/>
      <c r="E4" s="1081"/>
      <c r="F4" s="1081"/>
      <c r="G4" s="1081"/>
      <c r="H4" s="1081"/>
      <c r="I4" s="1081"/>
      <c r="J4" s="1081"/>
      <c r="K4" s="1081"/>
      <c r="L4" s="1081"/>
      <c r="M4" s="1081"/>
      <c r="N4" s="1081"/>
      <c r="O4" s="1081"/>
      <c r="P4" s="1081"/>
      <c r="Q4" s="1081"/>
      <c r="R4" s="1081"/>
      <c r="S4" s="1081"/>
      <c r="T4" s="1081"/>
      <c r="U4" s="1081"/>
      <c r="V4" s="1081"/>
      <c r="W4" s="1081"/>
      <c r="AB4" s="507"/>
      <c r="AC4" s="617"/>
      <c r="AD4" s="617"/>
      <c r="AE4" s="617"/>
    </row>
    <row r="5" spans="1:36" s="208" customFormat="1" x14ac:dyDescent="0.2">
      <c r="B5" s="1046" t="str">
        <f>porsaad!B6</f>
        <v>Situación a 30 de abril de 2023</v>
      </c>
      <c r="C5" s="1046"/>
      <c r="D5" s="1046"/>
      <c r="E5" s="1046"/>
      <c r="F5" s="1046"/>
      <c r="G5" s="1046"/>
      <c r="H5" s="1046"/>
      <c r="I5" s="1046"/>
      <c r="J5" s="1046"/>
      <c r="K5" s="1046"/>
      <c r="L5" s="1046"/>
      <c r="M5" s="1046"/>
      <c r="N5" s="1046"/>
      <c r="O5" s="1046"/>
      <c r="P5" s="1046"/>
      <c r="Q5" s="1046"/>
      <c r="R5" s="1046"/>
      <c r="S5" s="1046"/>
      <c r="T5" s="1046"/>
      <c r="U5" s="1046"/>
      <c r="V5" s="1046"/>
      <c r="W5" s="1046"/>
      <c r="AB5" s="507"/>
      <c r="AC5" s="617"/>
      <c r="AD5" s="617"/>
      <c r="AE5" s="617"/>
    </row>
    <row r="6" spans="1:36" s="208" customFormat="1" ht="6.75" customHeight="1" x14ac:dyDescent="0.2">
      <c r="AB6" s="507"/>
      <c r="AC6" s="617"/>
      <c r="AD6" s="617"/>
      <c r="AE6" s="617"/>
    </row>
    <row r="7" spans="1:36" s="213" customFormat="1" ht="9" customHeight="1" x14ac:dyDescent="0.2">
      <c r="A7" s="209"/>
      <c r="B7" s="1047" t="s">
        <v>15</v>
      </c>
      <c r="C7" s="211"/>
      <c r="D7" s="1082" t="s">
        <v>262</v>
      </c>
      <c r="E7" s="568"/>
      <c r="F7" s="1054"/>
      <c r="G7" s="1054"/>
      <c r="H7" s="568"/>
      <c r="I7" s="867"/>
      <c r="J7" s="868"/>
      <c r="K7" s="945"/>
      <c r="L7" s="945"/>
      <c r="M7" s="946"/>
      <c r="N7" s="946"/>
      <c r="O7" s="946"/>
      <c r="P7" s="946"/>
      <c r="Q7" s="946"/>
      <c r="R7" s="946"/>
      <c r="S7" s="947"/>
      <c r="T7" s="948"/>
      <c r="U7" s="948"/>
      <c r="V7" s="948"/>
      <c r="W7" s="948"/>
      <c r="X7" s="949"/>
      <c r="AB7" s="431"/>
      <c r="AC7" s="596"/>
      <c r="AD7" s="596"/>
      <c r="AE7" s="596"/>
    </row>
    <row r="8" spans="1:36" s="213" customFormat="1" ht="14.25" customHeight="1" x14ac:dyDescent="0.2">
      <c r="A8" s="209"/>
      <c r="B8" s="1048"/>
      <c r="C8" s="211"/>
      <c r="D8" s="1083"/>
      <c r="E8" s="798"/>
      <c r="F8" s="1056" t="s">
        <v>282</v>
      </c>
      <c r="G8" s="1055"/>
      <c r="H8" s="211"/>
      <c r="I8" s="1056" t="s">
        <v>283</v>
      </c>
      <c r="J8" s="1055"/>
      <c r="K8" s="1084" t="s">
        <v>383</v>
      </c>
      <c r="L8" s="1085"/>
      <c r="M8" s="1085"/>
      <c r="N8" s="1085"/>
      <c r="O8" s="1085"/>
      <c r="P8" s="1085"/>
      <c r="Q8" s="1085"/>
      <c r="R8" s="1085"/>
      <c r="S8" s="1085"/>
      <c r="T8" s="1085"/>
      <c r="U8" s="1085"/>
      <c r="V8" s="1085"/>
      <c r="W8" s="1085"/>
      <c r="X8" s="1086"/>
      <c r="AB8" s="431"/>
      <c r="AC8" s="596"/>
      <c r="AD8" s="596"/>
      <c r="AE8" s="596"/>
    </row>
    <row r="9" spans="1:36" s="213" customFormat="1" ht="28.5" customHeight="1" x14ac:dyDescent="0.2">
      <c r="A9" s="209"/>
      <c r="B9" s="1048"/>
      <c r="C9" s="211"/>
      <c r="D9" s="1083"/>
      <c r="E9" s="211"/>
      <c r="F9" s="1075"/>
      <c r="G9" s="1076"/>
      <c r="H9" s="211"/>
      <c r="I9" s="1075"/>
      <c r="J9" s="1076"/>
      <c r="K9" s="1056" t="s">
        <v>384</v>
      </c>
      <c r="L9" s="1055"/>
      <c r="M9" s="1056" t="s">
        <v>385</v>
      </c>
      <c r="N9" s="1055"/>
      <c r="O9" s="1056" t="s">
        <v>386</v>
      </c>
      <c r="P9" s="1055"/>
      <c r="Q9" s="1056" t="s">
        <v>387</v>
      </c>
      <c r="R9" s="1055"/>
      <c r="S9" s="1056" t="s">
        <v>388</v>
      </c>
      <c r="T9" s="1055"/>
      <c r="U9" s="1056" t="s">
        <v>121</v>
      </c>
      <c r="V9" s="1055"/>
      <c r="W9" s="1056" t="s">
        <v>389</v>
      </c>
      <c r="X9" s="1055"/>
      <c r="AB9" s="431"/>
      <c r="AC9" s="596"/>
      <c r="AD9" s="596"/>
      <c r="AE9" s="596"/>
    </row>
    <row r="10" spans="1:36" s="219" customFormat="1" ht="22.5" x14ac:dyDescent="0.2">
      <c r="A10" s="214"/>
      <c r="B10" s="1049"/>
      <c r="C10" s="216"/>
      <c r="D10" s="799" t="s">
        <v>12</v>
      </c>
      <c r="E10" s="216"/>
      <c r="F10" s="217" t="s">
        <v>12</v>
      </c>
      <c r="G10" s="218" t="s">
        <v>284</v>
      </c>
      <c r="H10" s="216"/>
      <c r="I10" s="217" t="s">
        <v>12</v>
      </c>
      <c r="J10" s="218" t="s">
        <v>284</v>
      </c>
      <c r="K10" s="217" t="s">
        <v>12</v>
      </c>
      <c r="L10" s="218" t="s">
        <v>390</v>
      </c>
      <c r="M10" s="217" t="s">
        <v>12</v>
      </c>
      <c r="N10" s="218" t="s">
        <v>390</v>
      </c>
      <c r="O10" s="217" t="s">
        <v>12</v>
      </c>
      <c r="P10" s="218" t="s">
        <v>390</v>
      </c>
      <c r="Q10" s="217" t="s">
        <v>12</v>
      </c>
      <c r="R10" s="218" t="s">
        <v>390</v>
      </c>
      <c r="S10" s="217" t="s">
        <v>12</v>
      </c>
      <c r="T10" s="218" t="s">
        <v>390</v>
      </c>
      <c r="U10" s="217" t="s">
        <v>12</v>
      </c>
      <c r="V10" s="218" t="s">
        <v>390</v>
      </c>
      <c r="W10" s="217" t="s">
        <v>12</v>
      </c>
      <c r="X10" s="218" t="s">
        <v>390</v>
      </c>
      <c r="AB10" s="435"/>
      <c r="AC10" s="590" t="s">
        <v>217</v>
      </c>
      <c r="AD10" s="950" t="s">
        <v>399</v>
      </c>
      <c r="AE10" s="951" t="s">
        <v>400</v>
      </c>
    </row>
    <row r="11" spans="1:36" s="223" customFormat="1" ht="8.25" customHeight="1" x14ac:dyDescent="0.2">
      <c r="A11" s="220"/>
      <c r="B11" s="221"/>
      <c r="C11" s="222"/>
      <c r="D11" s="221"/>
      <c r="E11" s="222"/>
      <c r="F11" s="221"/>
      <c r="G11" s="221"/>
      <c r="H11" s="222"/>
      <c r="I11" s="221"/>
      <c r="J11" s="221"/>
      <c r="K11" s="430"/>
      <c r="L11" s="434"/>
      <c r="M11" s="309"/>
      <c r="N11" s="309"/>
      <c r="O11" s="309"/>
      <c r="P11" s="309"/>
      <c r="Q11" s="231"/>
      <c r="R11" s="231"/>
      <c r="S11" s="231"/>
      <c r="T11" s="231"/>
      <c r="U11" s="231"/>
      <c r="V11" s="231"/>
      <c r="W11" s="231"/>
      <c r="X11" s="231"/>
      <c r="AB11" s="231"/>
      <c r="AC11" s="952">
        <v>44286</v>
      </c>
      <c r="AD11" s="950">
        <v>27240</v>
      </c>
      <c r="AE11" s="950">
        <v>16097</v>
      </c>
    </row>
    <row r="12" spans="1:36" s="232" customFormat="1" ht="14.25" x14ac:dyDescent="0.15">
      <c r="A12" s="224"/>
      <c r="B12" s="225" t="s">
        <v>11</v>
      </c>
      <c r="C12" s="226"/>
      <c r="D12" s="800">
        <v>271313</v>
      </c>
      <c r="E12" s="226"/>
      <c r="F12" s="227">
        <v>4586</v>
      </c>
      <c r="G12" s="228">
        <v>1.6902986587446971</v>
      </c>
      <c r="H12" s="226"/>
      <c r="I12" s="227">
        <v>3193</v>
      </c>
      <c r="J12" s="228">
        <v>1.1768695197060222</v>
      </c>
      <c r="K12" s="227">
        <v>2816</v>
      </c>
      <c r="L12" s="228">
        <v>88.192922016911993</v>
      </c>
      <c r="M12" s="227">
        <v>16</v>
      </c>
      <c r="N12" s="228">
        <v>0.50109614782336365</v>
      </c>
      <c r="O12" s="227">
        <v>158</v>
      </c>
      <c r="P12" s="228">
        <v>4.9483244597557157</v>
      </c>
      <c r="Q12" s="227">
        <v>138</v>
      </c>
      <c r="R12" s="228">
        <v>4.3219542749765107</v>
      </c>
      <c r="S12" s="227">
        <v>0</v>
      </c>
      <c r="T12" s="228">
        <v>0</v>
      </c>
      <c r="U12" s="227">
        <v>15</v>
      </c>
      <c r="V12" s="228">
        <v>0.46977763858440336</v>
      </c>
      <c r="W12" s="227">
        <v>50</v>
      </c>
      <c r="X12" s="228">
        <f t="shared" ref="X12:X29" si="0">W12/$I12*100</f>
        <v>1.5659254619480114</v>
      </c>
      <c r="Z12" s="305"/>
      <c r="AA12" s="305"/>
      <c r="AB12" s="305"/>
      <c r="AC12" s="952">
        <v>44316</v>
      </c>
      <c r="AD12" s="950">
        <v>23620</v>
      </c>
      <c r="AE12" s="950">
        <v>14066</v>
      </c>
      <c r="AF12" s="305"/>
      <c r="AG12" s="305"/>
      <c r="AH12" s="305"/>
      <c r="AI12" s="306"/>
      <c r="AJ12" s="953"/>
    </row>
    <row r="13" spans="1:36" s="232" customFormat="1" ht="14.25" x14ac:dyDescent="0.15">
      <c r="A13" s="224"/>
      <c r="B13" s="233" t="s">
        <v>10</v>
      </c>
      <c r="C13" s="226"/>
      <c r="D13" s="801">
        <v>38208</v>
      </c>
      <c r="E13" s="226"/>
      <c r="F13" s="234">
        <v>755</v>
      </c>
      <c r="G13" s="235">
        <v>1.9760259631490789</v>
      </c>
      <c r="H13" s="226"/>
      <c r="I13" s="234">
        <v>465</v>
      </c>
      <c r="J13" s="235">
        <v>1.2170226130653268</v>
      </c>
      <c r="K13" s="234">
        <v>451</v>
      </c>
      <c r="L13" s="235">
        <v>96.989247311827953</v>
      </c>
      <c r="M13" s="234">
        <v>8</v>
      </c>
      <c r="N13" s="235">
        <v>1.7204301075268817</v>
      </c>
      <c r="O13" s="234">
        <v>1</v>
      </c>
      <c r="P13" s="235">
        <v>0.21505376344086022</v>
      </c>
      <c r="Q13" s="234">
        <v>1</v>
      </c>
      <c r="R13" s="235">
        <v>0.21505376344086022</v>
      </c>
      <c r="S13" s="234">
        <v>0</v>
      </c>
      <c r="T13" s="235">
        <v>0</v>
      </c>
      <c r="U13" s="234">
        <v>3</v>
      </c>
      <c r="V13" s="235">
        <v>0.64516129032258063</v>
      </c>
      <c r="W13" s="234">
        <v>1</v>
      </c>
      <c r="X13" s="235">
        <f t="shared" si="0"/>
        <v>0.21505376344086022</v>
      </c>
      <c r="Z13" s="305"/>
      <c r="AA13" s="305"/>
      <c r="AB13" s="305"/>
      <c r="AC13" s="952">
        <v>44347</v>
      </c>
      <c r="AD13" s="950">
        <v>21534</v>
      </c>
      <c r="AE13" s="950">
        <v>12150</v>
      </c>
      <c r="AF13" s="305"/>
      <c r="AG13" s="305"/>
      <c r="AH13" s="305"/>
      <c r="AI13" s="306"/>
      <c r="AJ13" s="953"/>
    </row>
    <row r="14" spans="1:36" s="232" customFormat="1" ht="14.25" x14ac:dyDescent="0.15">
      <c r="A14" s="224"/>
      <c r="B14" s="233" t="s">
        <v>40</v>
      </c>
      <c r="C14" s="226"/>
      <c r="D14" s="801">
        <v>29209</v>
      </c>
      <c r="E14" s="226"/>
      <c r="F14" s="234">
        <v>780</v>
      </c>
      <c r="G14" s="235">
        <v>2.6704098051970284</v>
      </c>
      <c r="H14" s="226"/>
      <c r="I14" s="234">
        <v>441</v>
      </c>
      <c r="J14" s="235">
        <v>1.5098086206306276</v>
      </c>
      <c r="K14" s="234">
        <v>414</v>
      </c>
      <c r="L14" s="235">
        <v>93.877551020408163</v>
      </c>
      <c r="M14" s="234">
        <v>5</v>
      </c>
      <c r="N14" s="235">
        <v>1.1337868480725624</v>
      </c>
      <c r="O14" s="234">
        <v>14</v>
      </c>
      <c r="P14" s="235">
        <v>3.1746031746031744</v>
      </c>
      <c r="Q14" s="234">
        <v>1</v>
      </c>
      <c r="R14" s="235">
        <v>0.22675736961451248</v>
      </c>
      <c r="S14" s="234">
        <v>0</v>
      </c>
      <c r="T14" s="235">
        <v>0</v>
      </c>
      <c r="U14" s="234">
        <v>7</v>
      </c>
      <c r="V14" s="235">
        <v>1.5873015873015872</v>
      </c>
      <c r="W14" s="234">
        <v>0</v>
      </c>
      <c r="X14" s="235">
        <f t="shared" si="0"/>
        <v>0</v>
      </c>
      <c r="Z14" s="305"/>
      <c r="AA14" s="305"/>
      <c r="AB14" s="305"/>
      <c r="AC14" s="952">
        <v>44377</v>
      </c>
      <c r="AD14" s="950">
        <v>21833</v>
      </c>
      <c r="AE14" s="950">
        <v>13954</v>
      </c>
      <c r="AF14" s="305"/>
      <c r="AG14" s="305"/>
      <c r="AH14" s="305"/>
      <c r="AI14" s="306"/>
      <c r="AJ14" s="953"/>
    </row>
    <row r="15" spans="1:36" s="232" customFormat="1" ht="14.25" x14ac:dyDescent="0.15">
      <c r="A15" s="224"/>
      <c r="B15" s="233" t="s">
        <v>41</v>
      </c>
      <c r="C15" s="226"/>
      <c r="D15" s="801">
        <v>26991</v>
      </c>
      <c r="E15" s="226"/>
      <c r="F15" s="234">
        <v>581</v>
      </c>
      <c r="G15" s="235">
        <v>2.152569374976844</v>
      </c>
      <c r="H15" s="226"/>
      <c r="I15" s="234">
        <v>358</v>
      </c>
      <c r="J15" s="235">
        <v>1.3263680486087954</v>
      </c>
      <c r="K15" s="234">
        <v>288</v>
      </c>
      <c r="L15" s="235">
        <v>80.44692737430168</v>
      </c>
      <c r="M15" s="234">
        <v>2</v>
      </c>
      <c r="N15" s="235">
        <v>0.55865921787709494</v>
      </c>
      <c r="O15" s="234">
        <v>67</v>
      </c>
      <c r="P15" s="235">
        <v>18.715083798882681</v>
      </c>
      <c r="Q15" s="234">
        <v>0</v>
      </c>
      <c r="R15" s="235">
        <v>0</v>
      </c>
      <c r="S15" s="234">
        <v>0</v>
      </c>
      <c r="T15" s="235">
        <v>0</v>
      </c>
      <c r="U15" s="234">
        <v>0</v>
      </c>
      <c r="V15" s="235">
        <v>0</v>
      </c>
      <c r="W15" s="234">
        <v>1</v>
      </c>
      <c r="X15" s="235">
        <f t="shared" si="0"/>
        <v>0.27932960893854747</v>
      </c>
      <c r="Z15" s="305"/>
      <c r="AA15" s="305"/>
      <c r="AB15" s="305"/>
      <c r="AC15" s="952">
        <v>44408</v>
      </c>
      <c r="AD15" s="950">
        <v>25882</v>
      </c>
      <c r="AE15" s="950">
        <v>13248</v>
      </c>
      <c r="AF15" s="305"/>
      <c r="AG15" s="305"/>
      <c r="AH15" s="305"/>
      <c r="AI15" s="306"/>
      <c r="AJ15" s="953"/>
    </row>
    <row r="16" spans="1:36" s="232" customFormat="1" ht="14.25" x14ac:dyDescent="0.15">
      <c r="A16" s="224"/>
      <c r="B16" s="233" t="s">
        <v>9</v>
      </c>
      <c r="C16" s="226"/>
      <c r="D16" s="801">
        <v>37361</v>
      </c>
      <c r="E16" s="226"/>
      <c r="F16" s="234">
        <v>1148</v>
      </c>
      <c r="G16" s="235">
        <v>3.0727228928561869</v>
      </c>
      <c r="H16" s="226"/>
      <c r="I16" s="234">
        <v>415</v>
      </c>
      <c r="J16" s="235">
        <v>1.1107839725917401</v>
      </c>
      <c r="K16" s="234">
        <v>390</v>
      </c>
      <c r="L16" s="235">
        <v>93.975903614457835</v>
      </c>
      <c r="M16" s="234">
        <v>1</v>
      </c>
      <c r="N16" s="235">
        <v>0.24096385542168677</v>
      </c>
      <c r="O16" s="234">
        <v>22</v>
      </c>
      <c r="P16" s="235">
        <v>5.3012048192771086</v>
      </c>
      <c r="Q16" s="234">
        <v>0</v>
      </c>
      <c r="R16" s="235">
        <v>0</v>
      </c>
      <c r="S16" s="234">
        <v>0</v>
      </c>
      <c r="T16" s="235">
        <v>0</v>
      </c>
      <c r="U16" s="234">
        <v>2</v>
      </c>
      <c r="V16" s="235">
        <v>0.48192771084337355</v>
      </c>
      <c r="W16" s="234">
        <v>0</v>
      </c>
      <c r="X16" s="235">
        <f t="shared" si="0"/>
        <v>0</v>
      </c>
      <c r="Z16" s="305"/>
      <c r="AA16" s="305"/>
      <c r="AB16" s="305"/>
      <c r="AC16" s="952">
        <v>44439</v>
      </c>
      <c r="AD16" s="950">
        <v>15551</v>
      </c>
      <c r="AE16" s="950">
        <v>13247</v>
      </c>
      <c r="AF16" s="305"/>
      <c r="AG16" s="305"/>
      <c r="AH16" s="305"/>
      <c r="AI16" s="306"/>
      <c r="AJ16" s="953"/>
    </row>
    <row r="17" spans="1:36" s="232" customFormat="1" ht="14.25" x14ac:dyDescent="0.15">
      <c r="A17" s="224"/>
      <c r="B17" s="233" t="s">
        <v>8</v>
      </c>
      <c r="C17" s="226"/>
      <c r="D17" s="802">
        <v>17908</v>
      </c>
      <c r="E17" s="226"/>
      <c r="F17" s="234">
        <v>319</v>
      </c>
      <c r="G17" s="235">
        <v>1.7813267813267815</v>
      </c>
      <c r="H17" s="226"/>
      <c r="I17" s="234">
        <v>229</v>
      </c>
      <c r="J17" s="235">
        <v>1.278758096939915</v>
      </c>
      <c r="K17" s="238">
        <v>219</v>
      </c>
      <c r="L17" s="235">
        <v>95.633187772925766</v>
      </c>
      <c r="M17" s="238">
        <v>3</v>
      </c>
      <c r="N17" s="235">
        <v>1.3100436681222707</v>
      </c>
      <c r="O17" s="238">
        <v>1</v>
      </c>
      <c r="P17" s="235">
        <v>0.43668122270742354</v>
      </c>
      <c r="Q17" s="238">
        <v>0</v>
      </c>
      <c r="R17" s="235">
        <v>0</v>
      </c>
      <c r="S17" s="238">
        <v>0</v>
      </c>
      <c r="T17" s="235">
        <v>0</v>
      </c>
      <c r="U17" s="238">
        <v>6</v>
      </c>
      <c r="V17" s="235">
        <v>2.6200873362445414</v>
      </c>
      <c r="W17" s="238">
        <v>0</v>
      </c>
      <c r="X17" s="235">
        <f t="shared" si="0"/>
        <v>0</v>
      </c>
      <c r="Z17" s="305"/>
      <c r="AA17" s="305"/>
      <c r="AB17" s="305"/>
      <c r="AC17" s="952">
        <v>44469</v>
      </c>
      <c r="AD17" s="950">
        <v>29199</v>
      </c>
      <c r="AE17" s="950">
        <v>15187</v>
      </c>
      <c r="AF17" s="305"/>
      <c r="AG17" s="305"/>
      <c r="AH17" s="305"/>
      <c r="AI17" s="306"/>
      <c r="AJ17" s="953"/>
    </row>
    <row r="18" spans="1:36" s="232" customFormat="1" ht="14.25" x14ac:dyDescent="0.15">
      <c r="A18" s="224"/>
      <c r="B18" s="233" t="s">
        <v>7</v>
      </c>
      <c r="C18" s="226"/>
      <c r="D18" s="801">
        <v>116770</v>
      </c>
      <c r="E18" s="226"/>
      <c r="F18" s="234">
        <v>1970</v>
      </c>
      <c r="G18" s="235">
        <v>1.6870771602295109</v>
      </c>
      <c r="H18" s="226"/>
      <c r="I18" s="234">
        <v>1427</v>
      </c>
      <c r="J18" s="235">
        <v>1.2220604607347778</v>
      </c>
      <c r="K18" s="234">
        <v>1309</v>
      </c>
      <c r="L18" s="235">
        <v>91.730903994393827</v>
      </c>
      <c r="M18" s="234">
        <v>45</v>
      </c>
      <c r="N18" s="235">
        <v>3.1534688156972668</v>
      </c>
      <c r="O18" s="234">
        <v>3</v>
      </c>
      <c r="P18" s="235">
        <v>0.21023125437981782</v>
      </c>
      <c r="Q18" s="234">
        <v>0</v>
      </c>
      <c r="R18" s="235">
        <v>0</v>
      </c>
      <c r="S18" s="234">
        <v>0</v>
      </c>
      <c r="T18" s="235">
        <v>0</v>
      </c>
      <c r="U18" s="234">
        <v>63</v>
      </c>
      <c r="V18" s="235">
        <v>4.4148563419761739</v>
      </c>
      <c r="W18" s="234">
        <v>7</v>
      </c>
      <c r="X18" s="235">
        <f t="shared" si="0"/>
        <v>0.49053959355290822</v>
      </c>
      <c r="Z18" s="305"/>
      <c r="AA18" s="305"/>
      <c r="AB18" s="305"/>
      <c r="AC18" s="952">
        <v>44500</v>
      </c>
      <c r="AD18" s="950">
        <v>26213</v>
      </c>
      <c r="AE18" s="950">
        <v>13678</v>
      </c>
      <c r="AF18" s="305"/>
      <c r="AG18" s="305"/>
      <c r="AH18" s="305"/>
      <c r="AI18" s="306"/>
      <c r="AJ18" s="953"/>
    </row>
    <row r="19" spans="1:36" s="232" customFormat="1" ht="14.25" x14ac:dyDescent="0.15">
      <c r="A19" s="224"/>
      <c r="B19" s="233" t="s">
        <v>43</v>
      </c>
      <c r="C19" s="226"/>
      <c r="D19" s="801">
        <v>68043</v>
      </c>
      <c r="E19" s="226"/>
      <c r="F19" s="234">
        <v>1310</v>
      </c>
      <c r="G19" s="235">
        <v>1.9252531487441764</v>
      </c>
      <c r="H19" s="226"/>
      <c r="I19" s="234">
        <v>842</v>
      </c>
      <c r="J19" s="235">
        <v>1.2374527872080889</v>
      </c>
      <c r="K19" s="234">
        <v>758</v>
      </c>
      <c r="L19" s="235">
        <v>90.023752969121134</v>
      </c>
      <c r="M19" s="234">
        <v>13</v>
      </c>
      <c r="N19" s="235">
        <v>1.5439429928741093</v>
      </c>
      <c r="O19" s="234">
        <v>20</v>
      </c>
      <c r="P19" s="235">
        <v>2.3752969121140142</v>
      </c>
      <c r="Q19" s="234">
        <v>23</v>
      </c>
      <c r="R19" s="235">
        <v>2.7315914489311166</v>
      </c>
      <c r="S19" s="234">
        <v>0</v>
      </c>
      <c r="T19" s="235">
        <v>0</v>
      </c>
      <c r="U19" s="234">
        <v>9</v>
      </c>
      <c r="V19" s="235">
        <v>1.0688836104513064</v>
      </c>
      <c r="W19" s="234">
        <v>19</v>
      </c>
      <c r="X19" s="235">
        <f t="shared" si="0"/>
        <v>2.2565320665083135</v>
      </c>
      <c r="Z19" s="305"/>
      <c r="AA19" s="305"/>
      <c r="AB19" s="305"/>
      <c r="AC19" s="952">
        <v>44530</v>
      </c>
      <c r="AD19" s="950">
        <v>25655</v>
      </c>
      <c r="AE19" s="950">
        <v>14422</v>
      </c>
      <c r="AF19" s="305"/>
      <c r="AG19" s="305"/>
      <c r="AH19" s="305"/>
      <c r="AI19" s="306"/>
      <c r="AJ19" s="953"/>
    </row>
    <row r="20" spans="1:36" s="232" customFormat="1" ht="14.25" x14ac:dyDescent="0.15">
      <c r="A20" s="224"/>
      <c r="B20" s="233" t="s">
        <v>44</v>
      </c>
      <c r="C20" s="226"/>
      <c r="D20" s="801">
        <v>192301</v>
      </c>
      <c r="E20" s="226"/>
      <c r="F20" s="234">
        <v>4162</v>
      </c>
      <c r="G20" s="235">
        <v>2.1643153181730721</v>
      </c>
      <c r="H20" s="226"/>
      <c r="I20" s="234">
        <v>3250</v>
      </c>
      <c r="J20" s="235">
        <v>1.6900588140467288</v>
      </c>
      <c r="K20" s="234">
        <v>2631</v>
      </c>
      <c r="L20" s="235">
        <v>80.953846153846158</v>
      </c>
      <c r="M20" s="234">
        <v>9</v>
      </c>
      <c r="N20" s="235">
        <v>0.27692307692307688</v>
      </c>
      <c r="O20" s="234">
        <v>580</v>
      </c>
      <c r="P20" s="235">
        <v>17.846153846153847</v>
      </c>
      <c r="Q20" s="234">
        <v>0</v>
      </c>
      <c r="R20" s="235">
        <v>0</v>
      </c>
      <c r="S20" s="234">
        <v>5</v>
      </c>
      <c r="T20" s="235">
        <v>0.15384615384615385</v>
      </c>
      <c r="U20" s="234">
        <v>21</v>
      </c>
      <c r="V20" s="235">
        <v>0.64615384615384608</v>
      </c>
      <c r="W20" s="234">
        <v>4</v>
      </c>
      <c r="X20" s="235">
        <f t="shared" si="0"/>
        <v>0.12307692307692308</v>
      </c>
      <c r="Z20" s="305"/>
      <c r="AA20" s="305"/>
      <c r="AB20" s="305"/>
      <c r="AC20" s="952">
        <v>44561</v>
      </c>
      <c r="AD20" s="950">
        <v>24712</v>
      </c>
      <c r="AE20" s="950">
        <v>14501</v>
      </c>
      <c r="AF20" s="305"/>
      <c r="AG20" s="305"/>
      <c r="AH20" s="305"/>
      <c r="AI20" s="306"/>
      <c r="AJ20" s="953"/>
    </row>
    <row r="21" spans="1:36" s="232" customFormat="1" ht="14.25" x14ac:dyDescent="0.15">
      <c r="A21" s="224"/>
      <c r="B21" s="233" t="s">
        <v>6</v>
      </c>
      <c r="C21" s="226"/>
      <c r="D21" s="801">
        <v>140764</v>
      </c>
      <c r="E21" s="226"/>
      <c r="F21" s="234">
        <v>4108</v>
      </c>
      <c r="G21" s="235">
        <v>2.9183598079054303</v>
      </c>
      <c r="H21" s="226"/>
      <c r="I21" s="234">
        <v>2306</v>
      </c>
      <c r="J21" s="235">
        <v>1.6382029496178001</v>
      </c>
      <c r="K21" s="234">
        <v>2116</v>
      </c>
      <c r="L21" s="235">
        <v>91.760624457935819</v>
      </c>
      <c r="M21" s="234">
        <v>21</v>
      </c>
      <c r="N21" s="235">
        <v>0.9106678230702514</v>
      </c>
      <c r="O21" s="234">
        <v>88</v>
      </c>
      <c r="P21" s="235">
        <v>3.8161318300086733</v>
      </c>
      <c r="Q21" s="234">
        <v>1</v>
      </c>
      <c r="R21" s="235">
        <v>4.3365134431916738E-2</v>
      </c>
      <c r="S21" s="234">
        <v>67</v>
      </c>
      <c r="T21" s="235">
        <v>2.9054640069384217</v>
      </c>
      <c r="U21" s="234">
        <v>0</v>
      </c>
      <c r="V21" s="235">
        <v>0</v>
      </c>
      <c r="W21" s="234">
        <v>13</v>
      </c>
      <c r="X21" s="235">
        <f t="shared" si="0"/>
        <v>0.56374674761491761</v>
      </c>
      <c r="Z21" s="305"/>
      <c r="AA21" s="305"/>
      <c r="AB21" s="305"/>
      <c r="AC21" s="952">
        <v>44592</v>
      </c>
      <c r="AD21" s="950">
        <v>15800</v>
      </c>
      <c r="AE21" s="950">
        <v>18653</v>
      </c>
      <c r="AF21" s="305"/>
      <c r="AG21" s="305"/>
      <c r="AH21" s="305"/>
      <c r="AI21" s="306"/>
      <c r="AJ21" s="953"/>
    </row>
    <row r="22" spans="1:36" s="232" customFormat="1" ht="14.25" x14ac:dyDescent="0.15">
      <c r="A22" s="224"/>
      <c r="B22" s="233" t="s">
        <v>5</v>
      </c>
      <c r="C22" s="226"/>
      <c r="D22" s="801">
        <v>33170</v>
      </c>
      <c r="E22" s="226"/>
      <c r="F22" s="234">
        <v>742</v>
      </c>
      <c r="G22" s="235">
        <v>2.2369611094362378</v>
      </c>
      <c r="H22" s="226"/>
      <c r="I22" s="234">
        <v>349</v>
      </c>
      <c r="J22" s="235">
        <v>1.0521555622550498</v>
      </c>
      <c r="K22" s="234">
        <v>324</v>
      </c>
      <c r="L22" s="235">
        <v>92.836676217765046</v>
      </c>
      <c r="M22" s="234">
        <v>7</v>
      </c>
      <c r="N22" s="235">
        <v>2.005730659025788</v>
      </c>
      <c r="O22" s="234">
        <v>7</v>
      </c>
      <c r="P22" s="235">
        <v>2.005730659025788</v>
      </c>
      <c r="Q22" s="234">
        <v>3</v>
      </c>
      <c r="R22" s="235">
        <v>0.8595988538681949</v>
      </c>
      <c r="S22" s="234">
        <v>0</v>
      </c>
      <c r="T22" s="235">
        <v>0</v>
      </c>
      <c r="U22" s="234">
        <v>6</v>
      </c>
      <c r="V22" s="235">
        <v>1.7191977077363898</v>
      </c>
      <c r="W22" s="234">
        <v>2</v>
      </c>
      <c r="X22" s="235">
        <f t="shared" si="0"/>
        <v>0.57306590257879653</v>
      </c>
      <c r="Z22" s="305"/>
      <c r="AA22" s="305"/>
      <c r="AB22" s="305"/>
      <c r="AC22" s="952">
        <v>44620</v>
      </c>
      <c r="AD22" s="950">
        <v>21660</v>
      </c>
      <c r="AE22" s="950">
        <v>18762</v>
      </c>
      <c r="AF22" s="305"/>
      <c r="AG22" s="305"/>
      <c r="AH22" s="305"/>
      <c r="AI22" s="306"/>
      <c r="AJ22" s="953"/>
    </row>
    <row r="23" spans="1:36" s="232" customFormat="1" ht="14.25" x14ac:dyDescent="0.15">
      <c r="A23" s="224"/>
      <c r="B23" s="233" t="s">
        <v>38</v>
      </c>
      <c r="C23" s="226"/>
      <c r="D23" s="801">
        <v>70490</v>
      </c>
      <c r="E23" s="226"/>
      <c r="F23" s="234">
        <v>1245</v>
      </c>
      <c r="G23" s="235">
        <v>1.7662079727620941</v>
      </c>
      <c r="H23" s="226"/>
      <c r="I23" s="234">
        <v>945</v>
      </c>
      <c r="J23" s="235">
        <v>1.3406156901688182</v>
      </c>
      <c r="K23" s="234">
        <v>920</v>
      </c>
      <c r="L23" s="235">
        <v>97.354497354497354</v>
      </c>
      <c r="M23" s="234">
        <v>9</v>
      </c>
      <c r="N23" s="235">
        <v>0.95238095238095244</v>
      </c>
      <c r="O23" s="234">
        <v>0</v>
      </c>
      <c r="P23" s="235">
        <v>0</v>
      </c>
      <c r="Q23" s="234">
        <v>1</v>
      </c>
      <c r="R23" s="235">
        <v>0.10582010582010583</v>
      </c>
      <c r="S23" s="234">
        <v>0</v>
      </c>
      <c r="T23" s="235">
        <v>0</v>
      </c>
      <c r="U23" s="234">
        <v>15</v>
      </c>
      <c r="V23" s="235">
        <v>1.5873015873015872</v>
      </c>
      <c r="W23" s="234">
        <v>0</v>
      </c>
      <c r="X23" s="235">
        <f t="shared" si="0"/>
        <v>0</v>
      </c>
      <c r="Z23" s="305"/>
      <c r="AA23" s="305"/>
      <c r="AB23" s="305"/>
      <c r="AC23" s="952">
        <v>44651</v>
      </c>
      <c r="AD23" s="950">
        <v>28954</v>
      </c>
      <c r="AE23" s="950">
        <v>17183</v>
      </c>
      <c r="AF23" s="305"/>
      <c r="AG23" s="305"/>
      <c r="AH23" s="305"/>
      <c r="AI23" s="306"/>
      <c r="AJ23" s="953"/>
    </row>
    <row r="24" spans="1:36" s="232" customFormat="1" ht="14.25" x14ac:dyDescent="0.15">
      <c r="A24" s="224"/>
      <c r="B24" s="233" t="s">
        <v>45</v>
      </c>
      <c r="C24" s="226"/>
      <c r="D24" s="801">
        <v>167084</v>
      </c>
      <c r="E24" s="226"/>
      <c r="F24" s="234">
        <v>4551</v>
      </c>
      <c r="G24" s="235">
        <v>2.723779655742022</v>
      </c>
      <c r="H24" s="226"/>
      <c r="I24" s="234">
        <v>2124</v>
      </c>
      <c r="J24" s="235">
        <v>1.2712168729501327</v>
      </c>
      <c r="K24" s="234">
        <v>1590</v>
      </c>
      <c r="L24" s="235">
        <v>74.858757062146893</v>
      </c>
      <c r="M24" s="234">
        <v>63</v>
      </c>
      <c r="N24" s="235">
        <v>2.9661016949152543</v>
      </c>
      <c r="O24" s="234">
        <v>0</v>
      </c>
      <c r="P24" s="235">
        <v>0</v>
      </c>
      <c r="Q24" s="234">
        <v>0</v>
      </c>
      <c r="R24" s="235">
        <v>0</v>
      </c>
      <c r="S24" s="234">
        <v>0</v>
      </c>
      <c r="T24" s="235">
        <v>0</v>
      </c>
      <c r="U24" s="234">
        <v>1</v>
      </c>
      <c r="V24" s="235">
        <v>4.7080979284369114E-2</v>
      </c>
      <c r="W24" s="234">
        <v>470</v>
      </c>
      <c r="X24" s="235">
        <f t="shared" si="0"/>
        <v>22.128060263653484</v>
      </c>
      <c r="Z24" s="305"/>
      <c r="AA24" s="305"/>
      <c r="AB24" s="305"/>
      <c r="AC24" s="952">
        <v>44681</v>
      </c>
      <c r="AD24" s="950">
        <v>20498</v>
      </c>
      <c r="AE24" s="950">
        <v>16055</v>
      </c>
      <c r="AF24" s="305"/>
      <c r="AG24" s="305"/>
      <c r="AH24" s="305"/>
      <c r="AI24" s="306"/>
      <c r="AJ24" s="953"/>
    </row>
    <row r="25" spans="1:36" s="240" customFormat="1" ht="14.25" x14ac:dyDescent="0.15">
      <c r="A25" s="239"/>
      <c r="B25" s="233" t="s">
        <v>46</v>
      </c>
      <c r="C25" s="226"/>
      <c r="D25" s="801">
        <v>38398</v>
      </c>
      <c r="E25" s="226"/>
      <c r="F25" s="234">
        <v>645</v>
      </c>
      <c r="G25" s="235">
        <v>1.6797749882806394</v>
      </c>
      <c r="H25" s="226"/>
      <c r="I25" s="234">
        <v>351</v>
      </c>
      <c r="J25" s="235">
        <v>0.91411010990155739</v>
      </c>
      <c r="K25" s="234">
        <v>280</v>
      </c>
      <c r="L25" s="235">
        <v>79.772079772079778</v>
      </c>
      <c r="M25" s="234">
        <v>1</v>
      </c>
      <c r="N25" s="235">
        <v>0.28490028490028491</v>
      </c>
      <c r="O25" s="234">
        <v>7</v>
      </c>
      <c r="P25" s="235">
        <v>1.9943019943019942</v>
      </c>
      <c r="Q25" s="234">
        <v>32</v>
      </c>
      <c r="R25" s="235">
        <v>9.116809116809117</v>
      </c>
      <c r="S25" s="234">
        <v>25</v>
      </c>
      <c r="T25" s="235">
        <v>7.1225071225071224</v>
      </c>
      <c r="U25" s="234">
        <v>1</v>
      </c>
      <c r="V25" s="235">
        <v>0.28490028490028491</v>
      </c>
      <c r="W25" s="234">
        <v>5</v>
      </c>
      <c r="X25" s="235">
        <f t="shared" si="0"/>
        <v>1.4245014245014245</v>
      </c>
      <c r="Z25" s="305"/>
      <c r="AA25" s="305"/>
      <c r="AB25" s="305"/>
      <c r="AC25" s="952">
        <v>44712</v>
      </c>
      <c r="AD25" s="950">
        <v>23876</v>
      </c>
      <c r="AE25" s="950">
        <v>15983</v>
      </c>
      <c r="AF25" s="305"/>
      <c r="AG25" s="305"/>
      <c r="AH25" s="305"/>
      <c r="AI25" s="306"/>
      <c r="AJ25" s="953"/>
    </row>
    <row r="26" spans="1:36" s="232" customFormat="1" ht="14.25" x14ac:dyDescent="0.15">
      <c r="B26" s="233" t="s">
        <v>47</v>
      </c>
      <c r="C26" s="226"/>
      <c r="D26" s="803">
        <v>15398</v>
      </c>
      <c r="E26" s="226"/>
      <c r="F26" s="238">
        <v>298</v>
      </c>
      <c r="G26" s="235">
        <v>1.9353162748408883</v>
      </c>
      <c r="H26" s="226"/>
      <c r="I26" s="238">
        <v>246</v>
      </c>
      <c r="J26" s="235">
        <v>1.597610079231069</v>
      </c>
      <c r="K26" s="238">
        <v>245</v>
      </c>
      <c r="L26" s="235">
        <v>99.59349593495935</v>
      </c>
      <c r="M26" s="238">
        <v>1</v>
      </c>
      <c r="N26" s="235">
        <v>0.40650406504065045</v>
      </c>
      <c r="O26" s="238">
        <v>0</v>
      </c>
      <c r="P26" s="235">
        <v>0</v>
      </c>
      <c r="Q26" s="238">
        <v>0</v>
      </c>
      <c r="R26" s="235">
        <v>0</v>
      </c>
      <c r="S26" s="238">
        <v>0</v>
      </c>
      <c r="T26" s="235">
        <v>0</v>
      </c>
      <c r="U26" s="238">
        <v>0</v>
      </c>
      <c r="V26" s="235">
        <v>0</v>
      </c>
      <c r="W26" s="238">
        <v>0</v>
      </c>
      <c r="X26" s="235">
        <f t="shared" si="0"/>
        <v>0</v>
      </c>
      <c r="Z26" s="305"/>
      <c r="AA26" s="305"/>
      <c r="AB26" s="305"/>
      <c r="AC26" s="952">
        <v>44742</v>
      </c>
      <c r="AD26" s="950">
        <v>25318</v>
      </c>
      <c r="AE26" s="950">
        <v>16449</v>
      </c>
      <c r="AF26" s="305"/>
      <c r="AG26" s="305"/>
      <c r="AH26" s="305"/>
      <c r="AI26" s="306"/>
      <c r="AJ26" s="953"/>
    </row>
    <row r="27" spans="1:36" s="232" customFormat="1" ht="14.25" x14ac:dyDescent="0.15">
      <c r="B27" s="233" t="s">
        <v>48</v>
      </c>
      <c r="C27" s="226"/>
      <c r="D27" s="803">
        <v>65806</v>
      </c>
      <c r="E27" s="226"/>
      <c r="F27" s="238">
        <v>1767</v>
      </c>
      <c r="G27" s="235">
        <v>2.6851654864298089</v>
      </c>
      <c r="H27" s="226"/>
      <c r="I27" s="238">
        <v>1229</v>
      </c>
      <c r="J27" s="235">
        <v>1.8676108561529343</v>
      </c>
      <c r="K27" s="238">
        <v>917</v>
      </c>
      <c r="L27" s="235">
        <v>74.613506916192023</v>
      </c>
      <c r="M27" s="238">
        <v>20</v>
      </c>
      <c r="N27" s="235">
        <v>1.627339300244101</v>
      </c>
      <c r="O27" s="238">
        <v>222</v>
      </c>
      <c r="P27" s="235">
        <v>18.063466232709519</v>
      </c>
      <c r="Q27" s="238">
        <v>12</v>
      </c>
      <c r="R27" s="235">
        <v>0.97640358014646056</v>
      </c>
      <c r="S27" s="238">
        <v>6</v>
      </c>
      <c r="T27" s="235">
        <v>0.48820179007323028</v>
      </c>
      <c r="U27" s="238">
        <v>46</v>
      </c>
      <c r="V27" s="235">
        <v>3.7428803905614325</v>
      </c>
      <c r="W27" s="238">
        <v>6</v>
      </c>
      <c r="X27" s="235">
        <f t="shared" si="0"/>
        <v>0.48820179007323028</v>
      </c>
      <c r="Z27" s="305"/>
      <c r="AA27" s="305"/>
      <c r="AB27" s="305"/>
      <c r="AC27" s="952">
        <v>44773</v>
      </c>
      <c r="AD27" s="950">
        <v>29962</v>
      </c>
      <c r="AE27" s="950">
        <v>16217</v>
      </c>
      <c r="AF27" s="305"/>
      <c r="AG27" s="305"/>
      <c r="AH27" s="305"/>
      <c r="AI27" s="306"/>
      <c r="AJ27" s="953"/>
    </row>
    <row r="28" spans="1:36" s="232" customFormat="1" ht="14.25" x14ac:dyDescent="0.15">
      <c r="B28" s="233" t="s">
        <v>49</v>
      </c>
      <c r="C28" s="226"/>
      <c r="D28" s="803">
        <v>8756</v>
      </c>
      <c r="E28" s="226"/>
      <c r="F28" s="238">
        <v>244</v>
      </c>
      <c r="G28" s="242">
        <v>2.7866605756052993</v>
      </c>
      <c r="H28" s="226"/>
      <c r="I28" s="238">
        <v>154</v>
      </c>
      <c r="J28" s="242">
        <v>1.7587939698492463</v>
      </c>
      <c r="K28" s="238">
        <v>20</v>
      </c>
      <c r="L28" s="242">
        <v>12.987012987012985</v>
      </c>
      <c r="M28" s="238">
        <v>4</v>
      </c>
      <c r="N28" s="242">
        <v>2.5974025974025974</v>
      </c>
      <c r="O28" s="238">
        <v>127</v>
      </c>
      <c r="P28" s="242">
        <v>82.467532467532465</v>
      </c>
      <c r="Q28" s="238">
        <v>0</v>
      </c>
      <c r="R28" s="242">
        <v>0</v>
      </c>
      <c r="S28" s="238">
        <v>0</v>
      </c>
      <c r="T28" s="242">
        <v>0</v>
      </c>
      <c r="U28" s="238">
        <v>1</v>
      </c>
      <c r="V28" s="242">
        <v>0.64935064935064934</v>
      </c>
      <c r="W28" s="238">
        <v>2</v>
      </c>
      <c r="X28" s="242">
        <f t="shared" si="0"/>
        <v>1.2987012987012987</v>
      </c>
      <c r="Z28" s="305"/>
      <c r="AA28" s="305"/>
      <c r="AB28" s="305"/>
      <c r="AC28" s="952">
        <v>44804</v>
      </c>
      <c r="AD28" s="950">
        <v>19002</v>
      </c>
      <c r="AE28" s="950">
        <v>17806</v>
      </c>
      <c r="AF28" s="305"/>
      <c r="AG28" s="305"/>
      <c r="AH28" s="305"/>
      <c r="AI28" s="306"/>
      <c r="AJ28" s="953"/>
    </row>
    <row r="29" spans="1:36" s="232" customFormat="1" ht="14.25" x14ac:dyDescent="0.15">
      <c r="B29" s="244" t="s">
        <v>4</v>
      </c>
      <c r="C29" s="226"/>
      <c r="D29" s="804">
        <v>3221</v>
      </c>
      <c r="E29" s="226"/>
      <c r="F29" s="245">
        <v>45</v>
      </c>
      <c r="G29" s="246">
        <v>1.3970816516609748</v>
      </c>
      <c r="H29" s="226"/>
      <c r="I29" s="245">
        <v>39</v>
      </c>
      <c r="J29" s="246">
        <v>1.2108040981061783</v>
      </c>
      <c r="K29" s="245">
        <v>25</v>
      </c>
      <c r="L29" s="246">
        <v>64.102564102564102</v>
      </c>
      <c r="M29" s="245">
        <v>4</v>
      </c>
      <c r="N29" s="246">
        <v>10.256410256410255</v>
      </c>
      <c r="O29" s="245">
        <v>0</v>
      </c>
      <c r="P29" s="246">
        <v>0</v>
      </c>
      <c r="Q29" s="245">
        <v>8</v>
      </c>
      <c r="R29" s="246">
        <v>20.512820512820511</v>
      </c>
      <c r="S29" s="245">
        <v>0</v>
      </c>
      <c r="T29" s="246">
        <v>0</v>
      </c>
      <c r="U29" s="245">
        <v>0</v>
      </c>
      <c r="V29" s="246">
        <v>0</v>
      </c>
      <c r="W29" s="245">
        <v>2</v>
      </c>
      <c r="X29" s="246">
        <f t="shared" si="0"/>
        <v>5.1282051282051277</v>
      </c>
      <c r="Z29" s="305"/>
      <c r="AA29" s="305"/>
      <c r="AB29" s="305"/>
      <c r="AC29" s="952">
        <v>44834</v>
      </c>
      <c r="AD29" s="950">
        <v>23558</v>
      </c>
      <c r="AE29" s="950">
        <v>17545</v>
      </c>
      <c r="AF29" s="305"/>
      <c r="AG29" s="305"/>
      <c r="AH29" s="305"/>
      <c r="AI29" s="306"/>
      <c r="AJ29" s="953"/>
    </row>
    <row r="30" spans="1:36" s="223" customFormat="1" ht="7.5" customHeight="1" x14ac:dyDescent="0.15">
      <c r="A30" s="220"/>
      <c r="B30" s="221"/>
      <c r="C30" s="222"/>
      <c r="D30" s="221"/>
      <c r="E30" s="222"/>
      <c r="F30" s="221"/>
      <c r="G30" s="574"/>
      <c r="H30" s="222"/>
      <c r="I30" s="221"/>
      <c r="J30" s="574"/>
      <c r="K30" s="221"/>
      <c r="L30" s="574"/>
      <c r="M30" s="221"/>
      <c r="N30" s="574"/>
      <c r="O30" s="221"/>
      <c r="P30" s="574"/>
      <c r="Q30" s="221"/>
      <c r="R30" s="574"/>
      <c r="S30" s="221"/>
      <c r="T30" s="574"/>
      <c r="U30" s="221"/>
      <c r="V30" s="574"/>
      <c r="W30" s="221"/>
      <c r="X30" s="574"/>
      <c r="Z30" s="309"/>
      <c r="AA30" s="309"/>
      <c r="AB30" s="305"/>
      <c r="AC30" s="952">
        <v>44865</v>
      </c>
      <c r="AD30" s="950">
        <v>27902</v>
      </c>
      <c r="AE30" s="950">
        <v>14112</v>
      </c>
      <c r="AF30" s="309"/>
      <c r="AG30" s="309"/>
      <c r="AH30" s="305"/>
      <c r="AI30" s="306"/>
      <c r="AJ30" s="953"/>
    </row>
    <row r="31" spans="1:36" s="251" customFormat="1" x14ac:dyDescent="0.15">
      <c r="B31" s="252" t="s">
        <v>3</v>
      </c>
      <c r="C31" s="211"/>
      <c r="D31" s="805">
        <v>1341191</v>
      </c>
      <c r="E31" s="211"/>
      <c r="F31" s="253">
        <v>29256</v>
      </c>
      <c r="G31" s="254">
        <v>2.1813447898174085</v>
      </c>
      <c r="H31" s="211"/>
      <c r="I31" s="253">
        <v>18363</v>
      </c>
      <c r="J31" s="254">
        <v>1.3691562201058611</v>
      </c>
      <c r="K31" s="253">
        <v>15713</v>
      </c>
      <c r="L31" s="254">
        <v>85.568806839840988</v>
      </c>
      <c r="M31" s="253">
        <v>232</v>
      </c>
      <c r="N31" s="254">
        <v>1.2634101181724118</v>
      </c>
      <c r="O31" s="253">
        <v>1317</v>
      </c>
      <c r="P31" s="254">
        <v>7.1720307139356319</v>
      </c>
      <c r="Q31" s="253">
        <v>220</v>
      </c>
      <c r="R31" s="254">
        <v>1.1980613189565976</v>
      </c>
      <c r="S31" s="253">
        <v>103</v>
      </c>
      <c r="T31" s="254">
        <v>0.56091052660240703</v>
      </c>
      <c r="U31" s="253">
        <v>196</v>
      </c>
      <c r="V31" s="254">
        <v>1.0673637205249686</v>
      </c>
      <c r="W31" s="253">
        <f>SUM(W12:W29)</f>
        <v>582</v>
      </c>
      <c r="X31" s="254">
        <f>W31/$I31*100</f>
        <v>3.1694167619669993</v>
      </c>
      <c r="Z31" s="305"/>
      <c r="AA31" s="305"/>
      <c r="AB31" s="309"/>
      <c r="AC31" s="952">
        <v>44895</v>
      </c>
      <c r="AD31" s="950">
        <v>25864</v>
      </c>
      <c r="AE31" s="950">
        <v>14618</v>
      </c>
      <c r="AF31" s="305"/>
      <c r="AG31" s="305"/>
      <c r="AH31" s="309"/>
      <c r="AI31" s="309"/>
      <c r="AJ31" s="438"/>
    </row>
    <row r="32" spans="1:36" s="256" customFormat="1" ht="6.75" customHeight="1" x14ac:dyDescent="0.2">
      <c r="B32" s="257" t="s">
        <v>42</v>
      </c>
      <c r="C32" s="258"/>
      <c r="E32" s="258"/>
      <c r="AB32" s="439"/>
      <c r="AC32" s="952">
        <v>44926</v>
      </c>
      <c r="AD32" s="950">
        <v>27618</v>
      </c>
      <c r="AE32" s="950">
        <v>15332</v>
      </c>
    </row>
    <row r="33" spans="2:31" s="251" customFormat="1" x14ac:dyDescent="0.2">
      <c r="B33" s="1087" t="s">
        <v>401</v>
      </c>
      <c r="C33" s="1087"/>
      <c r="D33" s="1087"/>
      <c r="E33" s="1087"/>
      <c r="F33" s="1087"/>
      <c r="G33" s="1087"/>
      <c r="H33" s="1087"/>
      <c r="I33" s="1087"/>
      <c r="J33" s="1087"/>
      <c r="K33" s="1087"/>
      <c r="L33" s="1087"/>
      <c r="M33" s="1087"/>
      <c r="N33" s="1087"/>
      <c r="O33" s="1087"/>
      <c r="P33" s="1087"/>
      <c r="Q33" s="1087"/>
      <c r="R33" s="1087"/>
      <c r="S33" s="1087"/>
      <c r="T33" s="1087"/>
      <c r="U33" s="1087"/>
      <c r="V33" s="1087"/>
      <c r="W33" s="1087"/>
      <c r="X33" s="1087"/>
      <c r="AB33" s="439"/>
      <c r="AC33" s="952">
        <v>44957</v>
      </c>
      <c r="AD33" s="950">
        <v>19275</v>
      </c>
      <c r="AE33" s="950">
        <v>18183</v>
      </c>
    </row>
    <row r="34" spans="2:31" s="251" customFormat="1" ht="11.25" customHeight="1" x14ac:dyDescent="0.2">
      <c r="B34" s="1087"/>
      <c r="C34" s="1087"/>
      <c r="D34" s="1087"/>
      <c r="E34" s="1087"/>
      <c r="F34" s="1087"/>
      <c r="G34" s="1087"/>
      <c r="H34" s="1087"/>
      <c r="I34" s="1087"/>
      <c r="J34" s="1087"/>
      <c r="K34" s="1087"/>
      <c r="L34" s="1087"/>
      <c r="M34" s="1087"/>
      <c r="N34" s="1087"/>
      <c r="O34" s="1087"/>
      <c r="P34" s="1087"/>
      <c r="Q34" s="1087"/>
      <c r="R34" s="1087"/>
      <c r="S34" s="1087"/>
      <c r="T34" s="1087"/>
      <c r="U34" s="1087"/>
      <c r="V34" s="1087"/>
      <c r="W34" s="1087"/>
      <c r="X34" s="1087"/>
      <c r="AB34" s="439"/>
      <c r="AC34" s="952">
        <v>44985</v>
      </c>
      <c r="AD34" s="950">
        <v>22255</v>
      </c>
      <c r="AE34" s="950">
        <v>17384</v>
      </c>
    </row>
    <row r="35" spans="2:31" x14ac:dyDescent="0.2">
      <c r="B35" s="1065"/>
      <c r="C35" s="1065"/>
      <c r="D35" s="1065"/>
      <c r="E35" s="262"/>
      <c r="F35" s="262"/>
      <c r="AC35" s="952">
        <v>45016</v>
      </c>
      <c r="AD35" s="950">
        <f>GETPIVOTDATA("Suma de AltasPIA",[1]td!$A$3,"Fecha",$AC35)</f>
        <v>31089</v>
      </c>
      <c r="AE35" s="950">
        <f>GETPIVOTDATA("Suma de BajasPIA",[1]td!$A$3,"Fecha",$AC35)</f>
        <v>20191</v>
      </c>
    </row>
    <row r="36" spans="2:31" x14ac:dyDescent="0.2">
      <c r="B36" s="1066"/>
      <c r="C36" s="1066"/>
      <c r="D36" s="1066"/>
      <c r="E36" s="262"/>
      <c r="F36" s="262"/>
      <c r="AC36" s="1014">
        <v>45046</v>
      </c>
      <c r="AD36" s="950">
        <f>GETPIVOTDATA("Suma de AltasPIA",[1]td!$A$3,"Fecha",$AC36)</f>
        <v>29256</v>
      </c>
      <c r="AE36" s="950">
        <f>GETPIVOTDATA("Suma de BajasPIA",[1]td!$A$3,"Fecha",$AC36)</f>
        <v>18363</v>
      </c>
    </row>
    <row r="37" spans="2:31" x14ac:dyDescent="0.2">
      <c r="AD37" s="950"/>
      <c r="AE37" s="950"/>
    </row>
    <row r="38" spans="2:31" x14ac:dyDescent="0.2">
      <c r="AD38" s="950"/>
      <c r="AE38" s="950"/>
    </row>
  </sheetData>
  <mergeCells count="20">
    <mergeCell ref="B33:X34"/>
    <mergeCell ref="B35:D35"/>
    <mergeCell ref="B36:D36"/>
    <mergeCell ref="K9:L9"/>
    <mergeCell ref="M9:N9"/>
    <mergeCell ref="O9:P9"/>
    <mergeCell ref="Q9:R9"/>
    <mergeCell ref="S9:T9"/>
    <mergeCell ref="W9:X9"/>
    <mergeCell ref="B2:C2"/>
    <mergeCell ref="B3:C3"/>
    <mergeCell ref="A4:W4"/>
    <mergeCell ref="B5:W5"/>
    <mergeCell ref="B7:B10"/>
    <mergeCell ref="D7:D9"/>
    <mergeCell ref="F7:G7"/>
    <mergeCell ref="F8:G9"/>
    <mergeCell ref="I8:J9"/>
    <mergeCell ref="K8:X8"/>
    <mergeCell ref="U9:V9"/>
  </mergeCells>
  <printOptions horizontalCentered="1"/>
  <pageMargins left="0" right="0" top="0.43307086614173229" bottom="0.43307086614173229" header="0" footer="0"/>
  <pageSetup paperSize="9" scale="71" orientation="landscape" r:id="rId1"/>
  <headerFooter alignWithMargins="0"/>
  <rowBreaks count="1" manualBreakCount="1">
    <brk id="32"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50">
    <tabColor theme="0"/>
    <pageSetUpPr fitToPage="1"/>
  </sheetPr>
  <dimension ref="B1:AF44"/>
  <sheetViews>
    <sheetView showGridLines="0" topLeftCell="A2" zoomScaleNormal="100" workbookViewId="0"/>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85546875" style="1" customWidth="1"/>
    <col min="22" max="22" width="0.7109375" style="1" customWidth="1"/>
    <col min="23" max="23" width="7.5703125" style="1" customWidth="1"/>
    <col min="24" max="24" width="6.140625" style="1" customWidth="1"/>
    <col min="25" max="25" width="0.5703125" style="1" customWidth="1"/>
    <col min="26" max="26" width="7.2851562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2" hidden="1" x14ac:dyDescent="0.2">
      <c r="E1" s="140" t="s">
        <v>39</v>
      </c>
      <c r="F1" s="140"/>
      <c r="H1" s="140" t="s">
        <v>24</v>
      </c>
      <c r="K1" s="140" t="s">
        <v>23</v>
      </c>
      <c r="N1" s="140" t="s">
        <v>22</v>
      </c>
      <c r="Q1" s="140" t="s">
        <v>21</v>
      </c>
      <c r="T1" s="140" t="s">
        <v>20</v>
      </c>
      <c r="W1" s="140" t="s">
        <v>19</v>
      </c>
      <c r="Z1" s="140" t="s">
        <v>18</v>
      </c>
    </row>
    <row r="2" spans="2:32" s="2" customFormat="1" ht="14.25" x14ac:dyDescent="0.2">
      <c r="B2" s="11"/>
      <c r="C2" s="46"/>
      <c r="D2" s="46"/>
      <c r="AB2" s="46"/>
      <c r="AD2" s="90"/>
    </row>
    <row r="3" spans="2:32" s="44" customFormat="1" ht="47.25" customHeight="1" x14ac:dyDescent="0.2">
      <c r="B3" s="1059"/>
      <c r="C3" s="1059"/>
      <c r="D3" s="1059"/>
      <c r="E3" s="1059"/>
      <c r="F3" s="1059"/>
      <c r="G3" s="1059"/>
      <c r="H3" s="1059"/>
      <c r="I3" s="1059"/>
      <c r="J3" s="1059"/>
      <c r="K3" s="1059"/>
      <c r="L3" s="45"/>
      <c r="M3" s="45"/>
      <c r="W3" s="89"/>
      <c r="AA3" s="89"/>
      <c r="AD3" s="88"/>
    </row>
    <row r="4" spans="2:32" s="7" customFormat="1" ht="2.25" customHeight="1" x14ac:dyDescent="0.2">
      <c r="B4" s="1028"/>
      <c r="C4" s="1028"/>
      <c r="D4" s="1028"/>
      <c r="E4" s="1028"/>
      <c r="F4" s="1028"/>
      <c r="G4" s="1028"/>
      <c r="H4" s="1028"/>
      <c r="I4" s="1028"/>
      <c r="J4" s="1028"/>
      <c r="K4" s="1028"/>
      <c r="L4" s="1028"/>
      <c r="M4" s="1028"/>
      <c r="N4" s="1028"/>
      <c r="O4" s="1028"/>
      <c r="P4" s="1028"/>
      <c r="Q4" s="1028"/>
      <c r="R4" s="1028"/>
      <c r="S4" s="1028"/>
      <c r="T4" s="1028"/>
      <c r="U4" s="1028"/>
      <c r="V4" s="1028"/>
      <c r="W4" s="1028"/>
      <c r="X4" s="1028"/>
      <c r="Y4" s="1028"/>
      <c r="Z4" s="1028"/>
      <c r="AA4" s="1028"/>
      <c r="AB4" s="1028"/>
      <c r="AC4" s="1028"/>
      <c r="AD4" s="1028"/>
    </row>
    <row r="5" spans="2:32" s="7" customFormat="1" ht="39" customHeight="1" x14ac:dyDescent="0.2">
      <c r="B5" s="1033" t="s">
        <v>440</v>
      </c>
      <c r="C5" s="1033"/>
      <c r="D5" s="1033"/>
      <c r="E5" s="1033"/>
      <c r="F5" s="1033"/>
      <c r="G5" s="1033"/>
      <c r="H5" s="1033"/>
      <c r="I5" s="1033"/>
      <c r="J5" s="1033"/>
      <c r="K5" s="1033"/>
      <c r="L5" s="1033"/>
      <c r="M5" s="1033"/>
      <c r="N5" s="1033"/>
      <c r="O5" s="1033"/>
      <c r="P5" s="1033"/>
      <c r="Q5" s="1033"/>
      <c r="R5" s="1033"/>
      <c r="S5" s="1033"/>
      <c r="T5" s="1033"/>
      <c r="U5" s="1033"/>
      <c r="V5" s="1033"/>
      <c r="W5" s="1033"/>
      <c r="X5" s="1033"/>
      <c r="Y5" s="1033"/>
      <c r="Z5" s="1033"/>
      <c r="AA5" s="1033"/>
      <c r="AB5" s="1033"/>
      <c r="AC5" s="1033"/>
      <c r="AD5" s="1033"/>
      <c r="AE5" s="13"/>
    </row>
    <row r="6" spans="2:32" s="7" customFormat="1" ht="14.25" customHeight="1" x14ac:dyDescent="0.2">
      <c r="B6" s="1046" t="str">
        <f>porsaad!B6</f>
        <v>Situación a 30 de abril de 2023</v>
      </c>
      <c r="C6" s="1046"/>
      <c r="D6" s="1046"/>
      <c r="E6" s="1046"/>
      <c r="F6" s="1046"/>
      <c r="G6" s="1046"/>
      <c r="H6" s="1046"/>
      <c r="I6" s="1046"/>
      <c r="J6" s="1046"/>
      <c r="K6" s="1046"/>
      <c r="L6" s="1046"/>
      <c r="M6" s="1046"/>
      <c r="N6" s="1046"/>
      <c r="O6" s="1046"/>
      <c r="P6" s="1046"/>
      <c r="Q6" s="1046"/>
      <c r="R6" s="1046"/>
      <c r="S6" s="1046"/>
      <c r="T6" s="1046"/>
      <c r="U6" s="1046"/>
      <c r="V6" s="1046"/>
      <c r="W6" s="1046"/>
      <c r="X6" s="1046"/>
      <c r="Y6" s="1046"/>
      <c r="Z6" s="1046"/>
      <c r="AA6" s="1046"/>
      <c r="AB6" s="1046"/>
      <c r="AC6" s="1046"/>
      <c r="AD6" s="8"/>
    </row>
    <row r="7" spans="2:32" s="7" customFormat="1" ht="5.25" customHeight="1" x14ac:dyDescent="0.2">
      <c r="AC7" s="87"/>
      <c r="AD7" s="86"/>
    </row>
    <row r="8" spans="2:32" s="83" customFormat="1" ht="21.75" customHeight="1" x14ac:dyDescent="0.2">
      <c r="B8" s="1091" t="s">
        <v>30</v>
      </c>
      <c r="C8" s="68"/>
      <c r="D8" s="1091" t="s">
        <v>120</v>
      </c>
      <c r="E8" s="1094" t="s">
        <v>29</v>
      </c>
      <c r="F8" s="1095"/>
      <c r="G8" s="1095"/>
      <c r="H8" s="1095"/>
      <c r="I8" s="1095"/>
      <c r="J8" s="1095"/>
      <c r="K8" s="1095"/>
      <c r="L8" s="1095"/>
      <c r="M8" s="1095"/>
      <c r="N8" s="1095"/>
      <c r="O8" s="1095"/>
      <c r="P8" s="1095"/>
      <c r="Q8" s="1095"/>
      <c r="R8" s="1095"/>
      <c r="S8" s="1095"/>
      <c r="T8" s="1095"/>
      <c r="U8" s="1095"/>
      <c r="V8" s="1095"/>
      <c r="W8" s="1095"/>
      <c r="X8" s="1095"/>
      <c r="Y8" s="1095"/>
      <c r="Z8" s="1095"/>
      <c r="AA8" s="1096"/>
      <c r="AB8" s="68"/>
      <c r="AC8" s="1097" t="s">
        <v>3</v>
      </c>
      <c r="AD8" s="1098"/>
    </row>
    <row r="9" spans="2:32" s="83" customFormat="1" ht="21.75" customHeight="1" x14ac:dyDescent="0.2">
      <c r="B9" s="1092"/>
      <c r="C9" s="68"/>
      <c r="D9" s="1092"/>
      <c r="E9" s="1088" t="s">
        <v>25</v>
      </c>
      <c r="F9" s="1089"/>
      <c r="G9" s="199"/>
      <c r="H9" s="1088" t="s">
        <v>24</v>
      </c>
      <c r="I9" s="1089"/>
      <c r="J9" s="199"/>
      <c r="K9" s="1088" t="s">
        <v>23</v>
      </c>
      <c r="L9" s="1089"/>
      <c r="M9" s="199"/>
      <c r="N9" s="1088" t="s">
        <v>22</v>
      </c>
      <c r="O9" s="1089"/>
      <c r="P9" s="199"/>
      <c r="Q9" s="1088" t="s">
        <v>21</v>
      </c>
      <c r="R9" s="1089"/>
      <c r="S9" s="199"/>
      <c r="T9" s="1088" t="s">
        <v>20</v>
      </c>
      <c r="U9" s="1089"/>
      <c r="V9" s="199"/>
      <c r="W9" s="1088" t="s">
        <v>19</v>
      </c>
      <c r="X9" s="1089"/>
      <c r="Y9" s="199"/>
      <c r="Z9" s="1088" t="s">
        <v>18</v>
      </c>
      <c r="AA9" s="1089"/>
      <c r="AB9" s="68"/>
      <c r="AC9" s="1099"/>
      <c r="AD9" s="1100"/>
    </row>
    <row r="10" spans="2:32" s="83" customFormat="1" ht="21.75" customHeight="1" x14ac:dyDescent="0.2">
      <c r="B10" s="1093"/>
      <c r="D10" s="1093"/>
      <c r="E10" s="38" t="s">
        <v>12</v>
      </c>
      <c r="F10" s="198" t="s">
        <v>28</v>
      </c>
      <c r="G10" s="200"/>
      <c r="H10" s="38" t="s">
        <v>12</v>
      </c>
      <c r="I10" s="198" t="s">
        <v>28</v>
      </c>
      <c r="J10" s="200"/>
      <c r="K10" s="38" t="s">
        <v>12</v>
      </c>
      <c r="L10" s="198" t="s">
        <v>28</v>
      </c>
      <c r="M10" s="200"/>
      <c r="N10" s="38" t="s">
        <v>12</v>
      </c>
      <c r="O10" s="198" t="s">
        <v>28</v>
      </c>
      <c r="P10" s="200"/>
      <c r="Q10" s="38" t="s">
        <v>12</v>
      </c>
      <c r="R10" s="198" t="s">
        <v>28</v>
      </c>
      <c r="S10" s="200"/>
      <c r="T10" s="38" t="s">
        <v>12</v>
      </c>
      <c r="U10" s="198" t="s">
        <v>28</v>
      </c>
      <c r="V10" s="200"/>
      <c r="W10" s="38" t="s">
        <v>12</v>
      </c>
      <c r="X10" s="198" t="s">
        <v>28</v>
      </c>
      <c r="Y10" s="200"/>
      <c r="Z10" s="38" t="s">
        <v>12</v>
      </c>
      <c r="AA10" s="198" t="s">
        <v>28</v>
      </c>
      <c r="AC10" s="85" t="s">
        <v>12</v>
      </c>
      <c r="AD10" s="84" t="s">
        <v>28</v>
      </c>
    </row>
    <row r="11" spans="2:32"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2" s="73" customFormat="1" ht="21" customHeight="1" x14ac:dyDescent="0.2">
      <c r="B12" s="1116" t="s">
        <v>27</v>
      </c>
      <c r="D12" s="417" t="s">
        <v>34</v>
      </c>
      <c r="E12" s="77">
        <v>460</v>
      </c>
      <c r="F12" s="76">
        <v>0.18240794346939909</v>
      </c>
      <c r="G12" s="74"/>
      <c r="H12" s="77">
        <v>9410</v>
      </c>
      <c r="I12" s="76">
        <v>3.7314320609718377</v>
      </c>
      <c r="J12" s="74"/>
      <c r="K12" s="77">
        <v>5971</v>
      </c>
      <c r="L12" s="76">
        <v>2.3677344140343086</v>
      </c>
      <c r="M12" s="74"/>
      <c r="N12" s="77">
        <v>9050</v>
      </c>
      <c r="O12" s="76">
        <v>3.588678018256656</v>
      </c>
      <c r="P12" s="74"/>
      <c r="Q12" s="77">
        <v>8163</v>
      </c>
      <c r="R12" s="76">
        <v>3.2369479185667496</v>
      </c>
      <c r="S12" s="74"/>
      <c r="T12" s="77">
        <v>10981</v>
      </c>
      <c r="U12" s="76">
        <v>4.3543948418205902</v>
      </c>
      <c r="V12" s="74"/>
      <c r="W12" s="77">
        <v>37120</v>
      </c>
      <c r="X12" s="76">
        <v>14.719527959965422</v>
      </c>
      <c r="Y12" s="74"/>
      <c r="Z12" s="77">
        <v>171027</v>
      </c>
      <c r="AA12" s="76">
        <f t="shared" ref="AA12:AA19" si="0">Z12*100/$AC12</f>
        <v>67.818876842915031</v>
      </c>
      <c r="AB12" s="66"/>
      <c r="AC12" s="153">
        <f>E12+H12+K12+N12+Q12+T12+W12+Z12</f>
        <v>252182</v>
      </c>
      <c r="AD12" s="75">
        <f>F12+I12+L12+O12+R12+U12+X12+AA12</f>
        <v>100</v>
      </c>
      <c r="AF12" s="425"/>
    </row>
    <row r="13" spans="2:32" s="73" customFormat="1" ht="21" customHeight="1" x14ac:dyDescent="0.2">
      <c r="B13" s="1117"/>
      <c r="D13" s="418" t="s">
        <v>52</v>
      </c>
      <c r="E13" s="415">
        <v>577</v>
      </c>
      <c r="F13" s="416">
        <v>0.17652493682426437</v>
      </c>
      <c r="G13" s="74"/>
      <c r="H13" s="415">
        <v>10201</v>
      </c>
      <c r="I13" s="416">
        <v>3.1208507461773327</v>
      </c>
      <c r="J13" s="74"/>
      <c r="K13" s="415">
        <v>7384</v>
      </c>
      <c r="L13" s="416">
        <v>2.2590296941254215</v>
      </c>
      <c r="M13" s="74"/>
      <c r="N13" s="415">
        <v>11079</v>
      </c>
      <c r="O13" s="416">
        <v>3.3894623484853121</v>
      </c>
      <c r="P13" s="74"/>
      <c r="Q13" s="415">
        <v>12043</v>
      </c>
      <c r="R13" s="416">
        <v>3.6843844266457815</v>
      </c>
      <c r="S13" s="74"/>
      <c r="T13" s="415">
        <v>18808</v>
      </c>
      <c r="U13" s="416">
        <v>5.7540398817864205</v>
      </c>
      <c r="V13" s="74"/>
      <c r="W13" s="415">
        <v>59954</v>
      </c>
      <c r="X13" s="416">
        <v>18.342072898374258</v>
      </c>
      <c r="Y13" s="74"/>
      <c r="Z13" s="415">
        <v>206820</v>
      </c>
      <c r="AA13" s="416">
        <f t="shared" si="0"/>
        <v>63.27363506758121</v>
      </c>
      <c r="AB13" s="66"/>
      <c r="AC13" s="157">
        <f t="shared" ref="AC13:AD15" si="1">E13+H13+K13+N13+Q13+T13+W13+Z13</f>
        <v>326866</v>
      </c>
      <c r="AD13" s="181">
        <f t="shared" si="1"/>
        <v>100</v>
      </c>
      <c r="AF13" s="425"/>
    </row>
    <row r="14" spans="2:32" s="73" customFormat="1" ht="21" customHeight="1" x14ac:dyDescent="0.2">
      <c r="B14" s="1117"/>
      <c r="D14" s="418" t="s">
        <v>53</v>
      </c>
      <c r="E14" s="415">
        <v>225</v>
      </c>
      <c r="F14" s="416">
        <v>8.2080840507806799E-2</v>
      </c>
      <c r="G14" s="74"/>
      <c r="H14" s="415">
        <v>6906</v>
      </c>
      <c r="I14" s="416">
        <v>2.5193345979862833</v>
      </c>
      <c r="J14" s="74"/>
      <c r="K14" s="415">
        <v>5870</v>
      </c>
      <c r="L14" s="416">
        <v>2.1413979279147819</v>
      </c>
      <c r="M14" s="74"/>
      <c r="N14" s="415">
        <v>8169</v>
      </c>
      <c r="O14" s="416">
        <v>2.9800817160367723</v>
      </c>
      <c r="P14" s="74"/>
      <c r="Q14" s="415">
        <v>10226</v>
      </c>
      <c r="R14" s="416">
        <v>3.7304830001459215</v>
      </c>
      <c r="S14" s="74"/>
      <c r="T14" s="415">
        <v>17745</v>
      </c>
      <c r="U14" s="416">
        <v>6.4734422880490294</v>
      </c>
      <c r="V14" s="74"/>
      <c r="W14" s="415">
        <v>64041</v>
      </c>
      <c r="X14" s="416">
        <v>23.362396030935358</v>
      </c>
      <c r="Y14" s="74"/>
      <c r="Z14" s="415">
        <v>160938</v>
      </c>
      <c r="AA14" s="416">
        <f t="shared" si="0"/>
        <v>58.710783598424051</v>
      </c>
      <c r="AB14" s="66"/>
      <c r="AC14" s="157">
        <f t="shared" si="1"/>
        <v>274120</v>
      </c>
      <c r="AD14" s="181">
        <f t="shared" si="1"/>
        <v>100</v>
      </c>
      <c r="AF14" s="425"/>
    </row>
    <row r="15" spans="2:32" s="73" customFormat="1" ht="21" customHeight="1" x14ac:dyDescent="0.2">
      <c r="B15" s="1118"/>
      <c r="D15" s="421" t="s">
        <v>71</v>
      </c>
      <c r="E15" s="419">
        <f>SUM(E12:E14)</f>
        <v>1262</v>
      </c>
      <c r="F15" s="420">
        <f t="shared" ref="F13:F19" si="2">E15*100/$AC15</f>
        <v>0.14791928436134502</v>
      </c>
      <c r="G15" s="74"/>
      <c r="H15" s="419">
        <f>SUM(H12:H14)</f>
        <v>26517</v>
      </c>
      <c r="I15" s="420">
        <f t="shared" ref="I12:I19" si="3">H15*100/$AC15</f>
        <v>3.1080631247304167</v>
      </c>
      <c r="J15" s="74"/>
      <c r="K15" s="419">
        <f>SUM(K12:K14)</f>
        <v>19225</v>
      </c>
      <c r="L15" s="420">
        <f t="shared" ref="L12:L19" si="4">K15*100/$AC15</f>
        <v>2.2533662772162106</v>
      </c>
      <c r="M15" s="74"/>
      <c r="N15" s="419">
        <f>SUM(N12:N14)</f>
        <v>28298</v>
      </c>
      <c r="O15" s="420">
        <f t="shared" ref="O12:O19" si="5">N15*100/$AC15</f>
        <v>3.3168145078108884</v>
      </c>
      <c r="P15" s="74"/>
      <c r="Q15" s="419">
        <f>SUM(Q12:Q14)</f>
        <v>30432</v>
      </c>
      <c r="R15" s="420">
        <f t="shared" ref="R12:R19" si="6">Q15*100/$AC15</f>
        <v>3.5669410948371247</v>
      </c>
      <c r="S15" s="74"/>
      <c r="T15" s="419">
        <f>SUM(T12:T14)</f>
        <v>47534</v>
      </c>
      <c r="U15" s="420">
        <f t="shared" ref="U12:U19" si="7">T15*100/$AC15</f>
        <v>5.5714700973313578</v>
      </c>
      <c r="V15" s="74"/>
      <c r="W15" s="419">
        <f>SUM(W12:W14)</f>
        <v>161115</v>
      </c>
      <c r="X15" s="420">
        <f t="shared" ref="X12:X19" si="8">W15*100/$AC15</f>
        <v>18.884322900061886</v>
      </c>
      <c r="Y15" s="74"/>
      <c r="Z15" s="419">
        <f>SUM(Z12:Z14)</f>
        <v>538785</v>
      </c>
      <c r="AA15" s="420">
        <f t="shared" si="0"/>
        <v>63.151102713650772</v>
      </c>
      <c r="AB15" s="66"/>
      <c r="AC15" s="422">
        <f>SUM(AC12:AC14)</f>
        <v>853168</v>
      </c>
      <c r="AD15" s="424">
        <f t="shared" si="1"/>
        <v>100</v>
      </c>
      <c r="AF15" s="425"/>
    </row>
    <row r="16" spans="2:32" s="73" customFormat="1" ht="21" customHeight="1" x14ac:dyDescent="0.2">
      <c r="B16" s="1116" t="s">
        <v>26</v>
      </c>
      <c r="D16" s="417" t="s">
        <v>34</v>
      </c>
      <c r="E16" s="77">
        <v>594</v>
      </c>
      <c r="F16" s="76">
        <v>0.4249747805370136</v>
      </c>
      <c r="G16" s="74"/>
      <c r="H16" s="77">
        <v>19192</v>
      </c>
      <c r="I16" s="76">
        <v>13.730834996744722</v>
      </c>
      <c r="J16" s="74"/>
      <c r="K16" s="77">
        <v>8973</v>
      </c>
      <c r="L16" s="76">
        <v>6.4196947908394328</v>
      </c>
      <c r="M16" s="74"/>
      <c r="N16" s="77">
        <v>11148</v>
      </c>
      <c r="O16" s="76">
        <v>7.975789315533043</v>
      </c>
      <c r="P16" s="74"/>
      <c r="Q16" s="77">
        <v>9254</v>
      </c>
      <c r="R16" s="76">
        <v>6.6207350489722625</v>
      </c>
      <c r="S16" s="74"/>
      <c r="T16" s="77">
        <v>11883</v>
      </c>
      <c r="U16" s="76">
        <v>8.5016419480157115</v>
      </c>
      <c r="V16" s="74"/>
      <c r="W16" s="77">
        <v>26684</v>
      </c>
      <c r="X16" s="76">
        <v>19.090954619275539</v>
      </c>
      <c r="Y16" s="74"/>
      <c r="Z16" s="77">
        <v>52045</v>
      </c>
      <c r="AA16" s="76">
        <f t="shared" si="0"/>
        <v>37.23537450008228</v>
      </c>
      <c r="AB16" s="66"/>
      <c r="AC16" s="153">
        <f>E16+H16+K16+N16+Q16+T16+W16+Z16</f>
        <v>139773</v>
      </c>
      <c r="AD16" s="75">
        <f>F16+I16+L16+O16+R16+U16+X16+AA16</f>
        <v>100</v>
      </c>
      <c r="AF16" s="425"/>
    </row>
    <row r="17" spans="2:32" s="73" customFormat="1" ht="21" customHeight="1" x14ac:dyDescent="0.2">
      <c r="B17" s="1117"/>
      <c r="D17" s="418" t="s">
        <v>52</v>
      </c>
      <c r="E17" s="415">
        <v>813</v>
      </c>
      <c r="F17" s="416">
        <v>0.42521142893006764</v>
      </c>
      <c r="G17" s="74"/>
      <c r="H17" s="415">
        <v>24209</v>
      </c>
      <c r="I17" s="416">
        <v>12.661677100821658</v>
      </c>
      <c r="J17" s="74"/>
      <c r="K17" s="415">
        <v>11199</v>
      </c>
      <c r="L17" s="416">
        <v>5.8572482073651013</v>
      </c>
      <c r="M17" s="74"/>
      <c r="N17" s="415">
        <v>14704</v>
      </c>
      <c r="O17" s="416">
        <v>7.6904167908827974</v>
      </c>
      <c r="P17" s="74"/>
      <c r="Q17" s="415">
        <v>14363</v>
      </c>
      <c r="R17" s="416">
        <v>7.512068577764528</v>
      </c>
      <c r="S17" s="74"/>
      <c r="T17" s="415">
        <v>20178</v>
      </c>
      <c r="U17" s="416">
        <v>10.553402475954373</v>
      </c>
      <c r="V17" s="74"/>
      <c r="W17" s="415">
        <v>38590</v>
      </c>
      <c r="X17" s="416">
        <v>20.183159953765447</v>
      </c>
      <c r="Y17" s="74"/>
      <c r="Z17" s="415">
        <v>67143</v>
      </c>
      <c r="AA17" s="416">
        <f t="shared" si="0"/>
        <v>35.11681546451603</v>
      </c>
      <c r="AB17" s="66"/>
      <c r="AC17" s="157">
        <f t="shared" ref="AC17:AD19" si="9">E17+H17+K17+N17+Q17+T17+W17+Z17</f>
        <v>191199</v>
      </c>
      <c r="AD17" s="181">
        <f t="shared" si="9"/>
        <v>100</v>
      </c>
      <c r="AF17" s="425"/>
    </row>
    <row r="18" spans="2:32" s="73" customFormat="1" ht="21" customHeight="1" x14ac:dyDescent="0.2">
      <c r="B18" s="1117"/>
      <c r="D18" s="418" t="s">
        <v>53</v>
      </c>
      <c r="E18" s="415">
        <v>279</v>
      </c>
      <c r="F18" s="416">
        <v>0.1776492986354751</v>
      </c>
      <c r="G18" s="74"/>
      <c r="H18" s="415">
        <v>15240</v>
      </c>
      <c r="I18" s="416">
        <v>9.7038541620238004</v>
      </c>
      <c r="J18" s="74"/>
      <c r="K18" s="415">
        <v>9769</v>
      </c>
      <c r="L18" s="416">
        <v>6.2202723955912411</v>
      </c>
      <c r="M18" s="74"/>
      <c r="N18" s="415">
        <v>11544</v>
      </c>
      <c r="O18" s="416">
        <v>7.3504785069818084</v>
      </c>
      <c r="P18" s="74"/>
      <c r="Q18" s="415">
        <v>12029</v>
      </c>
      <c r="R18" s="416">
        <v>7.65929538812233</v>
      </c>
      <c r="S18" s="74"/>
      <c r="T18" s="415">
        <v>17244</v>
      </c>
      <c r="U18" s="416">
        <v>10.979872780179686</v>
      </c>
      <c r="V18" s="74"/>
      <c r="W18" s="415">
        <v>32231</v>
      </c>
      <c r="X18" s="416">
        <v>20.522632775340494</v>
      </c>
      <c r="Y18" s="74"/>
      <c r="Z18" s="415">
        <v>58715</v>
      </c>
      <c r="AA18" s="416">
        <f t="shared" si="0"/>
        <v>37.385944693125161</v>
      </c>
      <c r="AB18" s="66"/>
      <c r="AC18" s="157">
        <f t="shared" si="9"/>
        <v>157051</v>
      </c>
      <c r="AD18" s="181">
        <f t="shared" si="9"/>
        <v>100</v>
      </c>
      <c r="AF18" s="425"/>
    </row>
    <row r="19" spans="2:32" s="73" customFormat="1" ht="21" customHeight="1" x14ac:dyDescent="0.2">
      <c r="B19" s="1118"/>
      <c r="D19" s="421" t="s">
        <v>71</v>
      </c>
      <c r="E19" s="419">
        <f>SUM(E16:E18)</f>
        <v>1686</v>
      </c>
      <c r="F19" s="420">
        <f t="shared" si="2"/>
        <v>0.34547552062095432</v>
      </c>
      <c r="G19" s="74"/>
      <c r="H19" s="419">
        <f>SUM(H16:H18)</f>
        <v>58641</v>
      </c>
      <c r="I19" s="420">
        <f t="shared" si="3"/>
        <v>12.016032031277215</v>
      </c>
      <c r="J19" s="74"/>
      <c r="K19" s="419">
        <f>SUM(K16:K18)</f>
        <v>29941</v>
      </c>
      <c r="L19" s="420">
        <f t="shared" si="4"/>
        <v>6.1351616624626297</v>
      </c>
      <c r="M19" s="74"/>
      <c r="N19" s="419">
        <f>SUM(N16:N18)</f>
        <v>37396</v>
      </c>
      <c r="O19" s="420">
        <f t="shared" si="5"/>
        <v>7.6627535997278819</v>
      </c>
      <c r="P19" s="74"/>
      <c r="Q19" s="419">
        <f>SUM(Q16:Q18)</f>
        <v>35646</v>
      </c>
      <c r="R19" s="420">
        <f t="shared" si="6"/>
        <v>7.3041639430928464</v>
      </c>
      <c r="S19" s="74"/>
      <c r="T19" s="419">
        <f>SUM(T16:T18)</f>
        <v>49305</v>
      </c>
      <c r="U19" s="420">
        <f t="shared" si="7"/>
        <v>10.103007440223104</v>
      </c>
      <c r="V19" s="74"/>
      <c r="W19" s="419">
        <f>SUM(W16:W18)</f>
        <v>97505</v>
      </c>
      <c r="X19" s="420">
        <f t="shared" si="8"/>
        <v>19.979591125828087</v>
      </c>
      <c r="Y19" s="74"/>
      <c r="Z19" s="419">
        <f>SUM(Z16:Z18)</f>
        <v>177903</v>
      </c>
      <c r="AA19" s="420">
        <f t="shared" si="0"/>
        <v>36.453814676767287</v>
      </c>
      <c r="AB19" s="66"/>
      <c r="AC19" s="422">
        <f>SUM(AC16:AC18)</f>
        <v>488023</v>
      </c>
      <c r="AD19" s="424">
        <f t="shared" si="9"/>
        <v>100</v>
      </c>
      <c r="AF19" s="425"/>
    </row>
    <row r="20" spans="2:32" s="70" customFormat="1" ht="3" customHeight="1" x14ac:dyDescent="0.2">
      <c r="B20" s="423"/>
      <c r="C20" s="68"/>
      <c r="D20" s="66"/>
      <c r="E20" s="71"/>
      <c r="F20" s="72"/>
      <c r="G20" s="66"/>
      <c r="H20" s="71"/>
      <c r="I20" s="72"/>
      <c r="J20" s="66"/>
      <c r="K20" s="71"/>
      <c r="L20" s="72"/>
      <c r="M20" s="66"/>
      <c r="N20" s="71"/>
      <c r="O20" s="72"/>
      <c r="P20" s="66"/>
      <c r="Q20" s="71"/>
      <c r="R20" s="72"/>
      <c r="S20" s="66"/>
      <c r="T20" s="71"/>
      <c r="U20" s="72"/>
      <c r="V20" s="66"/>
      <c r="W20" s="71"/>
      <c r="X20" s="72"/>
      <c r="Y20" s="66"/>
      <c r="Z20" s="71"/>
      <c r="AA20" s="72"/>
      <c r="AB20" s="66"/>
      <c r="AC20" s="71"/>
      <c r="AD20" s="64"/>
    </row>
    <row r="21" spans="2:32" s="63" customFormat="1" ht="18" customHeight="1" x14ac:dyDescent="0.2">
      <c r="B21" s="1094" t="s">
        <v>3</v>
      </c>
      <c r="C21" s="1095"/>
      <c r="D21" s="1096"/>
      <c r="E21" s="65">
        <f>E15+E19</f>
        <v>2948</v>
      </c>
      <c r="F21" s="67">
        <f>E21*100/$AC21</f>
        <v>0.21980463632696612</v>
      </c>
      <c r="G21" s="66"/>
      <c r="H21" s="65">
        <f>H15+H19</f>
        <v>85158</v>
      </c>
      <c r="I21" s="67">
        <f>H21*100/$AC21</f>
        <v>6.3494312144951763</v>
      </c>
      <c r="J21" s="66"/>
      <c r="K21" s="65">
        <f>K15+K19</f>
        <v>49166</v>
      </c>
      <c r="L21" s="67">
        <f>K21*100/$AC21</f>
        <v>3.6658462515778885</v>
      </c>
      <c r="M21" s="66"/>
      <c r="N21" s="65">
        <f>N15+N19</f>
        <v>65694</v>
      </c>
      <c r="O21" s="67">
        <f>N21*100/$AC21</f>
        <v>4.8981837784476632</v>
      </c>
      <c r="P21" s="66"/>
      <c r="Q21" s="65">
        <f>Q15+Q19</f>
        <v>66078</v>
      </c>
      <c r="R21" s="67">
        <f>Q21*100/$AC21</f>
        <v>4.926815047222953</v>
      </c>
      <c r="S21" s="66"/>
      <c r="T21" s="65">
        <f>T15+T19</f>
        <v>96839</v>
      </c>
      <c r="U21" s="67">
        <f>T21*100/$AC21</f>
        <v>7.2203735336726833</v>
      </c>
      <c r="V21" s="66"/>
      <c r="W21" s="65">
        <f>W15+W19</f>
        <v>258620</v>
      </c>
      <c r="X21" s="67">
        <f>W21*100/$AC21</f>
        <v>19.282861277774753</v>
      </c>
      <c r="Y21" s="66"/>
      <c r="Z21" s="65">
        <f>Z15+Z19</f>
        <v>716688</v>
      </c>
      <c r="AA21" s="67">
        <f>Z21*100/$AC21</f>
        <v>53.436684260481918</v>
      </c>
      <c r="AB21" s="66"/>
      <c r="AC21" s="65">
        <f>AC15+AC19</f>
        <v>1341191</v>
      </c>
      <c r="AD21" s="67">
        <f>F21+I21+L21+O21+R21+U21+X21+AA21</f>
        <v>100</v>
      </c>
    </row>
    <row r="22" spans="2:32" s="19" customFormat="1" ht="5.25" customHeight="1" x14ac:dyDescent="0.2">
      <c r="B22" s="62"/>
      <c r="C22" s="62"/>
      <c r="D22" s="62"/>
      <c r="E22" s="62"/>
      <c r="F22" s="62"/>
      <c r="G22" s="62"/>
      <c r="H22" s="62"/>
      <c r="I22" s="62"/>
      <c r="J22" s="62"/>
      <c r="K22" s="62"/>
      <c r="L22" s="62"/>
      <c r="M22" s="62"/>
      <c r="N22" s="62"/>
      <c r="O22" s="48"/>
      <c r="P22" s="48"/>
      <c r="AD22" s="56"/>
    </row>
    <row r="23" spans="2:32" s="19" customFormat="1" ht="5.25" customHeight="1" x14ac:dyDescent="0.2">
      <c r="B23" s="62"/>
      <c r="C23" s="62"/>
      <c r="D23" s="62"/>
      <c r="E23" s="62"/>
      <c r="F23" s="62"/>
      <c r="G23" s="62"/>
      <c r="H23" s="62"/>
      <c r="I23" s="62"/>
      <c r="J23" s="62"/>
      <c r="K23" s="62"/>
      <c r="L23" s="62"/>
      <c r="M23" s="62"/>
      <c r="N23" s="62"/>
      <c r="O23" s="48"/>
      <c r="P23" s="48"/>
      <c r="AD23" s="56"/>
    </row>
    <row r="24" spans="2:32" s="19" customFormat="1" ht="12.75" customHeight="1" x14ac:dyDescent="0.2">
      <c r="B24" s="48"/>
      <c r="C24" s="48"/>
      <c r="D24" s="48"/>
      <c r="E24" s="48"/>
      <c r="F24" s="48"/>
      <c r="G24" s="48"/>
      <c r="H24" s="48"/>
      <c r="I24" s="48"/>
      <c r="J24" s="48"/>
      <c r="K24" s="48"/>
      <c r="L24" s="48"/>
      <c r="M24" s="48"/>
      <c r="N24" s="48"/>
      <c r="O24" s="48"/>
      <c r="P24" s="48"/>
      <c r="AD24" s="56"/>
    </row>
    <row r="25" spans="2:32" s="57" customFormat="1" ht="24.75" customHeight="1" x14ac:dyDescent="0.2">
      <c r="B25" s="61"/>
      <c r="C25" s="61"/>
      <c r="D25" s="61"/>
      <c r="E25" s="61" t="s">
        <v>122</v>
      </c>
      <c r="F25" s="61" t="s">
        <v>24</v>
      </c>
      <c r="G25" s="61"/>
      <c r="H25" s="61" t="s">
        <v>23</v>
      </c>
      <c r="I25" s="61" t="s">
        <v>22</v>
      </c>
      <c r="J25" s="61"/>
      <c r="K25" s="61" t="s">
        <v>21</v>
      </c>
      <c r="L25" s="61" t="s">
        <v>20</v>
      </c>
      <c r="M25" s="61"/>
      <c r="N25" s="61" t="s">
        <v>19</v>
      </c>
      <c r="O25" s="61" t="s">
        <v>18</v>
      </c>
      <c r="P25" s="61"/>
      <c r="AD25" s="58"/>
    </row>
    <row r="26" spans="2:32" s="57" customFormat="1" ht="10.5" x14ac:dyDescent="0.2">
      <c r="B26" s="60"/>
      <c r="C26" s="60"/>
      <c r="D26" s="60"/>
      <c r="E26" s="60" t="e">
        <f>#REF!</f>
        <v>#REF!</v>
      </c>
      <c r="F26" s="59" t="e">
        <f>#REF!</f>
        <v>#REF!</v>
      </c>
      <c r="G26" s="59"/>
      <c r="H26" s="59" t="e">
        <f>#REF!</f>
        <v>#REF!</v>
      </c>
      <c r="I26" s="59" t="e">
        <f>#REF!</f>
        <v>#REF!</v>
      </c>
      <c r="J26" s="59"/>
      <c r="K26" s="59" t="e">
        <f>#REF!</f>
        <v>#REF!</v>
      </c>
      <c r="L26" s="59" t="e">
        <f>#REF!</f>
        <v>#REF!</v>
      </c>
      <c r="M26" s="59"/>
      <c r="N26" s="59" t="e">
        <f>#REF!</f>
        <v>#REF!</v>
      </c>
      <c r="O26" s="59" t="e">
        <f>#REF!</f>
        <v>#REF!</v>
      </c>
      <c r="P26" s="59"/>
      <c r="AD26" s="58"/>
    </row>
    <row r="27" spans="2:32" s="19" customFormat="1" x14ac:dyDescent="0.2">
      <c r="B27" s="48"/>
      <c r="C27" s="48"/>
      <c r="D27" s="48"/>
      <c r="E27" s="48"/>
      <c r="F27" s="48"/>
      <c r="G27" s="48"/>
      <c r="H27" s="48"/>
      <c r="I27" s="48"/>
      <c r="J27" s="48"/>
      <c r="K27" s="48"/>
      <c r="L27" s="48"/>
      <c r="M27" s="48"/>
      <c r="N27" s="48"/>
      <c r="O27" s="48"/>
      <c r="P27" s="48"/>
      <c r="AD27" s="56"/>
    </row>
    <row r="28" spans="2:32" s="19" customFormat="1" x14ac:dyDescent="0.2">
      <c r="B28" s="48"/>
      <c r="C28" s="48"/>
      <c r="D28" s="48"/>
      <c r="E28" s="48"/>
      <c r="F28" s="48"/>
      <c r="G28" s="48"/>
      <c r="H28" s="48"/>
      <c r="I28" s="48"/>
      <c r="J28" s="48"/>
      <c r="K28" s="48"/>
      <c r="L28" s="48"/>
      <c r="M28" s="48"/>
      <c r="N28" s="48"/>
      <c r="O28" s="48"/>
      <c r="P28" s="48"/>
      <c r="AD28" s="56"/>
    </row>
    <row r="29" spans="2:32" s="19" customFormat="1" x14ac:dyDescent="0.2">
      <c r="B29" s="48"/>
      <c r="C29" s="48"/>
      <c r="D29" s="48"/>
      <c r="E29" s="48"/>
      <c r="F29" s="48"/>
      <c r="G29" s="48"/>
      <c r="H29" s="48"/>
      <c r="I29" s="48"/>
      <c r="J29" s="48"/>
      <c r="K29" s="48"/>
      <c r="L29" s="48"/>
      <c r="M29" s="48"/>
      <c r="N29" s="48"/>
      <c r="O29" s="48"/>
      <c r="P29" s="48"/>
      <c r="AD29" s="56"/>
    </row>
    <row r="30" spans="2:32" s="19" customFormat="1" x14ac:dyDescent="0.2">
      <c r="B30" s="48"/>
      <c r="C30" s="48"/>
      <c r="D30" s="48"/>
      <c r="E30" s="48"/>
      <c r="F30" s="48"/>
      <c r="G30" s="48"/>
      <c r="H30" s="48"/>
      <c r="I30" s="48"/>
      <c r="J30" s="48"/>
      <c r="K30" s="48"/>
      <c r="L30" s="48"/>
      <c r="M30" s="48"/>
      <c r="N30" s="48"/>
      <c r="O30" s="48"/>
      <c r="P30" s="48"/>
      <c r="AD30" s="56"/>
    </row>
    <row r="31" spans="2:32" s="19" customFormat="1" x14ac:dyDescent="0.2">
      <c r="B31" s="48"/>
      <c r="C31" s="48"/>
      <c r="D31" s="48"/>
      <c r="E31" s="48"/>
      <c r="F31" s="48"/>
      <c r="G31" s="48"/>
      <c r="H31" s="48"/>
      <c r="I31" s="48"/>
      <c r="J31" s="48"/>
      <c r="K31" s="48"/>
      <c r="L31" s="48"/>
      <c r="M31" s="48"/>
      <c r="N31" s="48"/>
      <c r="O31" s="48"/>
      <c r="P31" s="48"/>
      <c r="AD31" s="56"/>
    </row>
    <row r="32" spans="2:32" s="19" customFormat="1" x14ac:dyDescent="0.2">
      <c r="B32" s="48"/>
      <c r="C32" s="48"/>
      <c r="D32" s="48"/>
      <c r="E32" s="48"/>
      <c r="F32" s="48"/>
      <c r="G32" s="48"/>
      <c r="H32" s="48"/>
      <c r="I32" s="48"/>
      <c r="J32" s="48"/>
      <c r="K32" s="48"/>
      <c r="L32" s="48"/>
      <c r="M32" s="48"/>
      <c r="N32" s="48"/>
      <c r="O32" s="48"/>
      <c r="P32" s="48"/>
      <c r="AD32" s="56"/>
    </row>
    <row r="33" spans="2:30" s="19" customForma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C35" s="1090" t="s">
        <v>17</v>
      </c>
      <c r="D35" s="1090"/>
      <c r="E35" s="1090"/>
      <c r="F35" s="1090"/>
      <c r="G35" s="1090"/>
      <c r="H35" s="1090"/>
      <c r="I35" s="1090"/>
      <c r="J35" s="1090"/>
      <c r="K35" s="1090"/>
      <c r="L35" s="1090"/>
      <c r="M35" s="48"/>
      <c r="N35" s="48"/>
      <c r="O35" s="48"/>
      <c r="P35" s="48"/>
      <c r="AD35" s="56"/>
    </row>
    <row r="36" spans="2:30" s="19" customFormat="1" x14ac:dyDescent="0.2">
      <c r="L36" s="48"/>
      <c r="M36" s="48"/>
      <c r="N36" s="48"/>
      <c r="O36" s="48"/>
      <c r="P36" s="48"/>
      <c r="AD36" s="56"/>
    </row>
    <row r="37" spans="2:30" s="19" customFormat="1" x14ac:dyDescent="0.2">
      <c r="B37" s="48"/>
      <c r="C37" s="48"/>
      <c r="D37" s="48"/>
      <c r="E37" s="48"/>
      <c r="F37" s="48"/>
      <c r="G37" s="48"/>
      <c r="H37" s="48"/>
      <c r="I37" s="48"/>
      <c r="J37" s="48"/>
      <c r="K37" s="48"/>
      <c r="L37" s="48"/>
      <c r="M37" s="48"/>
      <c r="N37" s="48"/>
      <c r="O37" s="48"/>
      <c r="P37" s="48"/>
      <c r="AD37" s="56"/>
    </row>
    <row r="38" spans="2:30" s="19" customFormat="1" ht="5.25" customHeight="1" x14ac:dyDescent="0.2">
      <c r="B38" s="48"/>
      <c r="C38" s="48"/>
      <c r="D38" s="48"/>
      <c r="E38" s="48"/>
      <c r="F38" s="48"/>
      <c r="G38" s="48"/>
      <c r="H38" s="48"/>
      <c r="I38" s="48"/>
      <c r="J38" s="48"/>
      <c r="K38" s="48"/>
      <c r="L38" s="48"/>
      <c r="M38" s="48"/>
      <c r="N38" s="48"/>
      <c r="O38" s="48"/>
      <c r="P38" s="48"/>
      <c r="AD38" s="56"/>
    </row>
    <row r="39" spans="2:30" s="19" customFormat="1" ht="5.25" customHeight="1" x14ac:dyDescent="0.2">
      <c r="B39" s="48"/>
      <c r="C39" s="48"/>
      <c r="D39" s="48"/>
      <c r="E39" s="48"/>
      <c r="F39" s="48"/>
      <c r="G39" s="48"/>
      <c r="H39" s="48"/>
      <c r="I39" s="48"/>
      <c r="J39" s="48"/>
      <c r="K39" s="48"/>
      <c r="L39" s="48"/>
      <c r="M39" s="48"/>
      <c r="N39" s="48"/>
      <c r="O39" s="48"/>
      <c r="P39" s="48"/>
      <c r="AD39" s="56"/>
    </row>
    <row r="40" spans="2:30" s="19" customFormat="1" ht="16.5" customHeight="1" x14ac:dyDescent="0.2">
      <c r="B40" s="48"/>
      <c r="C40" s="48"/>
      <c r="D40" s="48"/>
      <c r="E40" s="48"/>
      <c r="F40" s="48"/>
      <c r="G40" s="48"/>
      <c r="H40" s="48"/>
      <c r="I40" s="48"/>
      <c r="J40" s="48"/>
      <c r="K40" s="48"/>
      <c r="L40" s="48"/>
      <c r="M40" s="48"/>
      <c r="N40" s="48"/>
      <c r="O40" s="48"/>
      <c r="P40" s="48"/>
      <c r="AD40" s="56"/>
    </row>
    <row r="41" spans="2:30" s="19" customFormat="1" x14ac:dyDescent="0.2">
      <c r="B41" s="48"/>
      <c r="C41" s="48"/>
      <c r="D41" s="48"/>
      <c r="E41" s="48"/>
      <c r="F41" s="48"/>
      <c r="G41" s="48"/>
      <c r="H41" s="48"/>
      <c r="I41" s="48"/>
      <c r="J41" s="48"/>
      <c r="K41" s="48"/>
      <c r="L41" s="48"/>
      <c r="M41" s="48"/>
      <c r="N41" s="48"/>
      <c r="O41" s="48"/>
      <c r="P41" s="48"/>
      <c r="AD41" s="56"/>
    </row>
    <row r="42" spans="2:30" s="19" customFormat="1" x14ac:dyDescent="0.2">
      <c r="AD42" s="56"/>
    </row>
    <row r="43" spans="2:30" s="20" customFormat="1" x14ac:dyDescent="0.2">
      <c r="AD43" s="55"/>
    </row>
    <row r="44" spans="2:30" s="3" customFormat="1" ht="12.75" customHeight="1" x14ac:dyDescent="0.2">
      <c r="B44" s="1101"/>
      <c r="C44" s="1102"/>
      <c r="D44" s="1102"/>
      <c r="E44" s="1102"/>
      <c r="F44" s="1102"/>
      <c r="G44" s="1102"/>
      <c r="H44" s="1102"/>
      <c r="I44" s="1102"/>
      <c r="J44" s="1102"/>
      <c r="K44" s="1102"/>
      <c r="L44" s="1102"/>
      <c r="M44" s="1102"/>
      <c r="N44" s="1102"/>
      <c r="O44" s="1102"/>
      <c r="P44" s="403"/>
      <c r="AD44" s="54"/>
    </row>
  </sheetData>
  <mergeCells count="21">
    <mergeCell ref="B12:B15"/>
    <mergeCell ref="B16:B19"/>
    <mergeCell ref="B21:D21"/>
    <mergeCell ref="C35:L35"/>
    <mergeCell ref="B44:O44"/>
    <mergeCell ref="B5:AD5"/>
    <mergeCell ref="B3:K3"/>
    <mergeCell ref="B4:AD4"/>
    <mergeCell ref="B6:AC6"/>
    <mergeCell ref="B8:B10"/>
    <mergeCell ref="D8:D10"/>
    <mergeCell ref="E8:AA8"/>
    <mergeCell ref="AC8:AD9"/>
    <mergeCell ref="E9:F9"/>
    <mergeCell ref="H9:I9"/>
    <mergeCell ref="K9:L9"/>
    <mergeCell ref="N9:O9"/>
    <mergeCell ref="Q9:R9"/>
    <mergeCell ref="T9:U9"/>
    <mergeCell ref="W9:X9"/>
    <mergeCell ref="Z9:AA9"/>
  </mergeCells>
  <printOptions horizontalCentered="1"/>
  <pageMargins left="0" right="0" top="0.43307086614173229" bottom="0.43307086614173229" header="0" footer="0"/>
  <pageSetup paperSize="9" scale="90" orientation="landscape" r:id="rId1"/>
  <headerFooter alignWithMargins="0"/>
  <rowBreaks count="1" manualBreakCount="1">
    <brk id="39" max="16383"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52">
    <tabColor theme="0"/>
  </sheetPr>
  <dimension ref="A1:AX38"/>
  <sheetViews>
    <sheetView showGridLines="0" topLeftCell="A5" zoomScaleNormal="100" workbookViewId="0">
      <selection activeCell="B34" sqref="B34:P34"/>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61" bestFit="1" customWidth="1"/>
    <col min="27" max="27" width="11.42578125" style="261"/>
    <col min="28" max="30" width="2.42578125" style="261" bestFit="1" customWidth="1"/>
    <col min="31" max="31" width="13" style="261" bestFit="1" customWidth="1"/>
    <col min="32" max="32" width="3.42578125" style="261" bestFit="1" customWidth="1"/>
    <col min="33" max="33" width="3.85546875" style="261" customWidth="1"/>
    <col min="34" max="36" width="2.42578125" style="261" bestFit="1" customWidth="1"/>
    <col min="37" max="37" width="8.42578125" style="261" bestFit="1" customWidth="1"/>
    <col min="38" max="38" width="3.42578125" style="261" bestFit="1" customWidth="1"/>
    <col min="39" max="39" width="3.5703125" style="261" customWidth="1"/>
    <col min="40" max="42" width="2.42578125" style="261" bestFit="1" customWidth="1"/>
    <col min="43" max="43" width="8.42578125" style="261" bestFit="1" customWidth="1"/>
    <col min="44" max="44" width="4.140625" style="261" bestFit="1" customWidth="1"/>
    <col min="45" max="45" width="3.28515625" style="261" customWidth="1"/>
    <col min="46" max="46" width="4.28515625" style="261" bestFit="1" customWidth="1"/>
    <col min="47" max="47" width="2.42578125" style="261" bestFit="1" customWidth="1"/>
    <col min="48" max="48" width="4.28515625" style="261" bestFit="1" customWidth="1"/>
    <col min="49" max="49" width="8.42578125" style="261" bestFit="1" customWidth="1"/>
    <col min="50" max="50" width="4.28515625" style="261" bestFit="1" customWidth="1"/>
    <col min="51" max="16384" width="11.42578125" style="261"/>
  </cols>
  <sheetData>
    <row r="1" spans="1:50" s="201" customFormat="1" ht="15" customHeight="1" x14ac:dyDescent="0.2">
      <c r="B1" s="202"/>
      <c r="C1" s="203"/>
      <c r="F1" s="203"/>
      <c r="I1" s="203"/>
      <c r="O1" s="204"/>
      <c r="R1" s="203"/>
      <c r="S1" s="713" t="s">
        <v>143</v>
      </c>
      <c r="T1" s="713"/>
      <c r="U1" s="713"/>
      <c r="V1" s="713" t="s">
        <v>19</v>
      </c>
      <c r="W1" s="713"/>
      <c r="X1" s="713"/>
      <c r="Y1" s="713" t="s">
        <v>18</v>
      </c>
    </row>
    <row r="2" spans="1:50" s="205" customFormat="1" ht="52.5" customHeight="1" x14ac:dyDescent="0.2">
      <c r="B2" s="1044"/>
      <c r="C2" s="1044"/>
      <c r="D2" s="1044"/>
      <c r="E2" s="1044"/>
      <c r="F2" s="1044"/>
      <c r="G2" s="1044"/>
      <c r="H2" s="1044"/>
      <c r="I2" s="1044"/>
      <c r="O2" s="207"/>
    </row>
    <row r="3" spans="1:50" s="208" customFormat="1" ht="4.5" customHeight="1" x14ac:dyDescent="0.2">
      <c r="B3" s="1045"/>
      <c r="C3" s="1045"/>
      <c r="D3" s="1045"/>
      <c r="E3" s="1045"/>
      <c r="F3" s="1045"/>
      <c r="G3" s="1045"/>
      <c r="H3" s="1045"/>
      <c r="I3" s="1045"/>
      <c r="O3" s="207"/>
    </row>
    <row r="4" spans="1:50" s="208" customFormat="1" ht="37.5" customHeight="1" x14ac:dyDescent="0.2">
      <c r="A4" s="1081" t="s">
        <v>216</v>
      </c>
      <c r="B4" s="1081"/>
      <c r="C4" s="1081"/>
      <c r="D4" s="1081"/>
      <c r="E4" s="1081"/>
      <c r="F4" s="1081"/>
      <c r="G4" s="1081"/>
      <c r="H4" s="1081"/>
      <c r="I4" s="1081"/>
      <c r="J4" s="1081"/>
      <c r="K4" s="1081"/>
      <c r="L4" s="1081"/>
      <c r="M4" s="1081"/>
      <c r="N4" s="1081"/>
      <c r="O4" s="1081"/>
      <c r="P4" s="1081"/>
      <c r="Q4" s="1081"/>
      <c r="R4" s="1081"/>
      <c r="S4" s="1081"/>
      <c r="T4" s="1081"/>
      <c r="U4" s="1081"/>
      <c r="V4" s="1081"/>
      <c r="W4" s="1081"/>
      <c r="X4" s="1081"/>
      <c r="Y4" s="1081"/>
      <c r="Z4" s="1081"/>
    </row>
    <row r="5" spans="1:50" s="208" customFormat="1" ht="17.25" customHeight="1" x14ac:dyDescent="0.2">
      <c r="B5" s="1046" t="str">
        <f>porsaad!B6</f>
        <v>Situación a 30 de abril de 2023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row>
    <row r="6" spans="1:50" s="208" customFormat="1" ht="6" customHeight="1" x14ac:dyDescent="0.2">
      <c r="O6" s="207"/>
    </row>
    <row r="7" spans="1:50" s="213" customFormat="1" ht="12.75" customHeight="1" x14ac:dyDescent="0.2">
      <c r="A7" s="209"/>
      <c r="B7" s="1047" t="s">
        <v>15</v>
      </c>
      <c r="C7" s="211"/>
      <c r="D7" s="1056" t="s">
        <v>115</v>
      </c>
      <c r="E7" s="1054"/>
      <c r="F7" s="568"/>
      <c r="G7" s="1054"/>
      <c r="H7" s="1054"/>
      <c r="I7" s="568"/>
      <c r="J7" s="1054"/>
      <c r="K7" s="1054"/>
      <c r="L7" s="568"/>
      <c r="M7" s="1054"/>
      <c r="N7" s="1055"/>
      <c r="O7" s="211"/>
      <c r="P7" s="1056" t="s">
        <v>187</v>
      </c>
      <c r="Q7" s="1054"/>
      <c r="R7" s="568"/>
      <c r="S7" s="1054"/>
      <c r="T7" s="1054"/>
      <c r="U7" s="568"/>
      <c r="V7" s="1054"/>
      <c r="W7" s="1054"/>
      <c r="X7" s="568"/>
      <c r="Y7" s="1054"/>
      <c r="Z7" s="1055"/>
      <c r="AA7" s="430"/>
      <c r="AB7" s="430"/>
      <c r="AC7" s="431"/>
      <c r="AD7" s="431"/>
      <c r="AE7" s="431"/>
      <c r="AF7" s="431"/>
      <c r="AG7" s="431"/>
      <c r="AH7" s="431"/>
      <c r="AI7" s="432"/>
    </row>
    <row r="8" spans="1:50" s="213" customFormat="1" ht="37.5" customHeight="1" x14ac:dyDescent="0.2">
      <c r="A8" s="209"/>
      <c r="B8" s="1048"/>
      <c r="C8" s="211"/>
      <c r="D8" s="1075"/>
      <c r="E8" s="1076"/>
      <c r="F8" s="211"/>
      <c r="G8" s="1056" t="s">
        <v>177</v>
      </c>
      <c r="H8" s="1055"/>
      <c r="I8" s="211"/>
      <c r="J8" s="1056" t="s">
        <v>183</v>
      </c>
      <c r="K8" s="1055"/>
      <c r="L8" s="211"/>
      <c r="M8" s="1056" t="s">
        <v>178</v>
      </c>
      <c r="N8" s="1055"/>
      <c r="O8" s="211"/>
      <c r="P8" s="1075"/>
      <c r="Q8" s="1077"/>
      <c r="R8" s="501"/>
      <c r="S8" s="1056" t="s">
        <v>188</v>
      </c>
      <c r="T8" s="1055"/>
      <c r="U8" s="211"/>
      <c r="V8" s="1056" t="s">
        <v>189</v>
      </c>
      <c r="W8" s="1055"/>
      <c r="X8" s="211"/>
      <c r="Y8" s="1056" t="s">
        <v>190</v>
      </c>
      <c r="Z8" s="1055"/>
      <c r="AA8" s="430"/>
      <c r="AB8" s="430"/>
      <c r="AC8" s="431"/>
      <c r="AD8" s="431"/>
      <c r="AE8" s="431"/>
      <c r="AF8" s="431"/>
      <c r="AG8" s="431"/>
      <c r="AH8" s="431"/>
      <c r="AI8" s="432"/>
    </row>
    <row r="9" spans="1:50" s="219" customFormat="1" ht="36.75" customHeight="1" x14ac:dyDescent="0.2">
      <c r="A9" s="214"/>
      <c r="B9" s="1049"/>
      <c r="C9" s="216"/>
      <c r="D9" s="217" t="s">
        <v>12</v>
      </c>
      <c r="E9" s="218" t="s">
        <v>13</v>
      </c>
      <c r="F9" s="216"/>
      <c r="G9" s="217" t="s">
        <v>12</v>
      </c>
      <c r="H9" s="271" t="s">
        <v>13</v>
      </c>
      <c r="I9" s="216"/>
      <c r="J9" s="217" t="s">
        <v>12</v>
      </c>
      <c r="K9" s="271" t="s">
        <v>13</v>
      </c>
      <c r="L9" s="216"/>
      <c r="M9" s="217" t="s">
        <v>12</v>
      </c>
      <c r="N9" s="271" t="s">
        <v>13</v>
      </c>
      <c r="O9" s="216"/>
      <c r="P9" s="217" t="s">
        <v>12</v>
      </c>
      <c r="Q9" s="218" t="s">
        <v>119</v>
      </c>
      <c r="R9" s="216"/>
      <c r="S9" s="217" t="s">
        <v>12</v>
      </c>
      <c r="T9" s="271" t="s">
        <v>119</v>
      </c>
      <c r="U9" s="216"/>
      <c r="V9" s="217" t="s">
        <v>12</v>
      </c>
      <c r="W9" s="271" t="s">
        <v>119</v>
      </c>
      <c r="X9" s="216"/>
      <c r="Y9" s="217" t="s">
        <v>12</v>
      </c>
      <c r="Z9" s="271" t="s">
        <v>119</v>
      </c>
      <c r="AA9" s="433"/>
      <c r="AB9" s="434"/>
      <c r="AC9" s="309"/>
      <c r="AD9" s="309"/>
      <c r="AE9" s="309"/>
      <c r="AF9" s="309"/>
      <c r="AG9" s="435"/>
      <c r="AH9" s="435"/>
      <c r="AI9" s="435"/>
    </row>
    <row r="10" spans="1:50" s="223" customFormat="1" ht="4.5" customHeight="1" x14ac:dyDescent="0.2">
      <c r="A10" s="220"/>
      <c r="B10" s="221"/>
      <c r="C10" s="222"/>
      <c r="D10" s="221"/>
      <c r="E10" s="221"/>
      <c r="F10" s="222"/>
      <c r="G10" s="221"/>
      <c r="H10" s="221"/>
      <c r="I10" s="222"/>
      <c r="J10" s="221"/>
      <c r="K10" s="221"/>
      <c r="L10" s="222"/>
      <c r="M10" s="221"/>
      <c r="N10" s="221"/>
      <c r="O10" s="222"/>
      <c r="P10" s="221"/>
      <c r="Q10" s="221"/>
      <c r="R10" s="222"/>
      <c r="S10" s="221"/>
      <c r="T10" s="221"/>
      <c r="U10" s="222"/>
      <c r="V10" s="221"/>
      <c r="W10" s="221"/>
      <c r="X10" s="222"/>
      <c r="Y10" s="221"/>
      <c r="Z10" s="221"/>
      <c r="AA10" s="430"/>
      <c r="AB10" s="434"/>
      <c r="AC10" s="309"/>
      <c r="AD10" s="309"/>
      <c r="AE10" s="309"/>
      <c r="AF10" s="309"/>
      <c r="AG10" s="231"/>
      <c r="AH10" s="231"/>
      <c r="AI10" s="231"/>
    </row>
    <row r="11" spans="1:50" s="232" customFormat="1" ht="18" customHeight="1" x14ac:dyDescent="0.15">
      <c r="A11" s="224"/>
      <c r="B11" s="225" t="s">
        <v>11</v>
      </c>
      <c r="C11" s="226"/>
      <c r="D11" s="404">
        <f>G11+J11+M11</f>
        <v>8384408</v>
      </c>
      <c r="E11" s="185">
        <f t="shared" ref="E11:E28" si="0">D11*100/$D$30</f>
        <v>17.944934163017855</v>
      </c>
      <c r="F11" s="226"/>
      <c r="G11" s="227">
        <f>'3solcasaad'!G11</f>
        <v>6973463</v>
      </c>
      <c r="H11" s="569">
        <f>G11*100/$G$30</f>
        <v>18.441080349722064</v>
      </c>
      <c r="I11" s="226"/>
      <c r="J11" s="227">
        <f>'3solcasaad'!J11</f>
        <v>999769</v>
      </c>
      <c r="K11" s="569">
        <f>J11*100/$J$30</f>
        <v>16.561910466829101</v>
      </c>
      <c r="L11" s="226"/>
      <c r="M11" s="227">
        <f>'3solcasaad'!M11</f>
        <v>411176</v>
      </c>
      <c r="N11" s="569">
        <f t="shared" ref="N11:N28" si="1">M11*100/$M$30</f>
        <v>14.318732272482714</v>
      </c>
      <c r="O11" s="226"/>
      <c r="P11" s="229" t="e">
        <f>S11+V11+Y11</f>
        <v>#REF!</v>
      </c>
      <c r="Q11" s="230" t="e">
        <f>P11*100/D11</f>
        <v>#REF!</v>
      </c>
      <c r="R11" s="226"/>
      <c r="S11" s="227" t="e">
        <f>GETPIVOTDATA("Cuenta número de expedientes",#REF!,"CCAA",$B11,"TramoEdad",S$1)</f>
        <v>#REF!</v>
      </c>
      <c r="T11" s="228" t="e">
        <f>S11*100/G11</f>
        <v>#REF!</v>
      </c>
      <c r="U11" s="226"/>
      <c r="V11" s="227" t="e">
        <f>GETPIVOTDATA("Cuenta número de expedientes",#REF!,"CCAA",$B11,"TramoEdad",V$1)</f>
        <v>#REF!</v>
      </c>
      <c r="W11" s="228" t="e">
        <f>V11*100/J11</f>
        <v>#REF!</v>
      </c>
      <c r="X11" s="226"/>
      <c r="Y11" s="227" t="e">
        <f>GETPIVOTDATA("Cuenta número de expedientes",#REF!,"CCAA",$B11,"TramoEdad",Y$1)</f>
        <v>#REF!</v>
      </c>
      <c r="Z11" s="228" t="e">
        <f>Y11*100/M11</f>
        <v>#REF!</v>
      </c>
      <c r="AA11" s="575"/>
      <c r="AB11" s="305"/>
      <c r="AC11" s="305"/>
      <c r="AD11" s="305"/>
      <c r="AE11" s="306"/>
      <c r="AF11" s="436"/>
      <c r="AG11" s="231"/>
      <c r="AH11" s="305"/>
      <c r="AI11" s="305"/>
      <c r="AJ11" s="305"/>
      <c r="AK11" s="306"/>
      <c r="AL11" s="436"/>
      <c r="AN11" s="305"/>
      <c r="AO11" s="305"/>
      <c r="AP11" s="305"/>
      <c r="AQ11" s="306"/>
      <c r="AR11" s="436"/>
      <c r="AT11" s="305"/>
      <c r="AU11" s="305"/>
      <c r="AV11" s="305"/>
      <c r="AW11" s="306"/>
      <c r="AX11" s="436"/>
    </row>
    <row r="12" spans="1:50" s="232" customFormat="1" ht="18" customHeight="1" x14ac:dyDescent="0.15">
      <c r="A12" s="224"/>
      <c r="B12" s="233" t="s">
        <v>10</v>
      </c>
      <c r="C12" s="226"/>
      <c r="D12" s="405">
        <f t="shared" ref="D12:D28" si="2">G12+J12+M12</f>
        <v>1308728</v>
      </c>
      <c r="E12" s="186">
        <f t="shared" si="0"/>
        <v>2.801037091384154</v>
      </c>
      <c r="F12" s="226"/>
      <c r="G12" s="234">
        <f>'3solcasaad'!G12</f>
        <v>1025808</v>
      </c>
      <c r="H12" s="570">
        <f t="shared" ref="H12:H28" si="3">G12*100/$G$30</f>
        <v>2.7127135759360437</v>
      </c>
      <c r="I12" s="226"/>
      <c r="J12" s="234">
        <f>'3solcasaad'!J12</f>
        <v>180311</v>
      </c>
      <c r="K12" s="570">
        <f t="shared" ref="K12:K28" si="4">J12*100/$J$30</f>
        <v>2.9869846316343294</v>
      </c>
      <c r="L12" s="226"/>
      <c r="M12" s="234">
        <f>'3solcasaad'!M12</f>
        <v>102609</v>
      </c>
      <c r="N12" s="570">
        <f t="shared" si="1"/>
        <v>3.5732406554545468</v>
      </c>
      <c r="O12" s="226"/>
      <c r="P12" s="236" t="e">
        <f t="shared" ref="P12:P28" si="5">S12+V12+Y12</f>
        <v>#REF!</v>
      </c>
      <c r="Q12" s="237" t="e">
        <f t="shared" ref="Q12:Q28" si="6">P12*100/D12</f>
        <v>#REF!</v>
      </c>
      <c r="R12" s="226"/>
      <c r="S12" s="234" t="e">
        <f>GETPIVOTDATA("Cuenta número de expedientes",#REF!,"CCAA",$B12,"TramoEdad",S$1)</f>
        <v>#REF!</v>
      </c>
      <c r="T12" s="235" t="e">
        <f t="shared" ref="T12:T28" si="7">S12*100/G12</f>
        <v>#REF!</v>
      </c>
      <c r="U12" s="226"/>
      <c r="V12" s="234" t="e">
        <f>GETPIVOTDATA("Cuenta número de expedientes",#REF!,"CCAA",$B12,"TramoEdad",V$1)</f>
        <v>#REF!</v>
      </c>
      <c r="W12" s="235" t="e">
        <f t="shared" ref="W12:W28" si="8">V12*100/J12</f>
        <v>#REF!</v>
      </c>
      <c r="X12" s="226"/>
      <c r="Y12" s="234" t="e">
        <f>GETPIVOTDATA("Cuenta número de expedientes",#REF!,"CCAA",$B12,"TramoEdad",Y$1)</f>
        <v>#REF!</v>
      </c>
      <c r="Z12" s="235" t="e">
        <f t="shared" ref="Z12:Z28" si="9">Y12*100/M12</f>
        <v>#REF!</v>
      </c>
      <c r="AA12" s="575"/>
      <c r="AB12" s="305"/>
      <c r="AC12" s="305"/>
      <c r="AD12" s="305"/>
      <c r="AE12" s="306"/>
      <c r="AF12" s="436"/>
      <c r="AG12" s="231"/>
      <c r="AH12" s="305"/>
      <c r="AI12" s="305"/>
      <c r="AJ12" s="305"/>
      <c r="AK12" s="306"/>
      <c r="AL12" s="436"/>
      <c r="AN12" s="305"/>
      <c r="AO12" s="305"/>
      <c r="AP12" s="305"/>
      <c r="AQ12" s="306"/>
      <c r="AR12" s="436"/>
      <c r="AT12" s="305"/>
      <c r="AU12" s="305"/>
      <c r="AV12" s="305"/>
      <c r="AW12" s="306"/>
      <c r="AX12" s="436"/>
    </row>
    <row r="13" spans="1:50" s="232" customFormat="1" ht="18" customHeight="1" x14ac:dyDescent="0.15">
      <c r="A13" s="224"/>
      <c r="B13" s="233" t="s">
        <v>40</v>
      </c>
      <c r="C13" s="226"/>
      <c r="D13" s="405">
        <f t="shared" si="2"/>
        <v>1028244</v>
      </c>
      <c r="E13" s="186">
        <f t="shared" si="0"/>
        <v>2.2007243544825266</v>
      </c>
      <c r="F13" s="226"/>
      <c r="G13" s="234">
        <f>'3solcasaad'!G13</f>
        <v>768630</v>
      </c>
      <c r="H13" s="570">
        <f t="shared" si="3"/>
        <v>2.0326153002040548</v>
      </c>
      <c r="I13" s="226"/>
      <c r="J13" s="234">
        <f>'3solcasaad'!J13</f>
        <v>168505</v>
      </c>
      <c r="K13" s="570">
        <f t="shared" si="4"/>
        <v>2.7914095388165041</v>
      </c>
      <c r="L13" s="226"/>
      <c r="M13" s="234">
        <f>'3solcasaad'!M13</f>
        <v>91109</v>
      </c>
      <c r="N13" s="570">
        <f t="shared" si="1"/>
        <v>3.1727663545869107</v>
      </c>
      <c r="O13" s="226"/>
      <c r="P13" s="236" t="e">
        <f t="shared" si="5"/>
        <v>#REF!</v>
      </c>
      <c r="Q13" s="237" t="e">
        <f t="shared" si="6"/>
        <v>#REF!</v>
      </c>
      <c r="R13" s="226"/>
      <c r="S13" s="234" t="e">
        <f>GETPIVOTDATA("Cuenta número de expedientes",#REF!,"CCAA",$B13,"TramoEdad",S$1)</f>
        <v>#REF!</v>
      </c>
      <c r="T13" s="235" t="e">
        <f t="shared" si="7"/>
        <v>#REF!</v>
      </c>
      <c r="U13" s="226"/>
      <c r="V13" s="234" t="e">
        <f>GETPIVOTDATA("Cuenta número de expedientes",#REF!,"CCAA",$B13,"TramoEdad",V$1)</f>
        <v>#REF!</v>
      </c>
      <c r="W13" s="235" t="e">
        <f t="shared" si="8"/>
        <v>#REF!</v>
      </c>
      <c r="X13" s="226"/>
      <c r="Y13" s="234" t="e">
        <f>GETPIVOTDATA("Cuenta número de expedientes",#REF!,"CCAA",$B13,"TramoEdad",Y$1)</f>
        <v>#REF!</v>
      </c>
      <c r="Z13" s="235" t="e">
        <f t="shared" si="9"/>
        <v>#REF!</v>
      </c>
      <c r="AA13" s="575"/>
      <c r="AB13" s="305"/>
      <c r="AC13" s="305"/>
      <c r="AD13" s="305"/>
      <c r="AE13" s="306"/>
      <c r="AF13" s="437"/>
      <c r="AG13" s="231"/>
      <c r="AH13" s="305"/>
      <c r="AI13" s="305"/>
      <c r="AJ13" s="305"/>
      <c r="AK13" s="306"/>
      <c r="AL13" s="436"/>
      <c r="AN13" s="305"/>
      <c r="AO13" s="305"/>
      <c r="AP13" s="305"/>
      <c r="AQ13" s="306"/>
      <c r="AR13" s="436"/>
      <c r="AT13" s="305"/>
      <c r="AU13" s="305"/>
      <c r="AV13" s="305"/>
      <c r="AW13" s="306"/>
      <c r="AX13" s="436"/>
    </row>
    <row r="14" spans="1:50" s="232" customFormat="1" ht="18" customHeight="1" x14ac:dyDescent="0.15">
      <c r="A14" s="224"/>
      <c r="B14" s="233" t="s">
        <v>41</v>
      </c>
      <c r="C14" s="226"/>
      <c r="D14" s="405">
        <f t="shared" si="2"/>
        <v>1128908</v>
      </c>
      <c r="E14" s="186">
        <f t="shared" si="0"/>
        <v>2.4161729410238815</v>
      </c>
      <c r="F14" s="226"/>
      <c r="G14" s="234">
        <f>'3solcasaad'!G14</f>
        <v>954069</v>
      </c>
      <c r="H14" s="570">
        <f t="shared" si="3"/>
        <v>2.5230022856906213</v>
      </c>
      <c r="I14" s="226"/>
      <c r="J14" s="234">
        <f>'3solcasaad'!J14</f>
        <v>125636</v>
      </c>
      <c r="K14" s="570">
        <f t="shared" si="4"/>
        <v>2.0812529528426476</v>
      </c>
      <c r="L14" s="226"/>
      <c r="M14" s="234">
        <f>'3solcasaad'!M14</f>
        <v>49203</v>
      </c>
      <c r="N14" s="570">
        <f t="shared" si="1"/>
        <v>1.7134380022252442</v>
      </c>
      <c r="O14" s="226"/>
      <c r="P14" s="236" t="e">
        <f t="shared" si="5"/>
        <v>#REF!</v>
      </c>
      <c r="Q14" s="237" t="e">
        <f t="shared" si="6"/>
        <v>#REF!</v>
      </c>
      <c r="R14" s="226"/>
      <c r="S14" s="234" t="e">
        <f>GETPIVOTDATA("Cuenta número de expedientes",#REF!,"CCAA",$B14,"TramoEdad",S$1)</f>
        <v>#REF!</v>
      </c>
      <c r="T14" s="235" t="e">
        <f t="shared" si="7"/>
        <v>#REF!</v>
      </c>
      <c r="U14" s="226"/>
      <c r="V14" s="234" t="e">
        <f>GETPIVOTDATA("Cuenta número de expedientes",#REF!,"CCAA",$B14,"TramoEdad",V$1)</f>
        <v>#REF!</v>
      </c>
      <c r="W14" s="235" t="e">
        <f t="shared" si="8"/>
        <v>#REF!</v>
      </c>
      <c r="X14" s="226"/>
      <c r="Y14" s="234" t="e">
        <f>GETPIVOTDATA("Cuenta número de expedientes",#REF!,"CCAA",$B14,"TramoEdad",Y$1)</f>
        <v>#REF!</v>
      </c>
      <c r="Z14" s="235" t="e">
        <f t="shared" si="9"/>
        <v>#REF!</v>
      </c>
      <c r="AA14" s="575"/>
      <c r="AB14" s="305"/>
      <c r="AC14" s="305"/>
      <c r="AD14" s="305"/>
      <c r="AE14" s="306"/>
      <c r="AF14" s="436"/>
      <c r="AG14" s="231"/>
      <c r="AH14" s="305"/>
      <c r="AI14" s="305"/>
      <c r="AJ14" s="305"/>
      <c r="AK14" s="306"/>
      <c r="AL14" s="436"/>
      <c r="AN14" s="305"/>
      <c r="AO14" s="305"/>
      <c r="AP14" s="305"/>
      <c r="AQ14" s="306"/>
      <c r="AR14" s="436"/>
      <c r="AT14" s="305"/>
      <c r="AU14" s="305"/>
      <c r="AV14" s="305"/>
      <c r="AW14" s="306"/>
      <c r="AX14" s="436"/>
    </row>
    <row r="15" spans="1:50" s="232" customFormat="1" ht="18" customHeight="1" x14ac:dyDescent="0.15">
      <c r="A15" s="224"/>
      <c r="B15" s="233" t="s">
        <v>9</v>
      </c>
      <c r="C15" s="226"/>
      <c r="D15" s="405">
        <f t="shared" si="2"/>
        <v>2127685</v>
      </c>
      <c r="E15" s="186">
        <f t="shared" si="0"/>
        <v>4.5538298284912475</v>
      </c>
      <c r="F15" s="226"/>
      <c r="G15" s="234">
        <f>'3solcasaad'!G15</f>
        <v>1796155</v>
      </c>
      <c r="H15" s="570">
        <f t="shared" si="3"/>
        <v>4.7498694229187182</v>
      </c>
      <c r="I15" s="226"/>
      <c r="J15" s="234">
        <f>'3solcasaad'!J15</f>
        <v>243113</v>
      </c>
      <c r="K15" s="570">
        <f t="shared" si="4"/>
        <v>4.0273460562612193</v>
      </c>
      <c r="L15" s="226"/>
      <c r="M15" s="234">
        <f>'3solcasaad'!M15</f>
        <v>88417</v>
      </c>
      <c r="N15" s="570">
        <f t="shared" si="1"/>
        <v>3.0790205443316343</v>
      </c>
      <c r="O15" s="226"/>
      <c r="P15" s="236" t="e">
        <f t="shared" si="5"/>
        <v>#REF!</v>
      </c>
      <c r="Q15" s="237" t="e">
        <f t="shared" si="6"/>
        <v>#REF!</v>
      </c>
      <c r="R15" s="226"/>
      <c r="S15" s="234" t="e">
        <f>GETPIVOTDATA("Cuenta número de expedientes",#REF!,"CCAA",$B15,"TramoEdad",S$1)</f>
        <v>#REF!</v>
      </c>
      <c r="T15" s="235" t="e">
        <f t="shared" si="7"/>
        <v>#REF!</v>
      </c>
      <c r="U15" s="226"/>
      <c r="V15" s="234" t="e">
        <f>GETPIVOTDATA("Cuenta número de expedientes",#REF!,"CCAA",$B15,"TramoEdad",V$1)</f>
        <v>#REF!</v>
      </c>
      <c r="W15" s="235" t="e">
        <f t="shared" si="8"/>
        <v>#REF!</v>
      </c>
      <c r="X15" s="226"/>
      <c r="Y15" s="234" t="e">
        <f>GETPIVOTDATA("Cuenta número de expedientes",#REF!,"CCAA",$B15,"TramoEdad",Y$1)</f>
        <v>#REF!</v>
      </c>
      <c r="Z15" s="235" t="e">
        <f t="shared" si="9"/>
        <v>#REF!</v>
      </c>
      <c r="AA15" s="575"/>
      <c r="AB15" s="305"/>
      <c r="AC15" s="305"/>
      <c r="AD15" s="305"/>
      <c r="AE15" s="306"/>
      <c r="AF15" s="436"/>
      <c r="AG15" s="231"/>
      <c r="AH15" s="305"/>
      <c r="AI15" s="305"/>
      <c r="AJ15" s="305"/>
      <c r="AK15" s="306"/>
      <c r="AL15" s="436"/>
      <c r="AN15" s="305"/>
      <c r="AO15" s="305"/>
      <c r="AP15" s="305"/>
      <c r="AQ15" s="306"/>
      <c r="AR15" s="436"/>
      <c r="AT15" s="305"/>
      <c r="AU15" s="305"/>
      <c r="AV15" s="305"/>
      <c r="AW15" s="306"/>
      <c r="AX15" s="436"/>
    </row>
    <row r="16" spans="1:50" s="232" customFormat="1" ht="18" customHeight="1" x14ac:dyDescent="0.15">
      <c r="A16" s="224"/>
      <c r="B16" s="233" t="s">
        <v>8</v>
      </c>
      <c r="C16" s="226"/>
      <c r="D16" s="406">
        <f t="shared" si="2"/>
        <v>580229</v>
      </c>
      <c r="E16" s="186">
        <f t="shared" si="0"/>
        <v>1.2418492998520214</v>
      </c>
      <c r="F16" s="226"/>
      <c r="G16" s="238">
        <f>'3solcasaad'!G16</f>
        <v>455643</v>
      </c>
      <c r="H16" s="570">
        <f t="shared" si="3"/>
        <v>1.2049320651430158</v>
      </c>
      <c r="I16" s="226"/>
      <c r="J16" s="238">
        <f>'3solcasaad'!J16</f>
        <v>82278</v>
      </c>
      <c r="K16" s="570">
        <f t="shared" si="4"/>
        <v>1.3629957214014083</v>
      </c>
      <c r="L16" s="226"/>
      <c r="M16" s="238">
        <f>'3solcasaad'!M16</f>
        <v>42308</v>
      </c>
      <c r="N16" s="570">
        <f t="shared" si="1"/>
        <v>1.4733275409659092</v>
      </c>
      <c r="O16" s="226"/>
      <c r="P16" s="238" t="e">
        <f t="shared" si="5"/>
        <v>#REF!</v>
      </c>
      <c r="Q16" s="237" t="e">
        <f t="shared" si="6"/>
        <v>#REF!</v>
      </c>
      <c r="R16" s="226"/>
      <c r="S16" s="238" t="e">
        <f>GETPIVOTDATA("Cuenta número de expedientes",#REF!,"CCAA",$B16,"TramoEdad",S$1)</f>
        <v>#REF!</v>
      </c>
      <c r="T16" s="235" t="e">
        <f t="shared" si="7"/>
        <v>#REF!</v>
      </c>
      <c r="U16" s="226"/>
      <c r="V16" s="238" t="e">
        <f>GETPIVOTDATA("Cuenta número de expedientes",#REF!,"CCAA",$B16,"TramoEdad",V$1)</f>
        <v>#REF!</v>
      </c>
      <c r="W16" s="235" t="e">
        <f t="shared" si="8"/>
        <v>#REF!</v>
      </c>
      <c r="X16" s="226"/>
      <c r="Y16" s="238" t="e">
        <f>GETPIVOTDATA("Cuenta número de expedientes",#REF!,"CCAA",$B16,"TramoEdad",Y$1)</f>
        <v>#REF!</v>
      </c>
      <c r="Z16" s="235" t="e">
        <f t="shared" si="9"/>
        <v>#REF!</v>
      </c>
      <c r="AA16" s="575"/>
      <c r="AB16" s="305"/>
      <c r="AC16" s="305"/>
      <c r="AD16" s="305"/>
      <c r="AE16" s="306"/>
      <c r="AF16" s="436"/>
      <c r="AG16" s="231"/>
      <c r="AH16" s="305"/>
      <c r="AI16" s="305"/>
      <c r="AJ16" s="305"/>
      <c r="AK16" s="306"/>
      <c r="AL16" s="436"/>
      <c r="AN16" s="305"/>
      <c r="AO16" s="305"/>
      <c r="AP16" s="305"/>
      <c r="AQ16" s="306"/>
      <c r="AR16" s="436"/>
      <c r="AT16" s="305"/>
      <c r="AU16" s="305"/>
      <c r="AV16" s="305"/>
      <c r="AW16" s="306"/>
      <c r="AX16" s="436"/>
    </row>
    <row r="17" spans="1:50" s="232" customFormat="1" ht="18" customHeight="1" x14ac:dyDescent="0.15">
      <c r="A17" s="224"/>
      <c r="B17" s="233" t="s">
        <v>7</v>
      </c>
      <c r="C17" s="226"/>
      <c r="D17" s="405">
        <f t="shared" si="2"/>
        <v>2409164</v>
      </c>
      <c r="E17" s="186">
        <f t="shared" si="0"/>
        <v>5.1562721384637706</v>
      </c>
      <c r="F17" s="226"/>
      <c r="G17" s="234">
        <f>'3solcasaad'!G17</f>
        <v>1805325</v>
      </c>
      <c r="H17" s="570">
        <f t="shared" si="3"/>
        <v>4.7741191689641118</v>
      </c>
      <c r="I17" s="226"/>
      <c r="J17" s="234">
        <f>'3solcasaad'!J17</f>
        <v>372394</v>
      </c>
      <c r="K17" s="570">
        <f t="shared" si="4"/>
        <v>6.1689811210233119</v>
      </c>
      <c r="L17" s="226"/>
      <c r="M17" s="234">
        <f>'3solcasaad'!M17</f>
        <v>231445</v>
      </c>
      <c r="N17" s="570">
        <f t="shared" si="1"/>
        <v>8.0598064838530501</v>
      </c>
      <c r="O17" s="226"/>
      <c r="P17" s="236" t="e">
        <f t="shared" si="5"/>
        <v>#REF!</v>
      </c>
      <c r="Q17" s="237" t="e">
        <f>P17*100/D17</f>
        <v>#REF!</v>
      </c>
      <c r="R17" s="226"/>
      <c r="S17" s="234" t="e">
        <f>GETPIVOTDATA("Cuenta número de expedientes",#REF!,"CCAA",$B17,"TramoEdad",S$1)</f>
        <v>#REF!</v>
      </c>
      <c r="T17" s="235" t="e">
        <f>S17*100/G17</f>
        <v>#REF!</v>
      </c>
      <c r="U17" s="226"/>
      <c r="V17" s="234" t="e">
        <f>GETPIVOTDATA("Cuenta número de expedientes",#REF!,"CCAA",$B17,"TramoEdad",V$1)</f>
        <v>#REF!</v>
      </c>
      <c r="W17" s="235" t="e">
        <f>V17*100/J17</f>
        <v>#REF!</v>
      </c>
      <c r="X17" s="226"/>
      <c r="Y17" s="234" t="e">
        <f>GETPIVOTDATA("Cuenta número de expedientes",#REF!,"CCAA",$B17,"TramoEdad",Y$1)</f>
        <v>#REF!</v>
      </c>
      <c r="Z17" s="235" t="e">
        <f>Y17*100/M17</f>
        <v>#REF!</v>
      </c>
      <c r="AA17" s="575"/>
      <c r="AB17" s="305"/>
      <c r="AC17" s="305"/>
      <c r="AD17" s="305"/>
      <c r="AE17" s="306"/>
      <c r="AF17" s="436"/>
      <c r="AG17" s="231"/>
      <c r="AH17" s="305"/>
      <c r="AI17" s="305"/>
      <c r="AJ17" s="305"/>
      <c r="AK17" s="306"/>
      <c r="AL17" s="436"/>
      <c r="AN17" s="305"/>
      <c r="AO17" s="305"/>
      <c r="AP17" s="305"/>
      <c r="AQ17" s="306"/>
      <c r="AR17" s="436"/>
      <c r="AT17" s="305"/>
      <c r="AU17" s="305"/>
      <c r="AV17" s="305"/>
      <c r="AW17" s="306"/>
      <c r="AX17" s="436"/>
    </row>
    <row r="18" spans="1:50" s="232" customFormat="1" ht="18" customHeight="1" x14ac:dyDescent="0.15">
      <c r="A18" s="224"/>
      <c r="B18" s="233" t="s">
        <v>43</v>
      </c>
      <c r="C18" s="226"/>
      <c r="D18" s="405">
        <f t="shared" si="2"/>
        <v>2026807</v>
      </c>
      <c r="E18" s="186">
        <f t="shared" si="0"/>
        <v>4.3379232232190672</v>
      </c>
      <c r="F18" s="226"/>
      <c r="G18" s="234">
        <f>'3solcasaad'!G18</f>
        <v>1644219</v>
      </c>
      <c r="H18" s="570">
        <f t="shared" si="3"/>
        <v>4.3480799556174112</v>
      </c>
      <c r="I18" s="226"/>
      <c r="J18" s="234">
        <f>'3solcasaad'!J18</f>
        <v>241609</v>
      </c>
      <c r="K18" s="570">
        <f t="shared" si="4"/>
        <v>4.0024311875844436</v>
      </c>
      <c r="L18" s="226"/>
      <c r="M18" s="234">
        <f>'3solcasaad'!M18</f>
        <v>140979</v>
      </c>
      <c r="N18" s="570">
        <f t="shared" si="1"/>
        <v>4.9094318662624774</v>
      </c>
      <c r="O18" s="226"/>
      <c r="P18" s="236" t="e">
        <f t="shared" si="5"/>
        <v>#REF!</v>
      </c>
      <c r="Q18" s="237" t="e">
        <f t="shared" si="6"/>
        <v>#REF!</v>
      </c>
      <c r="R18" s="226"/>
      <c r="S18" s="234" t="e">
        <f>GETPIVOTDATA("Cuenta número de expedientes",#REF!,"CCAA",$B18,"TramoEdad",S$1)</f>
        <v>#REF!</v>
      </c>
      <c r="T18" s="235" t="e">
        <f t="shared" si="7"/>
        <v>#REF!</v>
      </c>
      <c r="U18" s="226"/>
      <c r="V18" s="234" t="e">
        <f>GETPIVOTDATA("Cuenta número de expedientes",#REF!,"CCAA",$B18,"TramoEdad",V$1)</f>
        <v>#REF!</v>
      </c>
      <c r="W18" s="235" t="e">
        <f t="shared" si="8"/>
        <v>#REF!</v>
      </c>
      <c r="X18" s="226"/>
      <c r="Y18" s="234" t="e">
        <f>GETPIVOTDATA("Cuenta número de expedientes",#REF!,"CCAA",$B18,"TramoEdad",Y$1)</f>
        <v>#REF!</v>
      </c>
      <c r="Z18" s="235" t="e">
        <f t="shared" si="9"/>
        <v>#REF!</v>
      </c>
      <c r="AA18" s="575"/>
      <c r="AB18" s="305"/>
      <c r="AC18" s="305"/>
      <c r="AD18" s="305"/>
      <c r="AE18" s="306"/>
      <c r="AF18" s="436"/>
      <c r="AG18" s="231"/>
      <c r="AH18" s="305"/>
      <c r="AI18" s="305"/>
      <c r="AJ18" s="305"/>
      <c r="AK18" s="306"/>
      <c r="AL18" s="436"/>
      <c r="AN18" s="305"/>
      <c r="AO18" s="305"/>
      <c r="AP18" s="305"/>
      <c r="AQ18" s="306"/>
      <c r="AR18" s="436"/>
      <c r="AT18" s="305"/>
      <c r="AU18" s="305"/>
      <c r="AV18" s="305"/>
      <c r="AW18" s="306"/>
      <c r="AX18" s="436"/>
    </row>
    <row r="19" spans="1:50" s="232" customFormat="1" ht="18" customHeight="1" x14ac:dyDescent="0.15">
      <c r="A19" s="224"/>
      <c r="B19" s="233" t="s">
        <v>44</v>
      </c>
      <c r="C19" s="226"/>
      <c r="D19" s="405">
        <f t="shared" si="2"/>
        <v>7600065</v>
      </c>
      <c r="E19" s="186">
        <f t="shared" si="0"/>
        <v>16.266224885484615</v>
      </c>
      <c r="F19" s="226"/>
      <c r="G19" s="234">
        <f>'3solcasaad'!G19</f>
        <v>6178644</v>
      </c>
      <c r="H19" s="570">
        <f t="shared" si="3"/>
        <v>16.339209149934277</v>
      </c>
      <c r="I19" s="226"/>
      <c r="J19" s="234">
        <f>'3solcasaad'!J19</f>
        <v>960955</v>
      </c>
      <c r="K19" s="570">
        <f t="shared" si="4"/>
        <v>15.918927945007054</v>
      </c>
      <c r="L19" s="226"/>
      <c r="M19" s="234">
        <f>'3solcasaad'!M19</f>
        <v>460466</v>
      </c>
      <c r="N19" s="570">
        <f t="shared" si="1"/>
        <v>16.035199949853652</v>
      </c>
      <c r="O19" s="226"/>
      <c r="P19" s="236" t="e">
        <f t="shared" si="5"/>
        <v>#REF!</v>
      </c>
      <c r="Q19" s="237" t="e">
        <f t="shared" si="6"/>
        <v>#REF!</v>
      </c>
      <c r="R19" s="226"/>
      <c r="S19" s="234" t="e">
        <f>GETPIVOTDATA("Cuenta número de expedientes",#REF!,"CCAA",$B19,"TramoEdad",S$1)</f>
        <v>#REF!</v>
      </c>
      <c r="T19" s="235" t="e">
        <f t="shared" si="7"/>
        <v>#REF!</v>
      </c>
      <c r="U19" s="226"/>
      <c r="V19" s="234" t="e">
        <f>GETPIVOTDATA("Cuenta número de expedientes",#REF!,"CCAA",$B19,"TramoEdad",V$1)</f>
        <v>#REF!</v>
      </c>
      <c r="W19" s="235" t="e">
        <f t="shared" si="8"/>
        <v>#REF!</v>
      </c>
      <c r="X19" s="226"/>
      <c r="Y19" s="234" t="e">
        <f>GETPIVOTDATA("Cuenta número de expedientes",#REF!,"CCAA",$B19,"TramoEdad",Y$1)</f>
        <v>#REF!</v>
      </c>
      <c r="Z19" s="235" t="e">
        <f t="shared" si="9"/>
        <v>#REF!</v>
      </c>
      <c r="AA19" s="575"/>
      <c r="AB19" s="305"/>
      <c r="AC19" s="305"/>
      <c r="AD19" s="305"/>
      <c r="AE19" s="306"/>
      <c r="AF19" s="436"/>
      <c r="AG19" s="231"/>
      <c r="AH19" s="305"/>
      <c r="AI19" s="305"/>
      <c r="AJ19" s="305"/>
      <c r="AK19" s="306"/>
      <c r="AL19" s="436"/>
      <c r="AN19" s="305"/>
      <c r="AO19" s="305"/>
      <c r="AP19" s="305"/>
      <c r="AQ19" s="306"/>
      <c r="AR19" s="436"/>
      <c r="AT19" s="305"/>
      <c r="AU19" s="305"/>
      <c r="AV19" s="305"/>
      <c r="AW19" s="306"/>
      <c r="AX19" s="436"/>
    </row>
    <row r="20" spans="1:50" s="232" customFormat="1" ht="18" customHeight="1" x14ac:dyDescent="0.15">
      <c r="A20" s="224"/>
      <c r="B20" s="233" t="s">
        <v>6</v>
      </c>
      <c r="C20" s="226"/>
      <c r="D20" s="405">
        <f t="shared" si="2"/>
        <v>4963703</v>
      </c>
      <c r="E20" s="186">
        <f t="shared" si="0"/>
        <v>10.623686674094845</v>
      </c>
      <c r="F20" s="226"/>
      <c r="G20" s="234">
        <f>'3solcasaad'!G20</f>
        <v>4017065</v>
      </c>
      <c r="H20" s="570">
        <f t="shared" si="3"/>
        <v>10.622988669339216</v>
      </c>
      <c r="I20" s="226"/>
      <c r="J20" s="234">
        <f>'3solcasaad'!J20</f>
        <v>669229</v>
      </c>
      <c r="K20" s="570">
        <f t="shared" si="4"/>
        <v>11.086271708570251</v>
      </c>
      <c r="L20" s="226"/>
      <c r="M20" s="234">
        <f>'3solcasaad'!M20</f>
        <v>277409</v>
      </c>
      <c r="N20" s="570">
        <f t="shared" si="1"/>
        <v>9.660450028642618</v>
      </c>
      <c r="O20" s="226"/>
      <c r="P20" s="236" t="e">
        <f t="shared" si="5"/>
        <v>#REF!</v>
      </c>
      <c r="Q20" s="237" t="e">
        <f t="shared" si="6"/>
        <v>#REF!</v>
      </c>
      <c r="R20" s="226"/>
      <c r="S20" s="234" t="e">
        <f>GETPIVOTDATA("Cuenta número de expedientes",#REF!,"CCAA",$B20,"TramoEdad",S$1)</f>
        <v>#REF!</v>
      </c>
      <c r="T20" s="235" t="e">
        <f t="shared" si="7"/>
        <v>#REF!</v>
      </c>
      <c r="U20" s="226"/>
      <c r="V20" s="234" t="e">
        <f>GETPIVOTDATA("Cuenta número de expedientes",#REF!,"CCAA",$B20,"TramoEdad",V$1)</f>
        <v>#REF!</v>
      </c>
      <c r="W20" s="235" t="e">
        <f t="shared" si="8"/>
        <v>#REF!</v>
      </c>
      <c r="X20" s="226"/>
      <c r="Y20" s="234" t="e">
        <f>GETPIVOTDATA("Cuenta número de expedientes",#REF!,"CCAA",$B20,"TramoEdad",Y$1)</f>
        <v>#REF!</v>
      </c>
      <c r="Z20" s="235" t="e">
        <f t="shared" si="9"/>
        <v>#REF!</v>
      </c>
      <c r="AA20" s="575"/>
      <c r="AB20" s="305"/>
      <c r="AC20" s="305"/>
      <c r="AD20" s="305"/>
      <c r="AE20" s="306"/>
      <c r="AF20" s="437"/>
      <c r="AG20" s="231"/>
      <c r="AH20" s="305"/>
      <c r="AI20" s="305"/>
      <c r="AJ20" s="305"/>
      <c r="AK20" s="306"/>
      <c r="AL20" s="436"/>
      <c r="AN20" s="305"/>
      <c r="AO20" s="305"/>
      <c r="AP20" s="305"/>
      <c r="AQ20" s="306"/>
      <c r="AR20" s="436"/>
      <c r="AT20" s="305"/>
      <c r="AU20" s="305"/>
      <c r="AV20" s="305"/>
      <c r="AW20" s="306"/>
      <c r="AX20" s="436"/>
    </row>
    <row r="21" spans="1:50" s="232" customFormat="1" ht="18" customHeight="1" x14ac:dyDescent="0.15">
      <c r="A21" s="224"/>
      <c r="B21" s="233" t="s">
        <v>5</v>
      </c>
      <c r="C21" s="226"/>
      <c r="D21" s="405">
        <f t="shared" si="2"/>
        <v>1072863</v>
      </c>
      <c r="E21" s="186">
        <f t="shared" si="0"/>
        <v>2.2962212598597094</v>
      </c>
      <c r="F21" s="226"/>
      <c r="G21" s="234">
        <f>'3solcasaad'!G21</f>
        <v>853665</v>
      </c>
      <c r="H21" s="570">
        <f t="shared" si="3"/>
        <v>2.2574873999826894</v>
      </c>
      <c r="I21" s="226"/>
      <c r="J21" s="234">
        <f>'3solcasaad'!J21</f>
        <v>141083</v>
      </c>
      <c r="K21" s="570">
        <f t="shared" si="4"/>
        <v>2.3371438946313097</v>
      </c>
      <c r="L21" s="226"/>
      <c r="M21" s="234">
        <f>'3solcasaad'!M21</f>
        <v>78115</v>
      </c>
      <c r="N21" s="570">
        <f t="shared" si="1"/>
        <v>2.720265218458731</v>
      </c>
      <c r="O21" s="226"/>
      <c r="P21" s="236" t="e">
        <f t="shared" si="5"/>
        <v>#REF!</v>
      </c>
      <c r="Q21" s="237" t="e">
        <f t="shared" si="6"/>
        <v>#REF!</v>
      </c>
      <c r="R21" s="226"/>
      <c r="S21" s="234" t="e">
        <f>GETPIVOTDATA("Cuenta número de expedientes",#REF!,"CCAA",$B21,"TramoEdad",S$1)</f>
        <v>#REF!</v>
      </c>
      <c r="T21" s="235" t="e">
        <f t="shared" si="7"/>
        <v>#REF!</v>
      </c>
      <c r="U21" s="226"/>
      <c r="V21" s="234" t="e">
        <f>GETPIVOTDATA("Cuenta número de expedientes",#REF!,"CCAA",$B21,"TramoEdad",V$1)</f>
        <v>#REF!</v>
      </c>
      <c r="W21" s="235" t="e">
        <f t="shared" si="8"/>
        <v>#REF!</v>
      </c>
      <c r="X21" s="226"/>
      <c r="Y21" s="234" t="e">
        <f>GETPIVOTDATA("Cuenta número de expedientes",#REF!,"CCAA",$B21,"TramoEdad",Y$1)</f>
        <v>#REF!</v>
      </c>
      <c r="Z21" s="235" t="e">
        <f t="shared" si="9"/>
        <v>#REF!</v>
      </c>
      <c r="AA21" s="575"/>
      <c r="AB21" s="305"/>
      <c r="AC21" s="305"/>
      <c r="AD21" s="305"/>
      <c r="AE21" s="306"/>
      <c r="AF21" s="436"/>
      <c r="AG21" s="231"/>
      <c r="AH21" s="305"/>
      <c r="AI21" s="305"/>
      <c r="AJ21" s="305"/>
      <c r="AK21" s="306"/>
      <c r="AL21" s="436"/>
      <c r="AN21" s="305"/>
      <c r="AO21" s="305"/>
      <c r="AP21" s="305"/>
      <c r="AQ21" s="306"/>
      <c r="AR21" s="436"/>
      <c r="AT21" s="305"/>
      <c r="AU21" s="305"/>
      <c r="AV21" s="305"/>
      <c r="AW21" s="306"/>
      <c r="AX21" s="436"/>
    </row>
    <row r="22" spans="1:50" s="232" customFormat="1" ht="18" customHeight="1" x14ac:dyDescent="0.15">
      <c r="A22" s="224"/>
      <c r="B22" s="233" t="s">
        <v>38</v>
      </c>
      <c r="C22" s="226"/>
      <c r="D22" s="405">
        <f t="shared" si="2"/>
        <v>2701743</v>
      </c>
      <c r="E22" s="186">
        <f t="shared" si="0"/>
        <v>5.7824714947548292</v>
      </c>
      <c r="F22" s="226"/>
      <c r="G22" s="234">
        <f>'3solcasaad'!G22</f>
        <v>2028813</v>
      </c>
      <c r="H22" s="570">
        <f t="shared" si="3"/>
        <v>5.365125411515149</v>
      </c>
      <c r="I22" s="226"/>
      <c r="J22" s="234">
        <f>'3solcasaad'!J22</f>
        <v>434138</v>
      </c>
      <c r="K22" s="570">
        <f t="shared" si="4"/>
        <v>7.1918159957432684</v>
      </c>
      <c r="L22" s="226"/>
      <c r="M22" s="234">
        <f>'3solcasaad'!M22</f>
        <v>238792</v>
      </c>
      <c r="N22" s="570">
        <f t="shared" si="1"/>
        <v>8.3156573263290952</v>
      </c>
      <c r="O22" s="226"/>
      <c r="P22" s="236" t="e">
        <f t="shared" si="5"/>
        <v>#REF!</v>
      </c>
      <c r="Q22" s="237" t="e">
        <f t="shared" si="6"/>
        <v>#REF!</v>
      </c>
      <c r="R22" s="226"/>
      <c r="S22" s="234" t="e">
        <f>GETPIVOTDATA("Cuenta número de expedientes",#REF!,"CCAA",$B22,"TramoEdad",S$1)</f>
        <v>#REF!</v>
      </c>
      <c r="T22" s="235" t="e">
        <f t="shared" si="7"/>
        <v>#REF!</v>
      </c>
      <c r="U22" s="226"/>
      <c r="V22" s="234" t="e">
        <f>GETPIVOTDATA("Cuenta número de expedientes",#REF!,"CCAA",$B22,"TramoEdad",V$1)</f>
        <v>#REF!</v>
      </c>
      <c r="W22" s="235" t="e">
        <f t="shared" si="8"/>
        <v>#REF!</v>
      </c>
      <c r="X22" s="226"/>
      <c r="Y22" s="234" t="e">
        <f>GETPIVOTDATA("Cuenta número de expedientes",#REF!,"CCAA",$B22,"TramoEdad",Y$1)</f>
        <v>#REF!</v>
      </c>
      <c r="Z22" s="235" t="e">
        <f t="shared" si="9"/>
        <v>#REF!</v>
      </c>
      <c r="AA22" s="575"/>
      <c r="AB22" s="305"/>
      <c r="AC22" s="305"/>
      <c r="AD22" s="305"/>
      <c r="AE22" s="306"/>
      <c r="AF22" s="436"/>
      <c r="AG22" s="231"/>
      <c r="AH22" s="305"/>
      <c r="AI22" s="305"/>
      <c r="AJ22" s="305"/>
      <c r="AK22" s="306"/>
      <c r="AL22" s="436"/>
      <c r="AN22" s="305"/>
      <c r="AO22" s="305"/>
      <c r="AP22" s="305"/>
      <c r="AQ22" s="306"/>
      <c r="AR22" s="436"/>
      <c r="AT22" s="305"/>
      <c r="AU22" s="305"/>
      <c r="AV22" s="305"/>
      <c r="AW22" s="306"/>
      <c r="AX22" s="436"/>
    </row>
    <row r="23" spans="1:50" s="232" customFormat="1" ht="18" customHeight="1" x14ac:dyDescent="0.15">
      <c r="A23" s="224"/>
      <c r="B23" s="233" t="s">
        <v>45</v>
      </c>
      <c r="C23" s="226"/>
      <c r="D23" s="405">
        <f t="shared" si="2"/>
        <v>6578079</v>
      </c>
      <c r="E23" s="186">
        <f t="shared" si="0"/>
        <v>14.078894368467079</v>
      </c>
      <c r="F23" s="226"/>
      <c r="G23" s="234">
        <f>'3solcasaad'!G23</f>
        <v>5423824</v>
      </c>
      <c r="H23" s="570">
        <f t="shared" si="3"/>
        <v>14.343113914385279</v>
      </c>
      <c r="I23" s="226"/>
      <c r="J23" s="234">
        <f>'3solcasaad'!J23</f>
        <v>793640</v>
      </c>
      <c r="K23" s="570">
        <f t="shared" si="4"/>
        <v>13.147231633401562</v>
      </c>
      <c r="L23" s="226"/>
      <c r="M23" s="234">
        <f>'3solcasaad'!M23</f>
        <v>360615</v>
      </c>
      <c r="N23" s="570">
        <f t="shared" si="1"/>
        <v>12.55800347890284</v>
      </c>
      <c r="O23" s="226"/>
      <c r="P23" s="236" t="e">
        <f t="shared" si="5"/>
        <v>#REF!</v>
      </c>
      <c r="Q23" s="237" t="e">
        <f t="shared" si="6"/>
        <v>#REF!</v>
      </c>
      <c r="R23" s="226"/>
      <c r="S23" s="234" t="e">
        <f>GETPIVOTDATA("Cuenta número de expedientes",#REF!,"CCAA",$B23,"TramoEdad",S$1)</f>
        <v>#REF!</v>
      </c>
      <c r="T23" s="235" t="e">
        <f t="shared" si="7"/>
        <v>#REF!</v>
      </c>
      <c r="U23" s="226"/>
      <c r="V23" s="234" t="e">
        <f>GETPIVOTDATA("Cuenta número de expedientes",#REF!,"CCAA",$B23,"TramoEdad",V$1)</f>
        <v>#REF!</v>
      </c>
      <c r="W23" s="235" t="e">
        <f t="shared" si="8"/>
        <v>#REF!</v>
      </c>
      <c r="X23" s="226"/>
      <c r="Y23" s="234" t="e">
        <f>GETPIVOTDATA("Cuenta número de expedientes",#REF!,"CCAA",$B23,"TramoEdad",Y$1)</f>
        <v>#REF!</v>
      </c>
      <c r="Z23" s="235" t="e">
        <f t="shared" si="9"/>
        <v>#REF!</v>
      </c>
      <c r="AA23" s="575"/>
      <c r="AB23" s="305"/>
      <c r="AC23" s="305"/>
      <c r="AD23" s="305"/>
      <c r="AE23" s="306"/>
      <c r="AF23" s="436"/>
      <c r="AG23" s="231"/>
      <c r="AH23" s="305"/>
      <c r="AI23" s="305"/>
      <c r="AJ23" s="305"/>
      <c r="AK23" s="306"/>
      <c r="AL23" s="436"/>
      <c r="AN23" s="305"/>
      <c r="AO23" s="305"/>
      <c r="AP23" s="305"/>
      <c r="AQ23" s="306"/>
      <c r="AR23" s="436"/>
      <c r="AT23" s="305"/>
      <c r="AU23" s="305"/>
      <c r="AV23" s="305"/>
      <c r="AW23" s="306"/>
      <c r="AX23" s="436"/>
    </row>
    <row r="24" spans="1:50" s="240" customFormat="1" ht="18" customHeight="1" x14ac:dyDescent="0.15">
      <c r="A24" s="239"/>
      <c r="B24" s="233" t="s">
        <v>46</v>
      </c>
      <c r="C24" s="226"/>
      <c r="D24" s="405">
        <f t="shared" si="2"/>
        <v>1478509</v>
      </c>
      <c r="E24" s="186">
        <f t="shared" si="0"/>
        <v>3.1644150266100319</v>
      </c>
      <c r="F24" s="226"/>
      <c r="G24" s="234">
        <f>'3solcasaad'!G24</f>
        <v>1249999</v>
      </c>
      <c r="H24" s="570">
        <f t="shared" si="3"/>
        <v>3.3055788775350536</v>
      </c>
      <c r="I24" s="226"/>
      <c r="J24" s="234">
        <f>'3solcasaad'!J24</f>
        <v>159024</v>
      </c>
      <c r="K24" s="570">
        <f t="shared" si="4"/>
        <v>2.6343497848773372</v>
      </c>
      <c r="L24" s="226"/>
      <c r="M24" s="234">
        <f>'3solcasaad'!M24</f>
        <v>69486</v>
      </c>
      <c r="N24" s="570">
        <f t="shared" si="1"/>
        <v>2.4197701973990067</v>
      </c>
      <c r="O24" s="226"/>
      <c r="P24" s="236" t="e">
        <f t="shared" si="5"/>
        <v>#REF!</v>
      </c>
      <c r="Q24" s="237" t="e">
        <f t="shared" si="6"/>
        <v>#REF!</v>
      </c>
      <c r="R24" s="226"/>
      <c r="S24" s="234" t="e">
        <f>GETPIVOTDATA("Cuenta número de expedientes",#REF!,"CCAA",$B24,"TramoEdad",S$1)</f>
        <v>#REF!</v>
      </c>
      <c r="T24" s="235" t="e">
        <f t="shared" si="7"/>
        <v>#REF!</v>
      </c>
      <c r="U24" s="226"/>
      <c r="V24" s="234" t="e">
        <f>GETPIVOTDATA("Cuenta número de expedientes",#REF!,"CCAA",$B24,"TramoEdad",V$1)</f>
        <v>#REF!</v>
      </c>
      <c r="W24" s="235" t="e">
        <f t="shared" si="8"/>
        <v>#REF!</v>
      </c>
      <c r="X24" s="226"/>
      <c r="Y24" s="234" t="e">
        <f>GETPIVOTDATA("Cuenta número de expedientes",#REF!,"CCAA",$B24,"TramoEdad",Y$1)</f>
        <v>#REF!</v>
      </c>
      <c r="Z24" s="235" t="e">
        <f t="shared" si="9"/>
        <v>#REF!</v>
      </c>
      <c r="AA24" s="575"/>
      <c r="AB24" s="305"/>
      <c r="AC24" s="305"/>
      <c r="AD24" s="305"/>
      <c r="AE24" s="306"/>
      <c r="AF24" s="436"/>
      <c r="AG24" s="231"/>
      <c r="AH24" s="305"/>
      <c r="AI24" s="305"/>
      <c r="AJ24" s="305"/>
      <c r="AK24" s="306"/>
      <c r="AL24" s="436"/>
      <c r="AN24" s="305"/>
      <c r="AO24" s="305"/>
      <c r="AP24" s="305"/>
      <c r="AQ24" s="306"/>
      <c r="AR24" s="436"/>
      <c r="AT24" s="305"/>
      <c r="AU24" s="305"/>
      <c r="AV24" s="305"/>
      <c r="AW24" s="306"/>
      <c r="AX24" s="436"/>
    </row>
    <row r="25" spans="1:50" s="232" customFormat="1" ht="18" customHeight="1" x14ac:dyDescent="0.15">
      <c r="B25" s="233" t="s">
        <v>47</v>
      </c>
      <c r="C25" s="226"/>
      <c r="D25" s="406">
        <f t="shared" si="2"/>
        <v>647554</v>
      </c>
      <c r="E25" s="186">
        <f t="shared" si="0"/>
        <v>1.385943276734489</v>
      </c>
      <c r="F25" s="226"/>
      <c r="G25" s="238">
        <f>'3solcasaad'!G25</f>
        <v>521118</v>
      </c>
      <c r="H25" s="570">
        <f t="shared" si="3"/>
        <v>1.3780784252653899</v>
      </c>
      <c r="I25" s="226"/>
      <c r="J25" s="238">
        <f>'3solcasaad'!J25</f>
        <v>84596</v>
      </c>
      <c r="K25" s="570">
        <f t="shared" si="4"/>
        <v>1.4013951001200022</v>
      </c>
      <c r="L25" s="226"/>
      <c r="M25" s="238">
        <f>'3solcasaad'!M25</f>
        <v>41840</v>
      </c>
      <c r="N25" s="570">
        <f t="shared" si="1"/>
        <v>1.4570299781132088</v>
      </c>
      <c r="O25" s="226"/>
      <c r="P25" s="241" t="e">
        <f t="shared" si="5"/>
        <v>#REF!</v>
      </c>
      <c r="Q25" s="237" t="e">
        <f t="shared" si="6"/>
        <v>#REF!</v>
      </c>
      <c r="R25" s="226"/>
      <c r="S25" s="238" t="e">
        <f>GETPIVOTDATA("Cuenta número de expedientes",#REF!,"CCAA",$B25,"TramoEdad",S$1)</f>
        <v>#REF!</v>
      </c>
      <c r="T25" s="235" t="e">
        <f t="shared" si="7"/>
        <v>#REF!</v>
      </c>
      <c r="U25" s="226"/>
      <c r="V25" s="238" t="e">
        <f>GETPIVOTDATA("Cuenta número de expedientes",#REF!,"CCAA",$B25,"TramoEdad",V$1)</f>
        <v>#REF!</v>
      </c>
      <c r="W25" s="235" t="e">
        <f t="shared" si="8"/>
        <v>#REF!</v>
      </c>
      <c r="X25" s="226"/>
      <c r="Y25" s="238" t="e">
        <f>GETPIVOTDATA("Cuenta número de expedientes",#REF!,"CCAA",$B25,"TramoEdad",Y$1)</f>
        <v>#REF!</v>
      </c>
      <c r="Z25" s="235" t="e">
        <f t="shared" si="9"/>
        <v>#REF!</v>
      </c>
      <c r="AA25" s="575"/>
      <c r="AB25" s="305"/>
      <c r="AC25" s="305"/>
      <c r="AD25" s="305"/>
      <c r="AE25" s="306"/>
      <c r="AF25" s="436"/>
      <c r="AG25" s="231"/>
      <c r="AH25" s="305"/>
      <c r="AI25" s="305"/>
      <c r="AJ25" s="305"/>
      <c r="AK25" s="306"/>
      <c r="AL25" s="436"/>
      <c r="AN25" s="305"/>
      <c r="AO25" s="305"/>
      <c r="AP25" s="305"/>
      <c r="AQ25" s="306"/>
      <c r="AR25" s="436"/>
      <c r="AT25" s="305"/>
      <c r="AU25" s="305"/>
      <c r="AV25" s="305"/>
      <c r="AW25" s="306"/>
      <c r="AX25" s="436"/>
    </row>
    <row r="26" spans="1:50" s="232" customFormat="1" ht="18" customHeight="1" x14ac:dyDescent="0.15">
      <c r="B26" s="233" t="s">
        <v>48</v>
      </c>
      <c r="C26" s="226"/>
      <c r="D26" s="406">
        <f t="shared" si="2"/>
        <v>2199088</v>
      </c>
      <c r="E26" s="186">
        <f t="shared" si="0"/>
        <v>4.7066518445527237</v>
      </c>
      <c r="F26" s="226"/>
      <c r="G26" s="238">
        <f>'3solcasaad'!G26</f>
        <v>1714987</v>
      </c>
      <c r="H26" s="570">
        <f t="shared" si="3"/>
        <v>4.5352234701365433</v>
      </c>
      <c r="I26" s="226"/>
      <c r="J26" s="238">
        <f>'3solcasaad'!J26</f>
        <v>324460</v>
      </c>
      <c r="K26" s="570">
        <f t="shared" si="4"/>
        <v>5.3749190763740122</v>
      </c>
      <c r="L26" s="226"/>
      <c r="M26" s="238">
        <f>'3solcasaad'!M26</f>
        <v>159641</v>
      </c>
      <c r="N26" s="570">
        <f t="shared" si="1"/>
        <v>5.5593145969400277</v>
      </c>
      <c r="O26" s="226"/>
      <c r="P26" s="241" t="e">
        <f t="shared" si="5"/>
        <v>#REF!</v>
      </c>
      <c r="Q26" s="237" t="e">
        <f t="shared" si="6"/>
        <v>#REF!</v>
      </c>
      <c r="R26" s="226"/>
      <c r="S26" s="238" t="e">
        <f>GETPIVOTDATA("Cuenta número de expedientes",#REF!,"CCAA",$B26,"TramoEdad",S$1)</f>
        <v>#REF!</v>
      </c>
      <c r="T26" s="235" t="e">
        <f t="shared" si="7"/>
        <v>#REF!</v>
      </c>
      <c r="U26" s="226"/>
      <c r="V26" s="238" t="e">
        <f>GETPIVOTDATA("Cuenta número de expedientes",#REF!,"CCAA",$B26,"TramoEdad",V$1)</f>
        <v>#REF!</v>
      </c>
      <c r="W26" s="235" t="e">
        <f t="shared" si="8"/>
        <v>#REF!</v>
      </c>
      <c r="X26" s="226"/>
      <c r="Y26" s="238" t="e">
        <f>GETPIVOTDATA("Cuenta número de expedientes",#REF!,"CCAA",$B26,"TramoEdad",Y$1)</f>
        <v>#REF!</v>
      </c>
      <c r="Z26" s="235" t="e">
        <f t="shared" si="9"/>
        <v>#REF!</v>
      </c>
      <c r="AA26" s="575"/>
      <c r="AB26" s="305"/>
      <c r="AC26" s="305"/>
      <c r="AD26" s="305"/>
      <c r="AE26" s="306"/>
      <c r="AF26" s="437"/>
      <c r="AG26" s="231"/>
      <c r="AH26" s="305"/>
      <c r="AI26" s="305"/>
      <c r="AJ26" s="305"/>
      <c r="AK26" s="306"/>
      <c r="AL26" s="436"/>
      <c r="AN26" s="305"/>
      <c r="AO26" s="305"/>
      <c r="AP26" s="305"/>
      <c r="AQ26" s="306"/>
      <c r="AR26" s="436"/>
      <c r="AT26" s="305"/>
      <c r="AU26" s="305"/>
      <c r="AV26" s="305"/>
      <c r="AW26" s="306"/>
      <c r="AX26" s="436"/>
    </row>
    <row r="27" spans="1:50" s="232" customFormat="1" ht="18" customHeight="1" x14ac:dyDescent="0.15">
      <c r="B27" s="233" t="s">
        <v>49</v>
      </c>
      <c r="C27" s="226"/>
      <c r="D27" s="406">
        <f t="shared" si="2"/>
        <v>315675</v>
      </c>
      <c r="E27" s="187">
        <f t="shared" si="0"/>
        <v>0.67563113482915682</v>
      </c>
      <c r="F27" s="226"/>
      <c r="G27" s="238">
        <f>'3solcasaad'!G27</f>
        <v>250290</v>
      </c>
      <c r="H27" s="571">
        <f t="shared" si="3"/>
        <v>0.66188319931315831</v>
      </c>
      <c r="I27" s="226"/>
      <c r="J27" s="238">
        <f>'3solcasaad'!J27</f>
        <v>42318</v>
      </c>
      <c r="K27" s="571">
        <f t="shared" si="4"/>
        <v>0.70102886480304327</v>
      </c>
      <c r="L27" s="226"/>
      <c r="M27" s="238">
        <f>'3solcasaad'!M27</f>
        <v>23067</v>
      </c>
      <c r="N27" s="571">
        <f t="shared" si="1"/>
        <v>0.80328179983597969</v>
      </c>
      <c r="O27" s="226"/>
      <c r="P27" s="241" t="e">
        <f t="shared" si="5"/>
        <v>#REF!</v>
      </c>
      <c r="Q27" s="243" t="e">
        <f t="shared" si="6"/>
        <v>#REF!</v>
      </c>
      <c r="R27" s="226"/>
      <c r="S27" s="238" t="e">
        <f>GETPIVOTDATA("Cuenta número de expedientes",#REF!,"CCAA",$B27,"TramoEdad",S$1)</f>
        <v>#REF!</v>
      </c>
      <c r="T27" s="242" t="e">
        <f t="shared" si="7"/>
        <v>#REF!</v>
      </c>
      <c r="U27" s="226"/>
      <c r="V27" s="238" t="e">
        <f>GETPIVOTDATA("Cuenta número de expedientes",#REF!,"CCAA",$B27,"TramoEdad",V$1)</f>
        <v>#REF!</v>
      </c>
      <c r="W27" s="242" t="e">
        <f t="shared" si="8"/>
        <v>#REF!</v>
      </c>
      <c r="X27" s="226"/>
      <c r="Y27" s="238" t="e">
        <f>GETPIVOTDATA("Cuenta número de expedientes",#REF!,"CCAA",$B27,"TramoEdad",Y$1)</f>
        <v>#REF!</v>
      </c>
      <c r="Z27" s="242" t="e">
        <f t="shared" si="9"/>
        <v>#REF!</v>
      </c>
      <c r="AA27" s="575"/>
      <c r="AB27" s="305"/>
      <c r="AC27" s="305"/>
      <c r="AD27" s="305"/>
      <c r="AE27" s="306"/>
      <c r="AF27" s="436"/>
      <c r="AG27" s="231"/>
      <c r="AH27" s="305"/>
      <c r="AI27" s="305"/>
      <c r="AJ27" s="305"/>
      <c r="AK27" s="306"/>
      <c r="AL27" s="436"/>
      <c r="AN27" s="305"/>
      <c r="AO27" s="305"/>
      <c r="AP27" s="305"/>
      <c r="AQ27" s="306"/>
      <c r="AR27" s="436"/>
      <c r="AT27" s="305"/>
      <c r="AU27" s="305"/>
      <c r="AV27" s="305"/>
      <c r="AW27" s="306"/>
      <c r="AX27" s="436"/>
    </row>
    <row r="28" spans="1:50" s="232" customFormat="1" ht="18" customHeight="1" x14ac:dyDescent="0.15">
      <c r="B28" s="244" t="s">
        <v>4</v>
      </c>
      <c r="C28" s="226"/>
      <c r="D28" s="407">
        <f t="shared" si="2"/>
        <v>171528</v>
      </c>
      <c r="E28" s="188">
        <f t="shared" si="0"/>
        <v>0.36711699467799358</v>
      </c>
      <c r="F28" s="226"/>
      <c r="G28" s="245">
        <f>'3solcasaad'!G28</f>
        <v>153112</v>
      </c>
      <c r="H28" s="572">
        <f t="shared" si="3"/>
        <v>0.40489935839720442</v>
      </c>
      <c r="I28" s="226"/>
      <c r="J28" s="245">
        <f>'3solcasaad'!J28</f>
        <v>13498</v>
      </c>
      <c r="K28" s="572">
        <f t="shared" si="4"/>
        <v>0.22360432007919748</v>
      </c>
      <c r="L28" s="226"/>
      <c r="M28" s="245">
        <f>'3solcasaad'!M28</f>
        <v>4918</v>
      </c>
      <c r="N28" s="572">
        <f t="shared" si="1"/>
        <v>0.17126370536235089</v>
      </c>
      <c r="O28" s="226"/>
      <c r="P28" s="247" t="e">
        <f t="shared" si="5"/>
        <v>#REF!</v>
      </c>
      <c r="Q28" s="248" t="e">
        <f t="shared" si="6"/>
        <v>#REF!</v>
      </c>
      <c r="R28" s="226"/>
      <c r="S28" s="245" t="e">
        <f>GETPIVOTDATA("Cuenta número de expedientes",#REF!,"CCAA","Ceuta","TramoEdad",S$1)+GETPIVOTDATA("Cuenta número de expedientes",#REF!,"CCAA","Melilla","TramoEdad",S$1)</f>
        <v>#REF!</v>
      </c>
      <c r="T28" s="246" t="e">
        <f t="shared" si="7"/>
        <v>#REF!</v>
      </c>
      <c r="U28" s="226"/>
      <c r="V28" s="245" t="e">
        <f>GETPIVOTDATA("Cuenta número de expedientes",#REF!,"CCAA","Ceuta","TramoEdad",V$1)+GETPIVOTDATA("Cuenta número de expedientes",#REF!,"CCAA","Melilla","TramoEdad",V$1)</f>
        <v>#REF!</v>
      </c>
      <c r="W28" s="246" t="e">
        <f t="shared" si="8"/>
        <v>#REF!</v>
      </c>
      <c r="X28" s="226"/>
      <c r="Y28" s="245" t="e">
        <f>GETPIVOTDATA("Cuenta número de expedientes",#REF!,"CCAA","Ceuta","TramoEdad",Y$1)+GETPIVOTDATA("Cuenta número de expedientes",#REF!,"CCAA","Melilla","TramoEdad",Y$1)</f>
        <v>#REF!</v>
      </c>
      <c r="Z28" s="246" t="e">
        <f t="shared" si="9"/>
        <v>#REF!</v>
      </c>
      <c r="AA28" s="575"/>
      <c r="AB28" s="305"/>
      <c r="AC28" s="305"/>
      <c r="AD28" s="305"/>
      <c r="AE28" s="306"/>
      <c r="AF28" s="436"/>
      <c r="AG28" s="231"/>
      <c r="AH28" s="305"/>
      <c r="AI28" s="305"/>
      <c r="AJ28" s="305"/>
      <c r="AK28" s="306"/>
      <c r="AL28" s="436"/>
      <c r="AN28" s="305"/>
      <c r="AO28" s="305"/>
      <c r="AP28" s="305"/>
      <c r="AQ28" s="306"/>
      <c r="AR28" s="436"/>
      <c r="AT28" s="305"/>
      <c r="AU28" s="305"/>
      <c r="AV28" s="305"/>
      <c r="AW28" s="306"/>
      <c r="AX28" s="436"/>
    </row>
    <row r="29" spans="1:50" s="223" customFormat="1" ht="3.75" customHeight="1" x14ac:dyDescent="0.15">
      <c r="A29" s="220"/>
      <c r="B29" s="221"/>
      <c r="C29" s="222"/>
      <c r="D29" s="221"/>
      <c r="E29" s="249"/>
      <c r="F29" s="222"/>
      <c r="G29" s="221"/>
      <c r="H29" s="573"/>
      <c r="I29" s="222"/>
      <c r="J29" s="221"/>
      <c r="K29" s="573"/>
      <c r="L29" s="222"/>
      <c r="M29" s="221"/>
      <c r="N29" s="573"/>
      <c r="O29" s="222"/>
      <c r="P29" s="221"/>
      <c r="Q29" s="250"/>
      <c r="R29" s="222"/>
      <c r="S29" s="221"/>
      <c r="T29" s="574"/>
      <c r="U29" s="222"/>
      <c r="V29" s="221"/>
      <c r="W29" s="573"/>
      <c r="X29" s="222"/>
      <c r="Y29" s="221"/>
      <c r="Z29" s="573"/>
      <c r="AA29" s="575"/>
      <c r="AB29" s="309"/>
      <c r="AC29" s="309"/>
      <c r="AD29" s="305"/>
      <c r="AE29" s="306"/>
      <c r="AF29" s="436"/>
      <c r="AG29" s="231"/>
      <c r="AH29" s="309"/>
      <c r="AI29" s="309"/>
      <c r="AJ29" s="305"/>
      <c r="AK29" s="306"/>
      <c r="AL29" s="436"/>
      <c r="AN29" s="309"/>
      <c r="AO29" s="309"/>
      <c r="AP29" s="305"/>
      <c r="AQ29" s="306"/>
      <c r="AR29" s="436"/>
      <c r="AT29" s="309"/>
      <c r="AU29" s="309"/>
      <c r="AV29" s="305"/>
      <c r="AW29" s="306"/>
      <c r="AX29" s="436"/>
    </row>
    <row r="30" spans="1:50" s="251" customFormat="1" ht="18" customHeight="1" x14ac:dyDescent="0.15">
      <c r="B30" s="252" t="s">
        <v>3</v>
      </c>
      <c r="C30" s="211"/>
      <c r="D30" s="253">
        <f>SUM(D11:D28)</f>
        <v>46722980</v>
      </c>
      <c r="E30" s="254">
        <f>SUM(E11:E28)</f>
        <v>100</v>
      </c>
      <c r="F30" s="211"/>
      <c r="G30" s="253">
        <f>SUM(G11:G28)</f>
        <v>37814829</v>
      </c>
      <c r="H30" s="504">
        <f>SUM(H11:H28)</f>
        <v>100</v>
      </c>
      <c r="I30" s="211"/>
      <c r="J30" s="253">
        <f>SUM(J11:J28)</f>
        <v>6036556</v>
      </c>
      <c r="K30" s="504">
        <f>SUM(K11:K28)</f>
        <v>100.00000000000001</v>
      </c>
      <c r="L30" s="211"/>
      <c r="M30" s="253">
        <f>SUM(M11:M28)</f>
        <v>2871595</v>
      </c>
      <c r="N30" s="504">
        <f>SUM(N11:N28)</f>
        <v>100</v>
      </c>
      <c r="O30" s="211"/>
      <c r="P30" s="253" t="e">
        <f>SUM(P11:P28)</f>
        <v>#REF!</v>
      </c>
      <c r="Q30" s="255" t="e">
        <f>P30*100/D30</f>
        <v>#REF!</v>
      </c>
      <c r="R30" s="211"/>
      <c r="S30" s="253" t="e">
        <f>SUM(S11:S28)</f>
        <v>#REF!</v>
      </c>
      <c r="T30" s="254" t="e">
        <f>S30*100/G30</f>
        <v>#REF!</v>
      </c>
      <c r="U30" s="211"/>
      <c r="V30" s="253" t="e">
        <f>SUM(V11:V28)</f>
        <v>#REF!</v>
      </c>
      <c r="W30" s="254" t="e">
        <f>V30*100/J30</f>
        <v>#REF!</v>
      </c>
      <c r="X30" s="211"/>
      <c r="Y30" s="253" t="e">
        <f>SUM(Y11:Y28)</f>
        <v>#REF!</v>
      </c>
      <c r="Z30" s="254" t="e">
        <f>Y30*100/M30</f>
        <v>#REF!</v>
      </c>
      <c r="AA30" s="575"/>
      <c r="AB30" s="305"/>
      <c r="AC30" s="305"/>
      <c r="AD30" s="309"/>
      <c r="AE30" s="309"/>
      <c r="AF30" s="438"/>
      <c r="AG30" s="439"/>
      <c r="AH30" s="305"/>
      <c r="AI30" s="305"/>
      <c r="AJ30" s="309"/>
      <c r="AK30" s="309"/>
      <c r="AL30" s="438"/>
      <c r="AN30" s="305"/>
      <c r="AO30" s="305"/>
      <c r="AP30" s="309"/>
      <c r="AQ30" s="309"/>
      <c r="AR30" s="438"/>
      <c r="AT30" s="305"/>
      <c r="AU30" s="305"/>
      <c r="AV30" s="309"/>
      <c r="AW30" s="309"/>
      <c r="AX30" s="438"/>
    </row>
    <row r="31" spans="1:50" s="256" customFormat="1" ht="5.25" customHeight="1" x14ac:dyDescent="0.2">
      <c r="B31" s="257" t="s">
        <v>42</v>
      </c>
      <c r="C31" s="258"/>
      <c r="D31" s="258"/>
      <c r="E31" s="258"/>
      <c r="F31" s="258"/>
      <c r="G31" s="258"/>
      <c r="H31" s="258"/>
      <c r="I31" s="258"/>
      <c r="O31" s="259"/>
      <c r="R31" s="258"/>
    </row>
    <row r="32" spans="1:50" s="251" customFormat="1" ht="5.25" customHeight="1" x14ac:dyDescent="0.2">
      <c r="B32" s="257" t="s">
        <v>50</v>
      </c>
      <c r="C32" s="260"/>
      <c r="D32" s="260"/>
      <c r="E32" s="260"/>
      <c r="F32" s="260"/>
      <c r="G32" s="260"/>
      <c r="H32" s="260"/>
      <c r="I32" s="260"/>
      <c r="O32" s="259"/>
      <c r="R32" s="260"/>
    </row>
    <row r="33" spans="2:19" s="251" customFormat="1" ht="13.5" customHeight="1" x14ac:dyDescent="0.2">
      <c r="B33" s="1043" t="s">
        <v>227</v>
      </c>
      <c r="C33" s="1043"/>
      <c r="D33" s="1043"/>
      <c r="E33" s="1043"/>
      <c r="F33" s="1043"/>
      <c r="G33" s="1043"/>
      <c r="H33" s="1043"/>
      <c r="I33" s="1043"/>
      <c r="J33" s="1043"/>
      <c r="K33" s="1043"/>
      <c r="L33" s="1043"/>
      <c r="M33" s="1043"/>
      <c r="O33" s="259"/>
    </row>
    <row r="34" spans="2:19" ht="29.25" customHeight="1" x14ac:dyDescent="0.2">
      <c r="B34" s="1065"/>
      <c r="C34" s="1065"/>
      <c r="D34" s="1065"/>
      <c r="E34" s="1065"/>
      <c r="F34" s="1065"/>
      <c r="G34" s="1065"/>
      <c r="H34" s="1065"/>
      <c r="I34" s="1065"/>
      <c r="J34" s="1065"/>
      <c r="K34" s="1065"/>
      <c r="L34" s="1065"/>
      <c r="M34" s="1065"/>
      <c r="N34" s="1065"/>
      <c r="O34" s="1065"/>
      <c r="P34" s="1065"/>
      <c r="Q34" s="262"/>
      <c r="R34" s="262"/>
      <c r="S34" s="262"/>
    </row>
    <row r="35" spans="2:19" ht="4.5" customHeight="1" x14ac:dyDescent="0.2">
      <c r="B35" s="1066"/>
      <c r="C35" s="1066"/>
      <c r="D35" s="1066"/>
      <c r="E35" s="1066"/>
      <c r="F35" s="1066"/>
      <c r="G35" s="1066"/>
      <c r="H35" s="1066"/>
      <c r="I35" s="1066"/>
      <c r="J35" s="1066"/>
      <c r="K35" s="1066"/>
      <c r="L35" s="1066"/>
      <c r="M35" s="1066"/>
      <c r="N35" s="1066"/>
      <c r="O35" s="1066"/>
      <c r="P35" s="1066"/>
      <c r="Q35" s="262"/>
      <c r="R35" s="262"/>
      <c r="S35" s="262"/>
    </row>
    <row r="38" spans="2:19" x14ac:dyDescent="0.2">
      <c r="L38" s="263"/>
      <c r="M38" s="263"/>
      <c r="N38" s="263"/>
    </row>
  </sheetData>
  <mergeCells count="22">
    <mergeCell ref="P7:Q8"/>
    <mergeCell ref="B2:I2"/>
    <mergeCell ref="B3:I3"/>
    <mergeCell ref="B7:B9"/>
    <mergeCell ref="D7:E8"/>
    <mergeCell ref="G7:H7"/>
    <mergeCell ref="B33:M33"/>
    <mergeCell ref="B34:P34"/>
    <mergeCell ref="B35:P35"/>
    <mergeCell ref="A4:Z4"/>
    <mergeCell ref="B5:Z5"/>
    <mergeCell ref="S7:T7"/>
    <mergeCell ref="V7:W7"/>
    <mergeCell ref="Y7:Z7"/>
    <mergeCell ref="G8:H8"/>
    <mergeCell ref="J8:K8"/>
    <mergeCell ref="M8:N8"/>
    <mergeCell ref="S8:T8"/>
    <mergeCell ref="V8:W8"/>
    <mergeCell ref="Y8:Z8"/>
    <mergeCell ref="J7:K7"/>
    <mergeCell ref="M7:N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51">
    <tabColor theme="0"/>
    <pageSetUpPr fitToPage="1"/>
  </sheetPr>
  <dimension ref="B1:AD44"/>
  <sheetViews>
    <sheetView showGridLines="0" topLeftCell="A2" zoomScaleNormal="100" workbookViewId="0">
      <selection activeCell="B5" sqref="B5:AC5"/>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59"/>
      <c r="C3" s="1059"/>
      <c r="D3" s="1059"/>
      <c r="E3" s="1059"/>
      <c r="F3" s="1059"/>
      <c r="G3" s="1059"/>
      <c r="H3" s="1059"/>
      <c r="I3" s="1059"/>
      <c r="J3" s="45"/>
      <c r="Q3" s="89"/>
    </row>
    <row r="4" spans="2:30" s="7" customFormat="1" ht="2.25" customHeight="1" x14ac:dyDescent="0.2">
      <c r="B4" s="1028"/>
      <c r="C4" s="1028"/>
      <c r="D4" s="1028"/>
      <c r="E4" s="1028"/>
      <c r="F4" s="1028"/>
      <c r="G4" s="1028"/>
      <c r="H4" s="1028"/>
      <c r="I4" s="1028"/>
      <c r="J4" s="1028"/>
      <c r="K4" s="1028"/>
      <c r="L4" s="1028"/>
      <c r="M4" s="1028"/>
      <c r="N4" s="1028"/>
      <c r="O4" s="1028"/>
      <c r="P4" s="1028"/>
      <c r="Q4" s="1028"/>
      <c r="R4" s="1028"/>
      <c r="S4" s="1028"/>
      <c r="T4" s="1028"/>
    </row>
    <row r="5" spans="2:30" s="7" customFormat="1" ht="16.5" customHeight="1" x14ac:dyDescent="0.2">
      <c r="B5" s="1028" t="s">
        <v>441</v>
      </c>
      <c r="C5" s="1028"/>
      <c r="D5" s="1028"/>
      <c r="E5" s="1028"/>
      <c r="F5" s="1028"/>
      <c r="G5" s="1028"/>
      <c r="H5" s="1028"/>
      <c r="I5" s="1028"/>
      <c r="J5" s="1028"/>
      <c r="K5" s="1028"/>
      <c r="L5" s="1028"/>
      <c r="M5" s="1028"/>
      <c r="N5" s="1028"/>
      <c r="O5" s="1028"/>
      <c r="P5" s="1028"/>
      <c r="Q5" s="1028"/>
      <c r="R5" s="1028"/>
      <c r="S5" s="1028"/>
      <c r="T5" s="1028"/>
      <c r="U5" s="1028"/>
      <c r="V5" s="1028"/>
      <c r="W5" s="1028"/>
      <c r="X5" s="1028"/>
      <c r="Y5" s="1028"/>
      <c r="Z5" s="1028"/>
      <c r="AA5" s="1028"/>
      <c r="AB5" s="1028"/>
      <c r="AC5" s="1028"/>
    </row>
    <row r="6" spans="2:30" s="7" customFormat="1" ht="14.25" customHeight="1" x14ac:dyDescent="0.2">
      <c r="B6" s="1046" t="str">
        <f>porsaad!B6</f>
        <v>Situación a 30 de abril de 2023</v>
      </c>
      <c r="C6" s="1046"/>
      <c r="D6" s="1046"/>
      <c r="E6" s="1046"/>
      <c r="F6" s="1046"/>
      <c r="G6" s="1046"/>
      <c r="H6" s="1046"/>
      <c r="I6" s="1046"/>
      <c r="J6" s="1046"/>
      <c r="K6" s="1046"/>
      <c r="L6" s="1046"/>
      <c r="M6" s="1046"/>
      <c r="N6" s="1046"/>
      <c r="O6" s="1046"/>
      <c r="P6" s="1046"/>
      <c r="Q6" s="1046"/>
      <c r="R6" s="1046"/>
      <c r="S6" s="1046"/>
      <c r="T6" s="1046"/>
      <c r="U6" s="1046"/>
      <c r="V6" s="1046"/>
      <c r="W6" s="1046"/>
      <c r="X6" s="1046"/>
      <c r="Y6" s="1046"/>
      <c r="Z6" s="1046"/>
      <c r="AA6" s="1046"/>
      <c r="AB6" s="1046"/>
      <c r="AC6" s="1046"/>
    </row>
    <row r="7" spans="2:30" s="517" customFormat="1" ht="5.25" customHeight="1" x14ac:dyDescent="0.2"/>
    <row r="8" spans="2:30" s="519" customFormat="1" ht="21.75" customHeight="1" x14ac:dyDescent="0.2">
      <c r="B8" s="1120" t="s">
        <v>30</v>
      </c>
      <c r="D8" s="1120" t="s">
        <v>120</v>
      </c>
      <c r="E8" s="1120" t="s">
        <v>29</v>
      </c>
      <c r="F8" s="1120"/>
      <c r="G8" s="1120"/>
      <c r="H8" s="1120"/>
      <c r="I8" s="1120"/>
      <c r="J8" s="1120"/>
      <c r="K8" s="1120"/>
      <c r="L8" s="1120"/>
      <c r="M8" s="1120"/>
      <c r="N8" s="1120"/>
      <c r="O8" s="1120"/>
      <c r="P8" s="1120"/>
      <c r="Q8" s="1120"/>
      <c r="R8" s="1120"/>
      <c r="S8" s="1120"/>
    </row>
    <row r="9" spans="2:30" s="519" customFormat="1" ht="21.75" customHeight="1" x14ac:dyDescent="0.2">
      <c r="B9" s="1120"/>
      <c r="D9" s="1120"/>
      <c r="E9" s="520" t="s">
        <v>25</v>
      </c>
      <c r="F9" s="520"/>
      <c r="G9" s="520" t="s">
        <v>24</v>
      </c>
      <c r="H9" s="520"/>
      <c r="I9" s="520" t="s">
        <v>23</v>
      </c>
      <c r="J9" s="520"/>
      <c r="K9" s="520" t="s">
        <v>22</v>
      </c>
      <c r="L9" s="520"/>
      <c r="M9" s="520" t="s">
        <v>21</v>
      </c>
      <c r="N9" s="520"/>
      <c r="O9" s="520" t="s">
        <v>20</v>
      </c>
      <c r="P9" s="520"/>
      <c r="Q9" s="520" t="s">
        <v>19</v>
      </c>
      <c r="R9" s="520"/>
      <c r="S9" s="520" t="s">
        <v>18</v>
      </c>
    </row>
    <row r="10" spans="2:30" s="519" customFormat="1" ht="21.75" customHeight="1" x14ac:dyDescent="0.2">
      <c r="B10" s="1120"/>
      <c r="D10" s="1120"/>
      <c r="E10" s="520" t="s">
        <v>12</v>
      </c>
      <c r="F10" s="520"/>
      <c r="G10" s="520" t="s">
        <v>12</v>
      </c>
      <c r="H10" s="520"/>
      <c r="I10" s="520" t="s">
        <v>12</v>
      </c>
      <c r="J10" s="520"/>
      <c r="K10" s="520" t="s">
        <v>12</v>
      </c>
      <c r="L10" s="520"/>
      <c r="M10" s="520" t="s">
        <v>12</v>
      </c>
      <c r="N10" s="520"/>
      <c r="O10" s="520" t="s">
        <v>12</v>
      </c>
      <c r="P10" s="520"/>
      <c r="Q10" s="520" t="s">
        <v>12</v>
      </c>
      <c r="R10" s="520"/>
      <c r="S10" s="520" t="s">
        <v>12</v>
      </c>
    </row>
    <row r="11" spans="2:30" s="521" customFormat="1" ht="9" customHeight="1" x14ac:dyDescent="0.2">
      <c r="B11" s="522"/>
      <c r="D11" s="523"/>
      <c r="E11" s="523"/>
      <c r="F11" s="523"/>
      <c r="G11" s="523"/>
      <c r="H11" s="523"/>
      <c r="I11" s="523"/>
      <c r="J11" s="523"/>
      <c r="K11" s="523"/>
      <c r="L11" s="523"/>
      <c r="M11" s="523"/>
      <c r="N11" s="523"/>
      <c r="O11" s="523"/>
      <c r="P11" s="523"/>
      <c r="Q11" s="523"/>
      <c r="R11" s="523"/>
      <c r="S11" s="523"/>
      <c r="T11" s="524"/>
    </row>
    <row r="12" spans="2:30" s="525" customFormat="1" ht="21" customHeight="1" x14ac:dyDescent="0.2">
      <c r="B12" s="1119" t="s">
        <v>27</v>
      </c>
      <c r="D12" s="526" t="s">
        <v>34</v>
      </c>
      <c r="E12" s="527">
        <f>'46perfpbsaad'!E12</f>
        <v>460</v>
      </c>
      <c r="F12" s="526"/>
      <c r="G12" s="527">
        <f>'46perfpbsaad'!H12</f>
        <v>9410</v>
      </c>
      <c r="H12" s="526"/>
      <c r="I12" s="527">
        <f>'46perfpbsaad'!K12</f>
        <v>5971</v>
      </c>
      <c r="J12" s="526"/>
      <c r="K12" s="527">
        <f>'46perfpbsaad'!N12</f>
        <v>9050</v>
      </c>
      <c r="L12" s="526"/>
      <c r="M12" s="527">
        <f>'46perfpbsaad'!Q12</f>
        <v>8163</v>
      </c>
      <c r="N12" s="526"/>
      <c r="O12" s="527">
        <f>'46perfpbsaad'!T12</f>
        <v>10981</v>
      </c>
      <c r="P12" s="526"/>
      <c r="Q12" s="527">
        <f>'46perfpbsaad'!W12</f>
        <v>37120</v>
      </c>
      <c r="R12" s="526"/>
      <c r="S12" s="527">
        <f>'46perfpbsaad'!Z12</f>
        <v>171027</v>
      </c>
      <c r="T12" s="528"/>
      <c r="V12" s="529">
        <f>E12/E$15</f>
        <v>0.36450079239302696</v>
      </c>
      <c r="W12" s="529">
        <f>G12/G$15</f>
        <v>0.35486668929366066</v>
      </c>
      <c r="X12" s="529">
        <f>I12/I$15</f>
        <v>0.31058517555266579</v>
      </c>
      <c r="Y12" s="529">
        <f>K12/K$15</f>
        <v>0.3198105873206587</v>
      </c>
      <c r="Z12" s="529">
        <f>M12/M$15</f>
        <v>0.26823738170347006</v>
      </c>
      <c r="AA12" s="529">
        <f>O12/O$15</f>
        <v>0.2310135902722262</v>
      </c>
      <c r="AB12" s="529">
        <f>Q12/Q$15</f>
        <v>0.2303944387549266</v>
      </c>
      <c r="AC12" s="529">
        <f>S12/S$15</f>
        <v>0.31743088616052784</v>
      </c>
      <c r="AD12" s="529"/>
    </row>
    <row r="13" spans="2:30" s="525" customFormat="1" ht="21" customHeight="1" x14ac:dyDescent="0.2">
      <c r="B13" s="1119"/>
      <c r="D13" s="526" t="s">
        <v>52</v>
      </c>
      <c r="E13" s="527">
        <f>'46perfpbsaad'!E13</f>
        <v>577</v>
      </c>
      <c r="F13" s="526"/>
      <c r="G13" s="527">
        <f>'46perfpbsaad'!H13</f>
        <v>10201</v>
      </c>
      <c r="H13" s="526"/>
      <c r="I13" s="527">
        <f>'46perfpbsaad'!K13</f>
        <v>7384</v>
      </c>
      <c r="J13" s="526"/>
      <c r="K13" s="527">
        <f>'46perfpbsaad'!N13</f>
        <v>11079</v>
      </c>
      <c r="L13" s="526"/>
      <c r="M13" s="527">
        <f>'46perfpbsaad'!Q13</f>
        <v>12043</v>
      </c>
      <c r="N13" s="526"/>
      <c r="O13" s="527">
        <f>'46perfpbsaad'!T13</f>
        <v>18808</v>
      </c>
      <c r="P13" s="526"/>
      <c r="Q13" s="527">
        <f>'46perfpbsaad'!W13</f>
        <v>59954</v>
      </c>
      <c r="R13" s="526"/>
      <c r="S13" s="527">
        <f>'46perfpbsaad'!Z13</f>
        <v>206820</v>
      </c>
      <c r="T13" s="528"/>
      <c r="V13" s="529">
        <f>E13/E$15</f>
        <v>0.4572107765451664</v>
      </c>
      <c r="W13" s="529">
        <f>G13/G$15</f>
        <v>0.3846966097220651</v>
      </c>
      <c r="X13" s="529">
        <f>I13/I$15</f>
        <v>0.38408322496749026</v>
      </c>
      <c r="Y13" s="529">
        <f>K13/K$15</f>
        <v>0.39151176761608592</v>
      </c>
      <c r="Z13" s="529">
        <f>M13/M$15</f>
        <v>0.39573475289169296</v>
      </c>
      <c r="AA13" s="529">
        <f>O13/O$15</f>
        <v>0.39567467496949554</v>
      </c>
      <c r="AB13" s="529">
        <f>Q13/Q$15</f>
        <v>0.37211929367222168</v>
      </c>
      <c r="AC13" s="529">
        <f>S13/S$15</f>
        <v>0.38386369330994741</v>
      </c>
      <c r="AD13" s="529"/>
    </row>
    <row r="14" spans="2:30" s="525" customFormat="1" ht="21" customHeight="1" x14ac:dyDescent="0.2">
      <c r="B14" s="1119"/>
      <c r="D14" s="526" t="s">
        <v>53</v>
      </c>
      <c r="E14" s="527">
        <f>'46perfpbsaad'!E14</f>
        <v>225</v>
      </c>
      <c r="F14" s="526"/>
      <c r="G14" s="527">
        <f>'46perfpbsaad'!H14</f>
        <v>6906</v>
      </c>
      <c r="H14" s="526"/>
      <c r="I14" s="527">
        <f>'46perfpbsaad'!K14</f>
        <v>5870</v>
      </c>
      <c r="J14" s="526"/>
      <c r="K14" s="527">
        <f>'46perfpbsaad'!N14</f>
        <v>8169</v>
      </c>
      <c r="L14" s="526"/>
      <c r="M14" s="527">
        <f>'46perfpbsaad'!Q14</f>
        <v>10226</v>
      </c>
      <c r="N14" s="526"/>
      <c r="O14" s="527">
        <f>'46perfpbsaad'!T14</f>
        <v>17745</v>
      </c>
      <c r="P14" s="526"/>
      <c r="Q14" s="527">
        <f>'46perfpbsaad'!W14</f>
        <v>64041</v>
      </c>
      <c r="R14" s="526"/>
      <c r="S14" s="527">
        <f>'46perfpbsaad'!Z14</f>
        <v>160938</v>
      </c>
      <c r="T14" s="528"/>
      <c r="V14" s="529">
        <f>E14/E$15</f>
        <v>0.17828843106180667</v>
      </c>
      <c r="W14" s="529">
        <f>G14/G$15</f>
        <v>0.26043670098427424</v>
      </c>
      <c r="X14" s="529">
        <f>I14/I$15</f>
        <v>0.30533159947984395</v>
      </c>
      <c r="Y14" s="529">
        <f>K14/K$15</f>
        <v>0.28867764506325533</v>
      </c>
      <c r="Z14" s="529">
        <f>M14/M$15</f>
        <v>0.33602786540483703</v>
      </c>
      <c r="AA14" s="529">
        <f>O14/O$15</f>
        <v>0.37331173475827828</v>
      </c>
      <c r="AB14" s="529">
        <f>Q14/Q$15</f>
        <v>0.39748626757285171</v>
      </c>
      <c r="AC14" s="529">
        <f>S14/S$15</f>
        <v>0.29870542052952476</v>
      </c>
      <c r="AD14" s="529"/>
    </row>
    <row r="15" spans="2:30" s="525" customFormat="1" ht="21" customHeight="1" x14ac:dyDescent="0.2">
      <c r="B15" s="1119"/>
      <c r="D15" s="530" t="s">
        <v>71</v>
      </c>
      <c r="E15" s="527">
        <f>'46perfpbsaad'!E15</f>
        <v>1262</v>
      </c>
      <c r="F15" s="526"/>
      <c r="G15" s="527">
        <f>SUM(G12:G14)</f>
        <v>26517</v>
      </c>
      <c r="H15" s="527">
        <f t="shared" ref="H15:T15" si="0">SUM(H12:H14)</f>
        <v>0</v>
      </c>
      <c r="I15" s="527">
        <f t="shared" si="0"/>
        <v>19225</v>
      </c>
      <c r="J15" s="527">
        <f t="shared" si="0"/>
        <v>0</v>
      </c>
      <c r="K15" s="527">
        <f t="shared" si="0"/>
        <v>28298</v>
      </c>
      <c r="L15" s="527">
        <f t="shared" si="0"/>
        <v>0</v>
      </c>
      <c r="M15" s="527">
        <f t="shared" si="0"/>
        <v>30432</v>
      </c>
      <c r="N15" s="527">
        <f t="shared" si="0"/>
        <v>0</v>
      </c>
      <c r="O15" s="527">
        <f t="shared" si="0"/>
        <v>47534</v>
      </c>
      <c r="P15" s="527">
        <f t="shared" si="0"/>
        <v>0</v>
      </c>
      <c r="Q15" s="527">
        <f t="shared" si="0"/>
        <v>161115</v>
      </c>
      <c r="R15" s="527">
        <f t="shared" si="0"/>
        <v>0</v>
      </c>
      <c r="S15" s="527">
        <f t="shared" si="0"/>
        <v>538785</v>
      </c>
      <c r="T15" s="527">
        <f t="shared" si="0"/>
        <v>0</v>
      </c>
      <c r="V15" s="529"/>
    </row>
    <row r="16" spans="2:30" s="525" customFormat="1" ht="21" customHeight="1" x14ac:dyDescent="0.2">
      <c r="B16" s="1119" t="s">
        <v>26</v>
      </c>
      <c r="D16" s="526" t="s">
        <v>34</v>
      </c>
      <c r="E16" s="527">
        <f>'46perfpbsaad'!E16</f>
        <v>594</v>
      </c>
      <c r="F16" s="526"/>
      <c r="G16" s="527">
        <f>'46perfpbsaad'!H16</f>
        <v>19192</v>
      </c>
      <c r="H16" s="526"/>
      <c r="I16" s="527">
        <f>'46perfpbsaad'!K16</f>
        <v>8973</v>
      </c>
      <c r="J16" s="526"/>
      <c r="K16" s="527">
        <f>'46perfpbsaad'!N16</f>
        <v>11148</v>
      </c>
      <c r="L16" s="526"/>
      <c r="M16" s="527">
        <f>'46perfpbsaad'!Q16</f>
        <v>9254</v>
      </c>
      <c r="N16" s="526"/>
      <c r="O16" s="527">
        <f>'46perfpbsaad'!T16</f>
        <v>11883</v>
      </c>
      <c r="P16" s="526"/>
      <c r="Q16" s="527">
        <f>'46perfpbsaad'!W16</f>
        <v>26684</v>
      </c>
      <c r="R16" s="526"/>
      <c r="S16" s="527">
        <f>'46perfpbsaad'!Z16</f>
        <v>52045</v>
      </c>
      <c r="T16" s="528"/>
      <c r="V16" s="529">
        <f>E16/E$19</f>
        <v>0.35231316725978645</v>
      </c>
      <c r="W16" s="529">
        <f>G16/G$19</f>
        <v>0.32727954843880563</v>
      </c>
      <c r="X16" s="529">
        <f>I16/I$19</f>
        <v>0.29968938913195953</v>
      </c>
      <c r="Y16" s="529">
        <f>K16/K$19</f>
        <v>0.29810674938496096</v>
      </c>
      <c r="Z16" s="529">
        <f>M16/M$19</f>
        <v>0.25960837120574537</v>
      </c>
      <c r="AA16" s="529">
        <f>O16/O$19</f>
        <v>0.2410100395497414</v>
      </c>
      <c r="AB16" s="529">
        <f>Q16/Q$19</f>
        <v>0.27366801702476795</v>
      </c>
      <c r="AC16" s="529">
        <f>S16/S$19</f>
        <v>0.2925470621630889</v>
      </c>
    </row>
    <row r="17" spans="2:29" s="525" customFormat="1" ht="21" customHeight="1" x14ac:dyDescent="0.2">
      <c r="B17" s="1119"/>
      <c r="D17" s="526" t="s">
        <v>52</v>
      </c>
      <c r="E17" s="527">
        <f>'46perfpbsaad'!E17</f>
        <v>813</v>
      </c>
      <c r="F17" s="526"/>
      <c r="G17" s="527">
        <f>'46perfpbsaad'!H17</f>
        <v>24209</v>
      </c>
      <c r="H17" s="526"/>
      <c r="I17" s="527">
        <f>'46perfpbsaad'!K17</f>
        <v>11199</v>
      </c>
      <c r="J17" s="526"/>
      <c r="K17" s="527">
        <f>'46perfpbsaad'!N17</f>
        <v>14704</v>
      </c>
      <c r="L17" s="526"/>
      <c r="M17" s="527">
        <f>'46perfpbsaad'!Q17</f>
        <v>14363</v>
      </c>
      <c r="N17" s="526"/>
      <c r="O17" s="527">
        <f>'46perfpbsaad'!T17</f>
        <v>20178</v>
      </c>
      <c r="P17" s="526"/>
      <c r="Q17" s="527">
        <f>'46perfpbsaad'!W17</f>
        <v>38590</v>
      </c>
      <c r="R17" s="526"/>
      <c r="S17" s="527">
        <f>'46perfpbsaad'!Z17</f>
        <v>67143</v>
      </c>
      <c r="T17" s="528"/>
      <c r="V17" s="529">
        <f>E17/E$19</f>
        <v>0.48220640569395018</v>
      </c>
      <c r="W17" s="529">
        <f>G17/G$19</f>
        <v>0.41283402397639879</v>
      </c>
      <c r="X17" s="529">
        <f>I17/I$19</f>
        <v>0.37403560335326141</v>
      </c>
      <c r="Y17" s="529">
        <f>K17/K$19</f>
        <v>0.39319713338324952</v>
      </c>
      <c r="Z17" s="529">
        <f>M17/M$19</f>
        <v>0.4029344105930539</v>
      </c>
      <c r="AA17" s="529">
        <f>O17/O$19</f>
        <v>0.40924855491329482</v>
      </c>
      <c r="AB17" s="529">
        <f>Q17/Q$19</f>
        <v>0.39577457566278651</v>
      </c>
      <c r="AC17" s="529">
        <f>S17/S$19</f>
        <v>0.37741353434174801</v>
      </c>
    </row>
    <row r="18" spans="2:29" s="525" customFormat="1" ht="21" customHeight="1" x14ac:dyDescent="0.2">
      <c r="B18" s="1119"/>
      <c r="D18" s="526" t="s">
        <v>53</v>
      </c>
      <c r="E18" s="527">
        <f>'46perfpbsaad'!E18</f>
        <v>279</v>
      </c>
      <c r="F18" s="526"/>
      <c r="G18" s="527">
        <f>'46perfpbsaad'!H18</f>
        <v>15240</v>
      </c>
      <c r="H18" s="526"/>
      <c r="I18" s="527">
        <f>'46perfpbsaad'!K18</f>
        <v>9769</v>
      </c>
      <c r="J18" s="526"/>
      <c r="K18" s="527">
        <f>'46perfpbsaad'!N18</f>
        <v>11544</v>
      </c>
      <c r="L18" s="526"/>
      <c r="M18" s="527">
        <f>'46perfpbsaad'!Q18</f>
        <v>12029</v>
      </c>
      <c r="N18" s="526"/>
      <c r="O18" s="527">
        <f>'46perfpbsaad'!T18</f>
        <v>17244</v>
      </c>
      <c r="P18" s="526"/>
      <c r="Q18" s="527">
        <f>'46perfpbsaad'!W18</f>
        <v>32231</v>
      </c>
      <c r="R18" s="526"/>
      <c r="S18" s="527">
        <f>'46perfpbsaad'!Z18</f>
        <v>58715</v>
      </c>
      <c r="T18" s="528"/>
      <c r="V18" s="529">
        <f>E18/E$19</f>
        <v>0.16548042704626334</v>
      </c>
      <c r="W18" s="529">
        <f>G18/G$19</f>
        <v>0.25988642758479563</v>
      </c>
      <c r="X18" s="529">
        <f>I18/I$19</f>
        <v>0.32627500751477906</v>
      </c>
      <c r="Y18" s="529">
        <f>K18/K$19</f>
        <v>0.30869611723178947</v>
      </c>
      <c r="Z18" s="529">
        <f>M18/M$19</f>
        <v>0.33745721820120067</v>
      </c>
      <c r="AA18" s="529">
        <f>O18/O$19</f>
        <v>0.34974140553696381</v>
      </c>
      <c r="AB18" s="529">
        <f>Q18/Q$19</f>
        <v>0.33055740731244554</v>
      </c>
      <c r="AC18" s="529">
        <f>S18/S$19</f>
        <v>0.33003940349516309</v>
      </c>
    </row>
    <row r="19" spans="2:29" s="525" customFormat="1" ht="21" customHeight="1" x14ac:dyDescent="0.2">
      <c r="B19" s="1119"/>
      <c r="D19" s="530" t="s">
        <v>71</v>
      </c>
      <c r="E19" s="527">
        <f>'46perfpbsaad'!E19</f>
        <v>1686</v>
      </c>
      <c r="F19" s="526"/>
      <c r="G19" s="527">
        <f>SUM(G16:G18)</f>
        <v>58641</v>
      </c>
      <c r="H19" s="527">
        <f t="shared" ref="H19:T19" si="1">SUM(H16:H18)</f>
        <v>0</v>
      </c>
      <c r="I19" s="527">
        <f t="shared" si="1"/>
        <v>29941</v>
      </c>
      <c r="J19" s="527">
        <f t="shared" si="1"/>
        <v>0</v>
      </c>
      <c r="K19" s="527">
        <f t="shared" si="1"/>
        <v>37396</v>
      </c>
      <c r="L19" s="527">
        <f t="shared" si="1"/>
        <v>0</v>
      </c>
      <c r="M19" s="527">
        <f t="shared" si="1"/>
        <v>35646</v>
      </c>
      <c r="N19" s="527">
        <f t="shared" si="1"/>
        <v>0</v>
      </c>
      <c r="O19" s="527">
        <f t="shared" si="1"/>
        <v>49305</v>
      </c>
      <c r="P19" s="527">
        <f t="shared" si="1"/>
        <v>0</v>
      </c>
      <c r="Q19" s="527">
        <f t="shared" si="1"/>
        <v>97505</v>
      </c>
      <c r="R19" s="527">
        <f t="shared" si="1"/>
        <v>0</v>
      </c>
      <c r="S19" s="527">
        <f t="shared" si="1"/>
        <v>177903</v>
      </c>
      <c r="T19" s="527">
        <f t="shared" si="1"/>
        <v>0</v>
      </c>
      <c r="V19" s="529"/>
    </row>
    <row r="20" spans="2:29" s="521" customFormat="1" ht="3" customHeight="1" x14ac:dyDescent="0.2">
      <c r="B20" s="531"/>
      <c r="C20" s="519"/>
      <c r="D20" s="528"/>
      <c r="E20" s="532"/>
      <c r="F20" s="528"/>
      <c r="G20" s="532"/>
      <c r="H20" s="532"/>
      <c r="I20" s="532"/>
      <c r="J20" s="532"/>
      <c r="K20" s="532"/>
      <c r="L20" s="532"/>
      <c r="M20" s="532"/>
      <c r="N20" s="532"/>
      <c r="O20" s="532"/>
      <c r="P20" s="532"/>
      <c r="Q20" s="532"/>
      <c r="R20" s="532"/>
      <c r="S20" s="532"/>
      <c r="T20" s="532"/>
    </row>
    <row r="21" spans="2:29" s="533" customFormat="1" ht="18" customHeight="1" x14ac:dyDescent="0.2">
      <c r="B21" s="1120" t="s">
        <v>3</v>
      </c>
      <c r="C21" s="1120"/>
      <c r="D21" s="1120"/>
      <c r="E21" s="532">
        <f>'46perfpbsaad'!E21</f>
        <v>2948</v>
      </c>
      <c r="F21" s="528"/>
      <c r="G21" s="532">
        <f>G15+G19</f>
        <v>85158</v>
      </c>
      <c r="H21" s="532">
        <f t="shared" ref="H21:T21" si="2">H15+H19</f>
        <v>0</v>
      </c>
      <c r="I21" s="532">
        <f t="shared" si="2"/>
        <v>49166</v>
      </c>
      <c r="J21" s="532">
        <f t="shared" si="2"/>
        <v>0</v>
      </c>
      <c r="K21" s="532">
        <f t="shared" si="2"/>
        <v>65694</v>
      </c>
      <c r="L21" s="532">
        <f t="shared" si="2"/>
        <v>0</v>
      </c>
      <c r="M21" s="532">
        <f t="shared" si="2"/>
        <v>66078</v>
      </c>
      <c r="N21" s="532">
        <f t="shared" si="2"/>
        <v>0</v>
      </c>
      <c r="O21" s="532">
        <f t="shared" si="2"/>
        <v>96839</v>
      </c>
      <c r="P21" s="532">
        <f t="shared" si="2"/>
        <v>0</v>
      </c>
      <c r="Q21" s="532">
        <f t="shared" si="2"/>
        <v>258620</v>
      </c>
      <c r="R21" s="532">
        <f t="shared" si="2"/>
        <v>0</v>
      </c>
      <c r="S21" s="532">
        <f t="shared" si="2"/>
        <v>716688</v>
      </c>
      <c r="T21" s="532">
        <f t="shared" si="2"/>
        <v>0</v>
      </c>
    </row>
    <row r="22" spans="2:29" s="536" customFormat="1" ht="5.25" customHeight="1" x14ac:dyDescent="0.2">
      <c r="B22" s="534"/>
      <c r="C22" s="534"/>
      <c r="D22" s="534"/>
      <c r="E22" s="534"/>
      <c r="F22" s="534"/>
      <c r="G22" s="534"/>
      <c r="H22" s="534"/>
      <c r="I22" s="534"/>
      <c r="J22" s="534"/>
      <c r="K22" s="534"/>
      <c r="L22" s="535"/>
    </row>
    <row r="23" spans="2:29" s="536" customFormat="1" ht="5.25" customHeight="1" x14ac:dyDescent="0.2">
      <c r="B23" s="534"/>
      <c r="C23" s="534"/>
      <c r="D23" s="534"/>
      <c r="E23" s="534"/>
      <c r="F23" s="534"/>
      <c r="G23" s="534"/>
      <c r="H23" s="534"/>
      <c r="I23" s="534"/>
      <c r="J23" s="534"/>
      <c r="K23" s="534"/>
      <c r="L23" s="535"/>
    </row>
    <row r="24" spans="2:29" s="536" customFormat="1" ht="12.75" customHeight="1" x14ac:dyDescent="0.2">
      <c r="B24" s="538"/>
      <c r="C24" s="538"/>
      <c r="D24" s="538"/>
      <c r="E24" s="538"/>
      <c r="F24" s="538"/>
      <c r="G24" s="538"/>
      <c r="H24" s="538"/>
      <c r="I24" s="538"/>
      <c r="J24" s="538"/>
      <c r="K24" s="538"/>
      <c r="L24" s="538"/>
    </row>
    <row r="25" spans="2:29" s="524" customFormat="1" ht="24.75" customHeight="1" x14ac:dyDescent="0.2">
      <c r="B25" s="539"/>
      <c r="C25" s="539"/>
      <c r="D25" s="539"/>
      <c r="E25" s="539"/>
      <c r="F25" s="539"/>
      <c r="G25" s="539"/>
      <c r="H25" s="539"/>
      <c r="I25" s="539"/>
      <c r="J25" s="539"/>
      <c r="K25" s="539"/>
      <c r="L25" s="539"/>
    </row>
    <row r="26" spans="2:29" s="524" customFormat="1" ht="10.5" x14ac:dyDescent="0.2">
      <c r="B26" s="720"/>
      <c r="C26" s="720"/>
      <c r="D26" s="720"/>
      <c r="E26" s="720"/>
      <c r="F26" s="721"/>
      <c r="G26" s="721"/>
      <c r="H26" s="721"/>
      <c r="I26" s="721"/>
      <c r="J26" s="721"/>
      <c r="K26" s="721"/>
      <c r="L26" s="721"/>
      <c r="M26" s="716"/>
      <c r="N26" s="716"/>
      <c r="O26" s="716"/>
      <c r="P26" s="716"/>
      <c r="Q26" s="716"/>
      <c r="R26" s="716"/>
      <c r="S26" s="716"/>
      <c r="T26" s="716"/>
      <c r="U26" s="716"/>
      <c r="V26" s="716"/>
      <c r="W26" s="716"/>
      <c r="X26" s="716"/>
      <c r="Y26" s="716"/>
      <c r="Z26" s="716"/>
      <c r="AA26" s="716"/>
      <c r="AB26" s="716"/>
      <c r="AC26" s="716"/>
    </row>
    <row r="27" spans="2:29" s="536" customFormat="1" x14ac:dyDescent="0.2">
      <c r="B27" s="537"/>
      <c r="C27" s="537"/>
      <c r="D27" s="537"/>
      <c r="E27" s="537"/>
      <c r="F27" s="537"/>
      <c r="G27" s="537"/>
      <c r="H27" s="537"/>
      <c r="I27" s="537"/>
      <c r="J27" s="537"/>
      <c r="K27" s="537"/>
      <c r="L27" s="537"/>
      <c r="M27" s="135"/>
      <c r="N27" s="135"/>
      <c r="O27" s="135"/>
      <c r="P27" s="135"/>
      <c r="Q27" s="135"/>
      <c r="R27" s="135"/>
      <c r="S27" s="135"/>
      <c r="T27" s="135"/>
      <c r="U27" s="135"/>
      <c r="V27" s="135"/>
      <c r="W27" s="135"/>
      <c r="X27" s="135"/>
      <c r="Y27" s="135"/>
      <c r="Z27" s="135"/>
      <c r="AA27" s="135"/>
      <c r="AB27" s="135"/>
      <c r="AC27" s="135"/>
    </row>
    <row r="28" spans="2:29" s="536" customFormat="1" x14ac:dyDescent="0.2">
      <c r="B28" s="537"/>
      <c r="C28" s="537"/>
      <c r="D28" s="537"/>
      <c r="E28" s="537"/>
      <c r="F28" s="537"/>
      <c r="G28" s="537"/>
      <c r="H28" s="537"/>
      <c r="I28" s="537"/>
      <c r="J28" s="537"/>
      <c r="K28" s="537"/>
      <c r="L28" s="537"/>
      <c r="M28" s="135"/>
      <c r="N28" s="135"/>
      <c r="O28" s="135"/>
      <c r="P28" s="135"/>
      <c r="Q28" s="135"/>
      <c r="R28" s="135"/>
      <c r="S28" s="135"/>
      <c r="T28" s="135"/>
      <c r="U28" s="135"/>
      <c r="V28" s="135"/>
      <c r="W28" s="135"/>
      <c r="X28" s="135"/>
      <c r="Y28" s="135"/>
      <c r="Z28" s="135"/>
      <c r="AA28" s="135"/>
      <c r="AB28" s="135"/>
      <c r="AC28" s="135"/>
    </row>
    <row r="29" spans="2:29" s="135" customFormat="1" x14ac:dyDescent="0.2">
      <c r="B29" s="537"/>
      <c r="C29" s="537"/>
      <c r="D29" s="537"/>
      <c r="E29" s="537"/>
      <c r="F29" s="537"/>
      <c r="G29" s="537"/>
      <c r="H29" s="537"/>
      <c r="I29" s="537"/>
      <c r="J29" s="537"/>
      <c r="K29" s="537"/>
      <c r="L29" s="537"/>
    </row>
    <row r="30" spans="2:29" s="135" customFormat="1" x14ac:dyDescent="0.2">
      <c r="B30" s="537"/>
      <c r="C30" s="537"/>
      <c r="D30" s="537"/>
      <c r="E30" s="537"/>
      <c r="F30" s="537"/>
      <c r="G30" s="537"/>
      <c r="H30" s="537"/>
      <c r="I30" s="537"/>
      <c r="J30" s="537"/>
      <c r="K30" s="537"/>
      <c r="L30" s="537"/>
    </row>
    <row r="31" spans="2:29" s="135" customFormat="1" x14ac:dyDescent="0.2">
      <c r="B31" s="537"/>
      <c r="C31" s="537"/>
      <c r="D31" s="537"/>
      <c r="E31" s="537"/>
      <c r="F31" s="537"/>
      <c r="G31" s="537"/>
      <c r="H31" s="537"/>
      <c r="I31" s="537"/>
      <c r="J31" s="537"/>
      <c r="K31" s="537"/>
      <c r="L31" s="537"/>
    </row>
    <row r="32" spans="2:29" s="135" customFormat="1" x14ac:dyDescent="0.2">
      <c r="B32" s="537"/>
      <c r="C32" s="537"/>
      <c r="D32" s="537"/>
      <c r="E32" s="537"/>
      <c r="F32" s="537"/>
      <c r="G32" s="537"/>
      <c r="H32" s="537"/>
      <c r="I32" s="537"/>
      <c r="J32" s="537"/>
      <c r="K32" s="537"/>
      <c r="L32" s="537"/>
    </row>
    <row r="33" spans="2:29" s="19" customFormat="1" x14ac:dyDescent="0.2">
      <c r="B33" s="537"/>
      <c r="C33" s="537"/>
      <c r="D33" s="537"/>
      <c r="E33" s="537"/>
      <c r="F33" s="537"/>
      <c r="G33" s="537"/>
      <c r="H33" s="537"/>
      <c r="I33" s="537"/>
      <c r="J33" s="537"/>
      <c r="K33" s="537"/>
      <c r="L33" s="537"/>
      <c r="M33" s="135"/>
      <c r="N33" s="135"/>
      <c r="O33" s="135"/>
      <c r="P33" s="135"/>
      <c r="Q33" s="135"/>
      <c r="R33" s="135"/>
      <c r="S33" s="135"/>
      <c r="T33" s="135"/>
      <c r="U33" s="135"/>
      <c r="V33" s="135"/>
      <c r="W33" s="135"/>
      <c r="X33" s="135"/>
      <c r="Y33" s="135"/>
      <c r="Z33" s="135"/>
      <c r="AA33" s="135"/>
      <c r="AB33" s="135"/>
      <c r="AC33" s="135"/>
    </row>
    <row r="34" spans="2:29" s="19" customFormat="1" x14ac:dyDescent="0.2">
      <c r="B34" s="537"/>
      <c r="C34" s="537"/>
      <c r="D34" s="537"/>
      <c r="E34" s="537"/>
      <c r="F34" s="537"/>
      <c r="G34" s="537"/>
      <c r="H34" s="537"/>
      <c r="I34" s="537"/>
      <c r="J34" s="537"/>
      <c r="K34" s="537"/>
      <c r="L34" s="537"/>
      <c r="M34" s="135"/>
      <c r="N34" s="135"/>
      <c r="O34" s="135"/>
      <c r="P34" s="135"/>
      <c r="Q34" s="135"/>
      <c r="R34" s="135"/>
      <c r="S34" s="135"/>
      <c r="T34" s="135"/>
      <c r="U34" s="135"/>
      <c r="V34" s="135"/>
      <c r="W34" s="135"/>
      <c r="X34" s="135"/>
      <c r="Y34" s="135"/>
      <c r="Z34" s="135"/>
      <c r="AA34" s="135"/>
      <c r="AB34" s="135"/>
      <c r="AC34" s="135"/>
    </row>
    <row r="35" spans="2:29" s="19" customFormat="1" x14ac:dyDescent="0.2">
      <c r="C35" s="1090"/>
      <c r="D35" s="1090"/>
      <c r="E35" s="1090"/>
      <c r="F35" s="1090"/>
      <c r="G35" s="1090"/>
      <c r="H35" s="1090"/>
      <c r="I35" s="1090"/>
      <c r="J35" s="48"/>
      <c r="K35" s="48"/>
      <c r="L35" s="48"/>
    </row>
    <row r="36" spans="2:29" s="19" customFormat="1" x14ac:dyDescent="0.2">
      <c r="J36" s="48"/>
      <c r="K36" s="48"/>
      <c r="L36" s="48"/>
    </row>
    <row r="37" spans="2:29" s="19" customFormat="1" x14ac:dyDescent="0.2">
      <c r="B37" s="48"/>
      <c r="C37" s="48"/>
      <c r="D37" s="48"/>
      <c r="E37" s="48"/>
      <c r="F37" s="48"/>
      <c r="G37" s="48"/>
      <c r="H37" s="48"/>
      <c r="I37" s="48"/>
      <c r="J37" s="48"/>
      <c r="K37" s="48"/>
      <c r="L37" s="48"/>
    </row>
    <row r="38" spans="2:29" s="19" customFormat="1" ht="5.25" customHeight="1" x14ac:dyDescent="0.2">
      <c r="B38" s="48"/>
      <c r="C38" s="48"/>
      <c r="D38" s="48"/>
      <c r="E38" s="48"/>
      <c r="F38" s="48"/>
      <c r="G38" s="48"/>
      <c r="H38" s="48"/>
      <c r="I38" s="48"/>
      <c r="J38" s="48"/>
      <c r="K38" s="48"/>
      <c r="L38" s="48"/>
    </row>
    <row r="39" spans="2:29" s="19" customFormat="1" ht="5.25" customHeight="1" x14ac:dyDescent="0.2">
      <c r="B39" s="48"/>
      <c r="C39" s="48"/>
      <c r="D39" s="48"/>
      <c r="E39" s="48"/>
      <c r="F39" s="48"/>
      <c r="G39" s="48"/>
      <c r="H39" s="48"/>
      <c r="I39" s="48"/>
      <c r="J39" s="48"/>
      <c r="K39" s="48"/>
      <c r="L39" s="48"/>
    </row>
    <row r="40" spans="2:29" s="19" customFormat="1" ht="16.5" customHeight="1" x14ac:dyDescent="0.2">
      <c r="B40" s="48"/>
      <c r="C40" s="48"/>
      <c r="D40" s="48"/>
      <c r="E40" s="48"/>
      <c r="F40" s="48"/>
      <c r="G40" s="48"/>
      <c r="H40" s="48"/>
      <c r="I40" s="48"/>
      <c r="J40" s="48"/>
      <c r="K40" s="48"/>
      <c r="L40" s="48"/>
    </row>
    <row r="41" spans="2:29" s="19" customFormat="1" x14ac:dyDescent="0.2">
      <c r="B41" s="48"/>
      <c r="C41" s="48"/>
      <c r="D41" s="48"/>
      <c r="E41" s="48"/>
      <c r="F41" s="48"/>
      <c r="G41" s="48"/>
      <c r="H41" s="48"/>
      <c r="I41" s="48"/>
      <c r="J41" s="48"/>
      <c r="K41" s="48"/>
      <c r="L41" s="48"/>
    </row>
    <row r="42" spans="2:29" s="19" customFormat="1" x14ac:dyDescent="0.2"/>
    <row r="43" spans="2:29" s="20" customFormat="1" x14ac:dyDescent="0.2"/>
    <row r="44" spans="2:29" s="3" customFormat="1" ht="12.75" customHeight="1" x14ac:dyDescent="0.2">
      <c r="B44" s="1101"/>
      <c r="C44" s="1102"/>
      <c r="D44" s="1102"/>
      <c r="E44" s="1102"/>
      <c r="F44" s="1102"/>
      <c r="G44" s="1102"/>
      <c r="H44" s="1102"/>
      <c r="I44" s="1102"/>
      <c r="J44" s="1102"/>
      <c r="K44" s="1102"/>
      <c r="L44" s="403"/>
    </row>
  </sheetData>
  <mergeCells count="12">
    <mergeCell ref="B12:B15"/>
    <mergeCell ref="B16:B19"/>
    <mergeCell ref="B21:D21"/>
    <mergeCell ref="C35:I35"/>
    <mergeCell ref="B44:K44"/>
    <mergeCell ref="B3:I3"/>
    <mergeCell ref="B4:T4"/>
    <mergeCell ref="B5:AC5"/>
    <mergeCell ref="B6:AC6"/>
    <mergeCell ref="B8:B10"/>
    <mergeCell ref="D8:D10"/>
    <mergeCell ref="E8:S8"/>
  </mergeCells>
  <printOptions horizontalCentered="1"/>
  <pageMargins left="0" right="0" top="0.43307086614173229" bottom="0.43307086614173229" header="0" footer="0"/>
  <pageSetup paperSize="9" orientation="landscape" r:id="rId1"/>
  <headerFooter alignWithMargins="0"/>
  <rowBreaks count="1" manualBreakCount="1">
    <brk id="39" max="16383" man="1"/>
  </row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57">
    <pageSetUpPr fitToPage="1"/>
  </sheetPr>
  <dimension ref="A1:U34"/>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10.140625" style="264" customWidth="1"/>
    <col min="6" max="6" width="0.85546875" style="264" customWidth="1"/>
    <col min="7" max="7" width="11.7109375" style="264" customWidth="1"/>
    <col min="8" max="8" width="7.140625" style="264" customWidth="1"/>
    <col min="9" max="9" width="8.85546875" style="264" customWidth="1"/>
    <col min="10" max="10" width="0.7109375" style="264" customWidth="1"/>
    <col min="11" max="11" width="10.140625" style="264" customWidth="1"/>
    <col min="12" max="12" width="8" style="264" customWidth="1"/>
    <col min="13" max="13" width="9.85546875" style="264" customWidth="1"/>
    <col min="14" max="14" width="0.5703125" style="264" customWidth="1"/>
    <col min="15" max="15" width="9" style="264" customWidth="1"/>
    <col min="16" max="16" width="7.42578125" style="264" customWidth="1"/>
    <col min="17" max="17" width="8.8554687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row r="2" spans="1:21" s="205" customFormat="1" ht="49.5" customHeight="1" x14ac:dyDescent="0.2">
      <c r="B2" s="1044"/>
      <c r="C2" s="1044"/>
      <c r="D2" s="1044"/>
      <c r="E2" s="206"/>
      <c r="F2" s="206"/>
      <c r="G2" s="1130"/>
      <c r="H2" s="1130"/>
      <c r="I2" s="1130"/>
      <c r="J2" s="1130"/>
      <c r="K2" s="1130"/>
      <c r="L2" s="1130"/>
      <c r="M2" s="1130"/>
      <c r="N2" s="1130"/>
      <c r="O2" s="1130"/>
      <c r="P2" s="1130"/>
      <c r="S2" s="206"/>
    </row>
    <row r="3" spans="1:21" s="205" customFormat="1" ht="3" customHeight="1" x14ac:dyDescent="0.2">
      <c r="B3" s="206"/>
      <c r="C3" s="206"/>
      <c r="D3" s="206"/>
      <c r="E3" s="206"/>
      <c r="F3" s="206"/>
      <c r="K3" s="206"/>
      <c r="O3" s="206"/>
      <c r="S3" s="206"/>
    </row>
    <row r="4" spans="1:21" s="208" customFormat="1" ht="15" customHeight="1" x14ac:dyDescent="0.2">
      <c r="B4" s="1144" t="s">
        <v>450</v>
      </c>
      <c r="C4" s="1144"/>
      <c r="D4" s="1144"/>
      <c r="E4" s="1144"/>
      <c r="F4" s="1144"/>
      <c r="G4" s="1144"/>
      <c r="H4" s="1144"/>
      <c r="I4" s="1144"/>
      <c r="J4" s="1144"/>
      <c r="K4" s="1144"/>
      <c r="L4" s="1144"/>
      <c r="M4" s="1144"/>
      <c r="N4" s="1144"/>
      <c r="O4" s="1144"/>
      <c r="P4" s="1144"/>
      <c r="Q4" s="1144"/>
      <c r="R4" s="314"/>
      <c r="S4" s="314"/>
      <c r="T4" s="314"/>
    </row>
    <row r="5" spans="1:21" s="315" customFormat="1" ht="15" customHeight="1" x14ac:dyDescent="0.2">
      <c r="B5" s="1131" t="str">
        <f>porsaad!B6</f>
        <v>Situación a 30 de abril de 2023</v>
      </c>
      <c r="C5" s="1131"/>
      <c r="D5" s="1131"/>
      <c r="E5" s="1131"/>
      <c r="F5" s="1131"/>
      <c r="G5" s="1131"/>
      <c r="H5" s="1131"/>
      <c r="I5" s="1131"/>
      <c r="J5" s="1131"/>
      <c r="K5" s="1131"/>
      <c r="L5" s="1131"/>
      <c r="M5" s="1131"/>
      <c r="N5" s="1131"/>
      <c r="O5" s="1131"/>
      <c r="P5" s="1131"/>
      <c r="Q5" s="316"/>
      <c r="R5" s="316"/>
      <c r="S5" s="316"/>
      <c r="T5" s="316"/>
      <c r="U5" s="91"/>
    </row>
    <row r="6" spans="1:21" s="208" customFormat="1" ht="4.5" customHeight="1" x14ac:dyDescent="0.2"/>
    <row r="7" spans="1:21" s="211" customFormat="1" ht="15" customHeight="1" x14ac:dyDescent="0.2">
      <c r="A7" s="212"/>
      <c r="B7" s="1132" t="s">
        <v>15</v>
      </c>
      <c r="C7" s="1135" t="s">
        <v>3</v>
      </c>
      <c r="D7" s="1136"/>
      <c r="E7" s="1136"/>
      <c r="F7" s="347"/>
      <c r="G7" s="350"/>
      <c r="H7" s="327"/>
      <c r="I7" s="328"/>
      <c r="J7" s="351"/>
      <c r="K7" s="350"/>
      <c r="L7" s="327"/>
      <c r="M7" s="328"/>
      <c r="N7" s="351"/>
      <c r="O7" s="350"/>
      <c r="P7" s="327"/>
      <c r="Q7" s="328"/>
    </row>
    <row r="8" spans="1:21" s="211" customFormat="1" ht="15" customHeight="1" x14ac:dyDescent="0.2">
      <c r="A8" s="212"/>
      <c r="B8" s="1133"/>
      <c r="C8" s="1137"/>
      <c r="D8" s="1138"/>
      <c r="E8" s="1138"/>
      <c r="F8" s="347"/>
      <c r="G8" s="1139" t="s">
        <v>34</v>
      </c>
      <c r="H8" s="1139"/>
      <c r="I8" s="1140"/>
      <c r="J8" s="329"/>
      <c r="K8" s="1141" t="s">
        <v>52</v>
      </c>
      <c r="L8" s="1139"/>
      <c r="M8" s="1140"/>
      <c r="N8" s="329"/>
      <c r="O8" s="1141" t="s">
        <v>53</v>
      </c>
      <c r="P8" s="1139"/>
      <c r="Q8" s="1140"/>
    </row>
    <row r="9" spans="1:21" s="211" customFormat="1" ht="33.75" customHeight="1" x14ac:dyDescent="0.2">
      <c r="A9" s="212"/>
      <c r="B9" s="1133"/>
      <c r="C9" s="1142" t="s">
        <v>75</v>
      </c>
      <c r="D9" s="1143"/>
      <c r="E9" s="797" t="s">
        <v>297</v>
      </c>
      <c r="F9" s="325"/>
      <c r="G9" s="1146" t="s">
        <v>75</v>
      </c>
      <c r="H9" s="1147"/>
      <c r="I9" s="325" t="s">
        <v>297</v>
      </c>
      <c r="J9" s="796"/>
      <c r="K9" s="1148" t="s">
        <v>75</v>
      </c>
      <c r="L9" s="1147"/>
      <c r="M9" s="325" t="s">
        <v>297</v>
      </c>
      <c r="N9" s="796"/>
      <c r="O9" s="1148" t="s">
        <v>75</v>
      </c>
      <c r="P9" s="1147"/>
      <c r="Q9" s="325" t="s">
        <v>297</v>
      </c>
    </row>
    <row r="10" spans="1:21" s="216" customFormat="1" ht="29.25" customHeight="1" x14ac:dyDescent="0.2">
      <c r="A10" s="317"/>
      <c r="B10" s="1134"/>
      <c r="C10" s="322" t="s">
        <v>12</v>
      </c>
      <c r="D10" s="324" t="s">
        <v>13</v>
      </c>
      <c r="E10" s="345" t="s">
        <v>12</v>
      </c>
      <c r="F10" s="348"/>
      <c r="G10" s="346" t="s">
        <v>12</v>
      </c>
      <c r="H10" s="323" t="s">
        <v>77</v>
      </c>
      <c r="I10" s="326" t="s">
        <v>12</v>
      </c>
      <c r="J10" s="321"/>
      <c r="K10" s="322" t="s">
        <v>12</v>
      </c>
      <c r="L10" s="323" t="s">
        <v>77</v>
      </c>
      <c r="M10" s="326" t="s">
        <v>12</v>
      </c>
      <c r="N10" s="321"/>
      <c r="O10" s="322" t="s">
        <v>12</v>
      </c>
      <c r="P10" s="323" t="s">
        <v>77</v>
      </c>
      <c r="Q10" s="326" t="s">
        <v>12</v>
      </c>
    </row>
    <row r="11" spans="1:21" s="216" customFormat="1" ht="6" customHeight="1" x14ac:dyDescent="0.2">
      <c r="A11" s="317"/>
      <c r="B11" s="320"/>
      <c r="C11" s="321"/>
      <c r="D11" s="321"/>
      <c r="E11" s="321"/>
      <c r="F11" s="321"/>
      <c r="G11" s="321"/>
      <c r="H11" s="321"/>
      <c r="I11" s="321"/>
      <c r="J11" s="321"/>
      <c r="K11" s="321"/>
      <c r="L11" s="321"/>
      <c r="M11" s="321"/>
      <c r="N11" s="321"/>
      <c r="O11" s="321"/>
      <c r="P11" s="321"/>
      <c r="Q11" s="321"/>
    </row>
    <row r="12" spans="1:21" s="275" customFormat="1" ht="18" customHeight="1" x14ac:dyDescent="0.2">
      <c r="A12" s="318"/>
      <c r="B12" s="330" t="s">
        <v>11</v>
      </c>
      <c r="C12" s="335">
        <f>G12+K12+O12</f>
        <v>393909</v>
      </c>
      <c r="D12" s="340">
        <f t="shared" ref="D12:D29" si="0">C12/C$30*100</f>
        <v>22.029411024520375</v>
      </c>
      <c r="E12" s="335">
        <f>I12+M12+Q12</f>
        <v>271313</v>
      </c>
      <c r="F12" s="338"/>
      <c r="G12" s="335">
        <v>106866</v>
      </c>
      <c r="H12" s="340">
        <v>27.129616231159986</v>
      </c>
      <c r="I12" s="337">
        <v>76629</v>
      </c>
      <c r="J12" s="341"/>
      <c r="K12" s="335">
        <v>182201</v>
      </c>
      <c r="L12" s="340">
        <v>46.25459179658246</v>
      </c>
      <c r="M12" s="337">
        <v>125004</v>
      </c>
      <c r="N12" s="341"/>
      <c r="O12" s="335">
        <v>104842</v>
      </c>
      <c r="P12" s="340">
        <v>26.615791972257551</v>
      </c>
      <c r="Q12" s="337">
        <v>69680</v>
      </c>
    </row>
    <row r="13" spans="1:21" s="275" customFormat="1" ht="18" customHeight="1" x14ac:dyDescent="0.2">
      <c r="A13" s="318"/>
      <c r="B13" s="331" t="s">
        <v>10</v>
      </c>
      <c r="C13" s="341">
        <f t="shared" ref="C13:C29" si="1">G13+K13+O13</f>
        <v>44355</v>
      </c>
      <c r="D13" s="342">
        <f t="shared" si="0"/>
        <v>2.480559027573884</v>
      </c>
      <c r="E13" s="341">
        <f t="shared" ref="E13:E29" si="2">I13+M13+Q13</f>
        <v>38208</v>
      </c>
      <c r="F13" s="338"/>
      <c r="G13" s="341">
        <v>14302</v>
      </c>
      <c r="H13" s="342">
        <v>32.244391838575133</v>
      </c>
      <c r="I13" s="338">
        <v>12037</v>
      </c>
      <c r="J13" s="341"/>
      <c r="K13" s="341">
        <v>16159</v>
      </c>
      <c r="L13" s="342">
        <v>36.431067523390823</v>
      </c>
      <c r="M13" s="338">
        <v>14095</v>
      </c>
      <c r="N13" s="341"/>
      <c r="O13" s="341">
        <v>13894</v>
      </c>
      <c r="P13" s="342">
        <v>31.324540638034044</v>
      </c>
      <c r="Q13" s="338">
        <v>12076</v>
      </c>
    </row>
    <row r="14" spans="1:21" s="275" customFormat="1" ht="18" customHeight="1" x14ac:dyDescent="0.2">
      <c r="A14" s="318"/>
      <c r="B14" s="331" t="s">
        <v>40</v>
      </c>
      <c r="C14" s="341">
        <f t="shared" si="1"/>
        <v>37329</v>
      </c>
      <c r="D14" s="342">
        <f t="shared" si="0"/>
        <v>2.0876290821847712</v>
      </c>
      <c r="E14" s="341">
        <f t="shared" si="2"/>
        <v>29209</v>
      </c>
      <c r="F14" s="338"/>
      <c r="G14" s="341">
        <v>9612</v>
      </c>
      <c r="H14" s="342">
        <v>25.749417343084463</v>
      </c>
      <c r="I14" s="338">
        <v>7212</v>
      </c>
      <c r="J14" s="341"/>
      <c r="K14" s="341">
        <v>13344</v>
      </c>
      <c r="L14" s="342">
        <v>35.747006348951217</v>
      </c>
      <c r="M14" s="338">
        <v>9958</v>
      </c>
      <c r="N14" s="341"/>
      <c r="O14" s="341">
        <v>14373</v>
      </c>
      <c r="P14" s="342">
        <v>38.503576307964316</v>
      </c>
      <c r="Q14" s="338">
        <v>12039</v>
      </c>
    </row>
    <row r="15" spans="1:21" s="275" customFormat="1" ht="18" customHeight="1" x14ac:dyDescent="0.2">
      <c r="A15" s="318"/>
      <c r="B15" s="331" t="s">
        <v>41</v>
      </c>
      <c r="C15" s="341">
        <f t="shared" si="1"/>
        <v>43465</v>
      </c>
      <c r="D15" s="342">
        <f t="shared" si="0"/>
        <v>2.4307856641528325</v>
      </c>
      <c r="E15" s="341">
        <f t="shared" si="2"/>
        <v>26991</v>
      </c>
      <c r="F15" s="338"/>
      <c r="G15" s="341">
        <v>10002</v>
      </c>
      <c r="H15" s="342">
        <v>23.011618543655814</v>
      </c>
      <c r="I15" s="338">
        <v>7259</v>
      </c>
      <c r="J15" s="341"/>
      <c r="K15" s="341">
        <v>14380</v>
      </c>
      <c r="L15" s="342">
        <v>33.084090647647535</v>
      </c>
      <c r="M15" s="338">
        <v>9210</v>
      </c>
      <c r="N15" s="341"/>
      <c r="O15" s="341">
        <v>19083</v>
      </c>
      <c r="P15" s="342">
        <v>43.904290808696651</v>
      </c>
      <c r="Q15" s="338">
        <v>10522</v>
      </c>
    </row>
    <row r="16" spans="1:21" s="275" customFormat="1" ht="18" customHeight="1" x14ac:dyDescent="0.2">
      <c r="A16" s="318"/>
      <c r="B16" s="331" t="s">
        <v>9</v>
      </c>
      <c r="C16" s="341">
        <f t="shared" si="1"/>
        <v>41771</v>
      </c>
      <c r="D16" s="342">
        <f t="shared" si="0"/>
        <v>2.3360484982705154</v>
      </c>
      <c r="E16" s="341">
        <f t="shared" si="2"/>
        <v>37361</v>
      </c>
      <c r="F16" s="338"/>
      <c r="G16" s="341">
        <v>14107</v>
      </c>
      <c r="H16" s="342">
        <v>33.77223432524957</v>
      </c>
      <c r="I16" s="338">
        <v>12732</v>
      </c>
      <c r="J16" s="341"/>
      <c r="K16" s="341">
        <v>14564</v>
      </c>
      <c r="L16" s="342">
        <v>34.866294797826242</v>
      </c>
      <c r="M16" s="338">
        <v>13032</v>
      </c>
      <c r="N16" s="341"/>
      <c r="O16" s="341">
        <v>13100</v>
      </c>
      <c r="P16" s="342">
        <v>31.36147087692418</v>
      </c>
      <c r="Q16" s="338">
        <v>11597</v>
      </c>
    </row>
    <row r="17" spans="1:17" s="275" customFormat="1" ht="18" customHeight="1" x14ac:dyDescent="0.2">
      <c r="A17" s="318"/>
      <c r="B17" s="331" t="s">
        <v>8</v>
      </c>
      <c r="C17" s="341">
        <f t="shared" si="1"/>
        <v>28277</v>
      </c>
      <c r="D17" s="342">
        <f t="shared" si="0"/>
        <v>1.5813948286034656</v>
      </c>
      <c r="E17" s="341">
        <f t="shared" si="2"/>
        <v>17908</v>
      </c>
      <c r="F17" s="338"/>
      <c r="G17" s="341">
        <v>9662</v>
      </c>
      <c r="H17" s="342">
        <v>34.169112706439861</v>
      </c>
      <c r="I17" s="338">
        <v>5840</v>
      </c>
      <c r="J17" s="341"/>
      <c r="K17" s="341">
        <v>12680</v>
      </c>
      <c r="L17" s="342">
        <v>44.842097818014643</v>
      </c>
      <c r="M17" s="338">
        <v>7758</v>
      </c>
      <c r="N17" s="341"/>
      <c r="O17" s="341">
        <v>5935</v>
      </c>
      <c r="P17" s="342">
        <v>20.988789475545495</v>
      </c>
      <c r="Q17" s="338">
        <v>4310</v>
      </c>
    </row>
    <row r="18" spans="1:17" s="275" customFormat="1" ht="18" customHeight="1" x14ac:dyDescent="0.2">
      <c r="A18" s="318"/>
      <c r="B18" s="331" t="s">
        <v>7</v>
      </c>
      <c r="C18" s="341">
        <f t="shared" si="1"/>
        <v>160656</v>
      </c>
      <c r="D18" s="342">
        <f t="shared" si="0"/>
        <v>8.9847072739016998</v>
      </c>
      <c r="E18" s="341">
        <f t="shared" si="2"/>
        <v>116770</v>
      </c>
      <c r="F18" s="338"/>
      <c r="G18" s="341">
        <v>45287</v>
      </c>
      <c r="H18" s="342">
        <v>28.188800916243402</v>
      </c>
      <c r="I18" s="338">
        <v>33381</v>
      </c>
      <c r="J18" s="341"/>
      <c r="K18" s="341">
        <v>53297</v>
      </c>
      <c r="L18" s="342">
        <v>33.174609102679014</v>
      </c>
      <c r="M18" s="338">
        <v>38530</v>
      </c>
      <c r="N18" s="341"/>
      <c r="O18" s="341">
        <v>62072</v>
      </c>
      <c r="P18" s="342">
        <v>38.636589981077577</v>
      </c>
      <c r="Q18" s="338">
        <v>44859</v>
      </c>
    </row>
    <row r="19" spans="1:17" s="275" customFormat="1" ht="18" customHeight="1" x14ac:dyDescent="0.2">
      <c r="A19" s="318"/>
      <c r="B19" s="331" t="s">
        <v>43</v>
      </c>
      <c r="C19" s="341">
        <f t="shared" si="1"/>
        <v>91142</v>
      </c>
      <c r="D19" s="342">
        <f t="shared" si="0"/>
        <v>5.0971279650803503</v>
      </c>
      <c r="E19" s="341">
        <f t="shared" si="2"/>
        <v>68043</v>
      </c>
      <c r="F19" s="338"/>
      <c r="G19" s="341">
        <v>28714</v>
      </c>
      <c r="H19" s="342">
        <v>31.50468499703759</v>
      </c>
      <c r="I19" s="338">
        <v>21259</v>
      </c>
      <c r="J19" s="341"/>
      <c r="K19" s="341">
        <v>29674</v>
      </c>
      <c r="L19" s="342">
        <v>32.557986438743939</v>
      </c>
      <c r="M19" s="338">
        <v>22297</v>
      </c>
      <c r="N19" s="341"/>
      <c r="O19" s="341">
        <v>32754</v>
      </c>
      <c r="P19" s="342">
        <v>35.937328564218475</v>
      </c>
      <c r="Q19" s="338">
        <v>24487</v>
      </c>
    </row>
    <row r="20" spans="1:17" s="275" customFormat="1" ht="18" customHeight="1" x14ac:dyDescent="0.2">
      <c r="A20" s="318"/>
      <c r="B20" s="331" t="s">
        <v>44</v>
      </c>
      <c r="C20" s="341">
        <f t="shared" si="1"/>
        <v>232518</v>
      </c>
      <c r="D20" s="342">
        <f t="shared" si="0"/>
        <v>13.003598781950723</v>
      </c>
      <c r="E20" s="341">
        <f t="shared" si="2"/>
        <v>192301</v>
      </c>
      <c r="F20" s="338"/>
      <c r="G20" s="341">
        <v>52717</v>
      </c>
      <c r="H20" s="342">
        <v>22.672223225728761</v>
      </c>
      <c r="I20" s="338">
        <v>43590</v>
      </c>
      <c r="J20" s="341"/>
      <c r="K20" s="341">
        <v>97198</v>
      </c>
      <c r="L20" s="342">
        <v>41.802355086487928</v>
      </c>
      <c r="M20" s="338">
        <v>78490</v>
      </c>
      <c r="N20" s="341"/>
      <c r="O20" s="341">
        <v>82603</v>
      </c>
      <c r="P20" s="342">
        <v>35.525421687783307</v>
      </c>
      <c r="Q20" s="338">
        <v>70221</v>
      </c>
    </row>
    <row r="21" spans="1:17" s="275" customFormat="1" ht="18" customHeight="1" x14ac:dyDescent="0.2">
      <c r="A21" s="318"/>
      <c r="B21" s="331" t="s">
        <v>6</v>
      </c>
      <c r="C21" s="341">
        <f t="shared" si="1"/>
        <v>188587</v>
      </c>
      <c r="D21" s="342">
        <f t="shared" si="0"/>
        <v>10.54675200841114</v>
      </c>
      <c r="E21" s="341">
        <f t="shared" si="2"/>
        <v>140764</v>
      </c>
      <c r="F21" s="338"/>
      <c r="G21" s="341">
        <v>54820</v>
      </c>
      <c r="H21" s="342">
        <v>29.068811742060696</v>
      </c>
      <c r="I21" s="338">
        <v>41964</v>
      </c>
      <c r="J21" s="341"/>
      <c r="K21" s="341">
        <v>70980</v>
      </c>
      <c r="L21" s="342">
        <v>37.637801120968042</v>
      </c>
      <c r="M21" s="338">
        <v>53047</v>
      </c>
      <c r="N21" s="341"/>
      <c r="O21" s="341">
        <v>62787</v>
      </c>
      <c r="P21" s="342">
        <v>33.293387136971262</v>
      </c>
      <c r="Q21" s="338">
        <v>45753</v>
      </c>
    </row>
    <row r="22" spans="1:17" s="275" customFormat="1" ht="18" customHeight="1" x14ac:dyDescent="0.2">
      <c r="A22" s="318"/>
      <c r="B22" s="331" t="s">
        <v>5</v>
      </c>
      <c r="C22" s="341">
        <f t="shared" si="1"/>
        <v>36979</v>
      </c>
      <c r="D22" s="342">
        <f t="shared" si="0"/>
        <v>2.0680552875809868</v>
      </c>
      <c r="E22" s="341">
        <f t="shared" si="2"/>
        <v>33170</v>
      </c>
      <c r="F22" s="338"/>
      <c r="G22" s="341">
        <v>12453</v>
      </c>
      <c r="H22" s="342">
        <v>33.675870088428567</v>
      </c>
      <c r="I22" s="338">
        <v>11522</v>
      </c>
      <c r="J22" s="341"/>
      <c r="K22" s="341">
        <v>12436</v>
      </c>
      <c r="L22" s="342">
        <v>33.629898050244734</v>
      </c>
      <c r="M22" s="338">
        <v>11081</v>
      </c>
      <c r="N22" s="341"/>
      <c r="O22" s="341">
        <v>12090</v>
      </c>
      <c r="P22" s="342">
        <v>32.694231861326699</v>
      </c>
      <c r="Q22" s="338">
        <v>10567</v>
      </c>
    </row>
    <row r="23" spans="1:17" s="275" customFormat="1" ht="18" customHeight="1" x14ac:dyDescent="0.2">
      <c r="A23" s="318"/>
      <c r="B23" s="331" t="s">
        <v>38</v>
      </c>
      <c r="C23" s="341">
        <f t="shared" si="1"/>
        <v>85467</v>
      </c>
      <c r="D23" s="342">
        <f t="shared" si="0"/>
        <v>4.7797528668618448</v>
      </c>
      <c r="E23" s="341">
        <f t="shared" si="2"/>
        <v>70490</v>
      </c>
      <c r="F23" s="338"/>
      <c r="G23" s="341">
        <v>28527</v>
      </c>
      <c r="H23" s="342">
        <v>33.377794938397273</v>
      </c>
      <c r="I23" s="338">
        <v>24955</v>
      </c>
      <c r="J23" s="341"/>
      <c r="K23" s="341">
        <v>30171</v>
      </c>
      <c r="L23" s="342">
        <v>35.301344378532065</v>
      </c>
      <c r="M23" s="338">
        <v>24649</v>
      </c>
      <c r="N23" s="341"/>
      <c r="O23" s="341">
        <v>26769</v>
      </c>
      <c r="P23" s="342">
        <v>31.320860683070663</v>
      </c>
      <c r="Q23" s="338">
        <v>20886</v>
      </c>
    </row>
    <row r="24" spans="1:17" s="275" customFormat="1" ht="18" customHeight="1" x14ac:dyDescent="0.2">
      <c r="A24" s="318"/>
      <c r="B24" s="331" t="s">
        <v>45</v>
      </c>
      <c r="C24" s="341">
        <f t="shared" si="1"/>
        <v>225972</v>
      </c>
      <c r="D24" s="342">
        <f t="shared" si="0"/>
        <v>12.637512897732517</v>
      </c>
      <c r="E24" s="341">
        <f t="shared" si="2"/>
        <v>167084</v>
      </c>
      <c r="F24" s="338"/>
      <c r="G24" s="341">
        <v>74720</v>
      </c>
      <c r="H24" s="342">
        <v>33.066043580620608</v>
      </c>
      <c r="I24" s="338">
        <v>57297</v>
      </c>
      <c r="J24" s="341"/>
      <c r="K24" s="341">
        <v>85774</v>
      </c>
      <c r="L24" s="342">
        <v>37.957800081426015</v>
      </c>
      <c r="M24" s="338">
        <v>62268</v>
      </c>
      <c r="N24" s="341"/>
      <c r="O24" s="341">
        <v>65478</v>
      </c>
      <c r="P24" s="342">
        <v>28.976156337953373</v>
      </c>
      <c r="Q24" s="338">
        <v>47519</v>
      </c>
    </row>
    <row r="25" spans="1:17" s="275" customFormat="1" ht="18" customHeight="1" x14ac:dyDescent="0.2">
      <c r="A25" s="318">
        <v>47094</v>
      </c>
      <c r="B25" s="331" t="s">
        <v>46</v>
      </c>
      <c r="C25" s="341">
        <f t="shared" si="1"/>
        <v>48180</v>
      </c>
      <c r="D25" s="342">
        <f t="shared" si="0"/>
        <v>2.6944726400295287</v>
      </c>
      <c r="E25" s="341">
        <f t="shared" si="2"/>
        <v>38398</v>
      </c>
      <c r="F25" s="338"/>
      <c r="G25" s="341">
        <v>15575</v>
      </c>
      <c r="H25" s="342">
        <v>32.326691573266913</v>
      </c>
      <c r="I25" s="338">
        <v>12727</v>
      </c>
      <c r="J25" s="341"/>
      <c r="K25" s="341">
        <v>19677</v>
      </c>
      <c r="L25" s="342">
        <v>40.840597758405977</v>
      </c>
      <c r="M25" s="338">
        <v>15445</v>
      </c>
      <c r="N25" s="341"/>
      <c r="O25" s="341">
        <v>12928</v>
      </c>
      <c r="P25" s="342">
        <v>26.83271066832711</v>
      </c>
      <c r="Q25" s="338">
        <v>10226</v>
      </c>
    </row>
    <row r="26" spans="1:17" s="275" customFormat="1" ht="18" customHeight="1" x14ac:dyDescent="0.2">
      <c r="B26" s="331" t="s">
        <v>47</v>
      </c>
      <c r="C26" s="341">
        <f t="shared" si="1"/>
        <v>20790</v>
      </c>
      <c r="D26" s="342">
        <f t="shared" si="0"/>
        <v>1.1626833994647967</v>
      </c>
      <c r="E26" s="341">
        <f t="shared" si="2"/>
        <v>15398</v>
      </c>
      <c r="F26" s="338"/>
      <c r="G26" s="341">
        <v>4089</v>
      </c>
      <c r="H26" s="342">
        <v>19.668109668109668</v>
      </c>
      <c r="I26" s="338">
        <v>3380</v>
      </c>
      <c r="J26" s="341"/>
      <c r="K26" s="341">
        <v>7504</v>
      </c>
      <c r="L26" s="342">
        <v>36.094276094276097</v>
      </c>
      <c r="M26" s="338">
        <v>5821</v>
      </c>
      <c r="N26" s="341"/>
      <c r="O26" s="341">
        <v>9197</v>
      </c>
      <c r="P26" s="342">
        <v>44.237614237614238</v>
      </c>
      <c r="Q26" s="338">
        <v>6197</v>
      </c>
    </row>
    <row r="27" spans="1:17" s="275" customFormat="1" ht="18" customHeight="1" x14ac:dyDescent="0.2">
      <c r="B27" s="331" t="s">
        <v>48</v>
      </c>
      <c r="C27" s="341">
        <f t="shared" si="1"/>
        <v>91199</v>
      </c>
      <c r="D27" s="342">
        <f t="shared" si="0"/>
        <v>5.1003156973443948</v>
      </c>
      <c r="E27" s="341">
        <f t="shared" si="2"/>
        <v>65806</v>
      </c>
      <c r="F27" s="338"/>
      <c r="G27" s="341">
        <v>22802</v>
      </c>
      <c r="H27" s="342">
        <v>25.002467132315047</v>
      </c>
      <c r="I27" s="338">
        <v>16675</v>
      </c>
      <c r="J27" s="341"/>
      <c r="K27" s="341">
        <v>32184</v>
      </c>
      <c r="L27" s="342">
        <v>35.289860634436785</v>
      </c>
      <c r="M27" s="338">
        <v>22461</v>
      </c>
      <c r="N27" s="341"/>
      <c r="O27" s="341">
        <v>36213</v>
      </c>
      <c r="P27" s="342">
        <v>39.707672233248168</v>
      </c>
      <c r="Q27" s="338">
        <v>26670</v>
      </c>
    </row>
    <row r="28" spans="1:17" s="275" customFormat="1" ht="18" customHeight="1" x14ac:dyDescent="0.2">
      <c r="B28" s="331" t="s">
        <v>49</v>
      </c>
      <c r="C28" s="341">
        <f t="shared" si="1"/>
        <v>13192</v>
      </c>
      <c r="D28" s="342">
        <f t="shared" si="0"/>
        <v>0.73776428118035575</v>
      </c>
      <c r="E28" s="341">
        <f t="shared" si="2"/>
        <v>8756</v>
      </c>
      <c r="F28" s="338"/>
      <c r="G28" s="341">
        <v>3624</v>
      </c>
      <c r="H28" s="342">
        <v>27.471194663432385</v>
      </c>
      <c r="I28" s="338">
        <v>2391</v>
      </c>
      <c r="J28" s="341"/>
      <c r="K28" s="341">
        <v>5779</v>
      </c>
      <c r="L28" s="342">
        <v>43.8068526379624</v>
      </c>
      <c r="M28" s="338">
        <v>3719</v>
      </c>
      <c r="N28" s="341"/>
      <c r="O28" s="341">
        <v>3789</v>
      </c>
      <c r="P28" s="342">
        <v>28.721952698605214</v>
      </c>
      <c r="Q28" s="338">
        <v>2646</v>
      </c>
    </row>
    <row r="29" spans="1:17" s="275" customFormat="1" ht="18" customHeight="1" x14ac:dyDescent="0.2">
      <c r="B29" s="336" t="s">
        <v>4</v>
      </c>
      <c r="C29" s="343">
        <f t="shared" si="1"/>
        <v>4317</v>
      </c>
      <c r="D29" s="344">
        <f t="shared" si="0"/>
        <v>0.2414287751558214</v>
      </c>
      <c r="E29" s="341">
        <f t="shared" si="2"/>
        <v>3221</v>
      </c>
      <c r="F29" s="338"/>
      <c r="G29" s="343">
        <v>1446</v>
      </c>
      <c r="H29" s="344">
        <v>33.495482974287697</v>
      </c>
      <c r="I29" s="338">
        <v>1105</v>
      </c>
      <c r="J29" s="341"/>
      <c r="K29" s="343">
        <v>1600</v>
      </c>
      <c r="L29" s="344">
        <v>37.06277507528376</v>
      </c>
      <c r="M29" s="338">
        <v>1200</v>
      </c>
      <c r="N29" s="341"/>
      <c r="O29" s="343">
        <v>1271</v>
      </c>
      <c r="P29" s="344">
        <v>29.44174195042854</v>
      </c>
      <c r="Q29" s="338">
        <v>916</v>
      </c>
    </row>
    <row r="30" spans="1:17" s="212" customFormat="1" ht="18" customHeight="1" x14ac:dyDescent="0.2">
      <c r="B30" s="332" t="s">
        <v>3</v>
      </c>
      <c r="C30" s="333">
        <f>SUM(C12:C29)</f>
        <v>1788105</v>
      </c>
      <c r="D30" s="334">
        <f>C30/C$30*100</f>
        <v>100</v>
      </c>
      <c r="E30" s="333">
        <f>SUM(E12:E29)</f>
        <v>1341191</v>
      </c>
      <c r="F30" s="349"/>
      <c r="G30" s="333">
        <f>SUM(G12:G29)</f>
        <v>509325</v>
      </c>
      <c r="H30" s="334">
        <f t="shared" ref="H13:H30" si="3">G30/$C30*100</f>
        <v>28.484065533064335</v>
      </c>
      <c r="I30" s="339">
        <f>SUM(I12:I29)</f>
        <v>391955</v>
      </c>
      <c r="J30" s="352"/>
      <c r="K30" s="333">
        <f>SUM(K12:K29)</f>
        <v>699602</v>
      </c>
      <c r="L30" s="334">
        <f t="shared" ref="L13:L30" si="4">K30/$C30*100</f>
        <v>39.125331006848029</v>
      </c>
      <c r="M30" s="339">
        <f>SUM(M12:M29)</f>
        <v>518065</v>
      </c>
      <c r="N30" s="352"/>
      <c r="O30" s="333">
        <f>SUM(O12:O29)</f>
        <v>579178</v>
      </c>
      <c r="P30" s="334">
        <f t="shared" ref="P13:P30" si="5">O30/$C30*100</f>
        <v>32.390603460087632</v>
      </c>
      <c r="Q30" s="339">
        <f>SUM(Q12:Q29)</f>
        <v>431171</v>
      </c>
    </row>
    <row r="31" spans="1:17" s="256" customFormat="1" ht="6.75" customHeight="1" x14ac:dyDescent="0.2">
      <c r="B31" s="1149"/>
      <c r="C31" s="1149"/>
      <c r="D31" s="1149"/>
      <c r="E31" s="293"/>
      <c r="F31" s="293"/>
    </row>
    <row r="32" spans="1:17" ht="24.75" customHeight="1" x14ac:dyDescent="0.2">
      <c r="B32" s="1145" t="s">
        <v>84</v>
      </c>
      <c r="C32" s="1145"/>
      <c r="D32" s="1145"/>
      <c r="E32" s="1145"/>
      <c r="F32" s="1145"/>
      <c r="G32" s="1145"/>
      <c r="H32" s="1145"/>
      <c r="I32" s="1145"/>
      <c r="J32" s="1145"/>
      <c r="K32" s="1145"/>
      <c r="L32" s="1145"/>
      <c r="M32" s="1145"/>
      <c r="N32" s="1145"/>
      <c r="O32" s="1145"/>
      <c r="P32" s="1145"/>
      <c r="Q32" s="1145"/>
    </row>
    <row r="33" spans="2:11" x14ac:dyDescent="0.2">
      <c r="G33" s="319"/>
      <c r="K33" s="319"/>
    </row>
    <row r="34" spans="2:11" x14ac:dyDescent="0.2">
      <c r="B34" s="319"/>
      <c r="K34" s="319"/>
    </row>
  </sheetData>
  <mergeCells count="15">
    <mergeCell ref="B32:Q32"/>
    <mergeCell ref="G9:H9"/>
    <mergeCell ref="K9:L9"/>
    <mergeCell ref="O9:P9"/>
    <mergeCell ref="B31:D31"/>
    <mergeCell ref="B2:D2"/>
    <mergeCell ref="G2:P2"/>
    <mergeCell ref="B5:P5"/>
    <mergeCell ref="B7:B10"/>
    <mergeCell ref="C7:E8"/>
    <mergeCell ref="G8:I8"/>
    <mergeCell ref="K8:M8"/>
    <mergeCell ref="O8:Q8"/>
    <mergeCell ref="C9:D9"/>
    <mergeCell ref="B4:Q4"/>
  </mergeCells>
  <printOptions horizontalCentered="1"/>
  <pageMargins left="0" right="0" top="0.43307086614173229" bottom="0.43307086614173229" header="0" footer="0"/>
  <pageSetup paperSize="9" orientation="landscape" r:id="rId1"/>
  <headerFooter alignWithMargins="0"/>
  <colBreaks count="1" manualBreakCount="1">
    <brk id="18"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58">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67</v>
      </c>
    </row>
    <row r="2" spans="1:21" s="205" customFormat="1" ht="49.5" customHeight="1" x14ac:dyDescent="0.2">
      <c r="B2" s="1044"/>
      <c r="C2" s="1044"/>
      <c r="D2" s="1044"/>
      <c r="E2" s="206"/>
      <c r="F2" s="1130"/>
      <c r="G2" s="1130"/>
      <c r="H2" s="1130"/>
      <c r="I2" s="1130"/>
      <c r="J2" s="1130"/>
      <c r="K2" s="1130"/>
      <c r="L2" s="1130"/>
      <c r="M2" s="1130"/>
      <c r="N2" s="1130"/>
      <c r="O2" s="1130"/>
      <c r="P2" s="1130"/>
      <c r="Q2" s="1130"/>
      <c r="S2" s="206"/>
    </row>
    <row r="3" spans="1:21" s="205" customFormat="1" ht="3" customHeight="1" x14ac:dyDescent="0.2">
      <c r="B3" s="206"/>
      <c r="C3" s="206"/>
      <c r="D3" s="206"/>
      <c r="E3" s="206"/>
      <c r="K3" s="206"/>
      <c r="P3" s="206"/>
      <c r="S3" s="206"/>
    </row>
    <row r="4" spans="1:21" s="208" customFormat="1" ht="15" customHeight="1" x14ac:dyDescent="0.2">
      <c r="B4" s="1144" t="s">
        <v>449</v>
      </c>
      <c r="C4" s="1144"/>
      <c r="D4" s="1144"/>
      <c r="E4" s="1144"/>
      <c r="F4" s="1144"/>
      <c r="G4" s="1144"/>
      <c r="H4" s="1144"/>
      <c r="I4" s="1144"/>
      <c r="J4" s="1144"/>
      <c r="K4" s="1144"/>
      <c r="L4" s="1144"/>
      <c r="M4" s="1144"/>
      <c r="N4" s="1144"/>
      <c r="O4" s="1144"/>
      <c r="P4" s="1144"/>
      <c r="Q4" s="1144"/>
      <c r="R4" s="1144"/>
      <c r="S4" s="1144"/>
      <c r="T4" s="314"/>
    </row>
    <row r="5" spans="1:21" s="315" customFormat="1" ht="15" customHeight="1" x14ac:dyDescent="0.2">
      <c r="B5" s="1131" t="str">
        <f>porsaad!B6</f>
        <v>Situación a 30 de abril de 2023</v>
      </c>
      <c r="C5" s="1131"/>
      <c r="D5" s="1131"/>
      <c r="E5" s="1131"/>
      <c r="F5" s="1131"/>
      <c r="G5" s="1131"/>
      <c r="H5" s="1131"/>
      <c r="I5" s="1131"/>
      <c r="J5" s="1131"/>
      <c r="K5" s="1131"/>
      <c r="L5" s="1131"/>
      <c r="M5" s="1131"/>
      <c r="N5" s="1131"/>
      <c r="O5" s="1131"/>
      <c r="P5" s="1131"/>
      <c r="Q5" s="1131"/>
      <c r="R5" s="1131"/>
      <c r="S5" s="1131"/>
      <c r="T5" s="316"/>
      <c r="U5" s="91"/>
    </row>
    <row r="6" spans="1:21" s="208" customFormat="1" ht="4.5" customHeight="1" x14ac:dyDescent="0.2"/>
    <row r="7" spans="1:21" s="211" customFormat="1" ht="15" customHeight="1" x14ac:dyDescent="0.2">
      <c r="A7" s="212"/>
      <c r="B7" s="1132" t="s">
        <v>15</v>
      </c>
      <c r="C7" s="1135" t="s">
        <v>78</v>
      </c>
      <c r="D7" s="1136"/>
      <c r="E7" s="347"/>
      <c r="F7" s="1153" t="s">
        <v>34</v>
      </c>
      <c r="G7" s="1154"/>
      <c r="H7" s="1154"/>
      <c r="I7" s="1155"/>
      <c r="J7" s="351"/>
      <c r="K7" s="1153" t="s">
        <v>52</v>
      </c>
      <c r="L7" s="1154"/>
      <c r="M7" s="1154"/>
      <c r="N7" s="1155"/>
      <c r="O7" s="351"/>
      <c r="P7" s="1153" t="s">
        <v>53</v>
      </c>
      <c r="Q7" s="1154"/>
      <c r="R7" s="1154"/>
      <c r="S7" s="1155"/>
    </row>
    <row r="8" spans="1:21" s="211" customFormat="1" ht="35.25" customHeight="1" x14ac:dyDescent="0.2">
      <c r="A8" s="212"/>
      <c r="B8" s="1133"/>
      <c r="C8" s="1137"/>
      <c r="D8" s="1138"/>
      <c r="E8" s="347"/>
      <c r="F8" s="1156" t="s">
        <v>75</v>
      </c>
      <c r="G8" s="1157"/>
      <c r="H8" s="1150" t="s">
        <v>298</v>
      </c>
      <c r="I8" s="1151"/>
      <c r="J8" s="329"/>
      <c r="K8" s="1156" t="s">
        <v>75</v>
      </c>
      <c r="L8" s="1157"/>
      <c r="M8" s="1150" t="s">
        <v>298</v>
      </c>
      <c r="N8" s="1151"/>
      <c r="O8" s="329"/>
      <c r="P8" s="1156" t="s">
        <v>75</v>
      </c>
      <c r="Q8" s="1157"/>
      <c r="R8" s="1150" t="s">
        <v>298</v>
      </c>
      <c r="S8" s="1151"/>
    </row>
    <row r="9" spans="1:21" s="216" customFormat="1" ht="29.25" customHeight="1" x14ac:dyDescent="0.2">
      <c r="A9" s="317"/>
      <c r="B9" s="1134"/>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749</v>
      </c>
      <c r="D11" s="340">
        <f>C11/C$29*100</f>
        <v>1.1200502452446466</v>
      </c>
      <c r="E11" s="338"/>
      <c r="F11" s="335">
        <v>18</v>
      </c>
      <c r="G11" s="340">
        <v>2.4032042723631508</v>
      </c>
      <c r="H11" s="335">
        <v>8</v>
      </c>
      <c r="I11" s="340">
        <v>44.444444444444443</v>
      </c>
      <c r="J11" s="341"/>
      <c r="K11" s="335">
        <v>37</v>
      </c>
      <c r="L11" s="340">
        <v>4.9399198931909218</v>
      </c>
      <c r="M11" s="335">
        <v>26</v>
      </c>
      <c r="N11" s="340">
        <v>70.270270270270274</v>
      </c>
      <c r="O11" s="341"/>
      <c r="P11" s="335">
        <v>694</v>
      </c>
      <c r="Q11" s="340">
        <v>92.656875834445927</v>
      </c>
      <c r="R11" s="335">
        <v>466</v>
      </c>
      <c r="S11" s="340">
        <v>67.146974063400577</v>
      </c>
    </row>
    <row r="12" spans="1:21" s="275" customFormat="1" ht="18" customHeight="1" x14ac:dyDescent="0.2">
      <c r="A12" s="318"/>
      <c r="B12" s="331" t="s">
        <v>10</v>
      </c>
      <c r="C12" s="341">
        <f t="shared" ref="C12:C28" si="0">F12+K12+P12</f>
        <v>3426</v>
      </c>
      <c r="D12" s="342">
        <f t="shared" ref="D12:D29" si="1">C12/C$29*100</f>
        <v>5.1232204809187696</v>
      </c>
      <c r="E12" s="338"/>
      <c r="F12" s="341">
        <v>1536</v>
      </c>
      <c r="G12" s="342">
        <v>44.833625218914186</v>
      </c>
      <c r="H12" s="341">
        <v>10</v>
      </c>
      <c r="I12" s="342">
        <v>0.65104166666666674</v>
      </c>
      <c r="J12" s="341"/>
      <c r="K12" s="341">
        <v>958</v>
      </c>
      <c r="L12" s="342">
        <v>27.962638645650905</v>
      </c>
      <c r="M12" s="341">
        <v>70</v>
      </c>
      <c r="N12" s="342">
        <v>7.3068893528183718</v>
      </c>
      <c r="O12" s="341"/>
      <c r="P12" s="341">
        <v>932</v>
      </c>
      <c r="Q12" s="342">
        <v>27.203736135434909</v>
      </c>
      <c r="R12" s="341">
        <v>418</v>
      </c>
      <c r="S12" s="342">
        <v>44.849785407725321</v>
      </c>
    </row>
    <row r="13" spans="1:21" s="275" customFormat="1" ht="18" customHeight="1" x14ac:dyDescent="0.2">
      <c r="A13" s="318"/>
      <c r="B13" s="331" t="s">
        <v>40</v>
      </c>
      <c r="C13" s="341">
        <f t="shared" si="0"/>
        <v>7438</v>
      </c>
      <c r="D13" s="342">
        <f t="shared" si="1"/>
        <v>11.122741954779279</v>
      </c>
      <c r="E13" s="338"/>
      <c r="F13" s="341">
        <v>2178</v>
      </c>
      <c r="G13" s="342">
        <v>29.282065071255715</v>
      </c>
      <c r="H13" s="341">
        <v>5</v>
      </c>
      <c r="I13" s="342">
        <v>0.2295684113865932</v>
      </c>
      <c r="J13" s="341"/>
      <c r="K13" s="341">
        <v>2702</v>
      </c>
      <c r="L13" s="342">
        <v>36.326969615488039</v>
      </c>
      <c r="M13" s="341">
        <v>9</v>
      </c>
      <c r="N13" s="342">
        <v>0.33308660251665434</v>
      </c>
      <c r="O13" s="341"/>
      <c r="P13" s="341">
        <v>2558</v>
      </c>
      <c r="Q13" s="342">
        <v>34.390965313256253</v>
      </c>
      <c r="R13" s="341">
        <v>1721</v>
      </c>
      <c r="S13" s="342">
        <v>67.279124315871769</v>
      </c>
    </row>
    <row r="14" spans="1:21" s="275" customFormat="1" ht="18" customHeight="1" x14ac:dyDescent="0.2">
      <c r="A14" s="318"/>
      <c r="B14" s="331" t="s">
        <v>41</v>
      </c>
      <c r="C14" s="341">
        <f t="shared" si="0"/>
        <v>4210</v>
      </c>
      <c r="D14" s="342">
        <f t="shared" si="1"/>
        <v>6.2956095226701763</v>
      </c>
      <c r="E14" s="338"/>
      <c r="F14" s="341">
        <v>270</v>
      </c>
      <c r="G14" s="342">
        <v>6.4133016627078394</v>
      </c>
      <c r="H14" s="341">
        <v>8</v>
      </c>
      <c r="I14" s="342">
        <v>2.9629629629629632</v>
      </c>
      <c r="J14" s="341"/>
      <c r="K14" s="341">
        <v>687</v>
      </c>
      <c r="L14" s="342">
        <v>16.318289786223279</v>
      </c>
      <c r="M14" s="341">
        <v>26</v>
      </c>
      <c r="N14" s="342">
        <v>3.7845705967976713</v>
      </c>
      <c r="O14" s="341"/>
      <c r="P14" s="341">
        <v>3253</v>
      </c>
      <c r="Q14" s="342">
        <v>77.268408551068873</v>
      </c>
      <c r="R14" s="341">
        <v>329</v>
      </c>
      <c r="S14" s="342">
        <v>10.113741162004304</v>
      </c>
    </row>
    <row r="15" spans="1:21" s="275" customFormat="1" ht="18" customHeight="1" x14ac:dyDescent="0.2">
      <c r="A15" s="318"/>
      <c r="B15" s="331" t="s">
        <v>9</v>
      </c>
      <c r="C15" s="341">
        <f t="shared" si="0"/>
        <v>1242</v>
      </c>
      <c r="D15" s="342">
        <f t="shared" si="1"/>
        <v>1.8572795788969971</v>
      </c>
      <c r="E15" s="338"/>
      <c r="F15" s="341">
        <v>399</v>
      </c>
      <c r="G15" s="342">
        <v>32.125603864734295</v>
      </c>
      <c r="H15" s="341">
        <v>67</v>
      </c>
      <c r="I15" s="342">
        <v>16.791979949874687</v>
      </c>
      <c r="J15" s="341"/>
      <c r="K15" s="341">
        <v>393</v>
      </c>
      <c r="L15" s="342">
        <v>31.642512077294686</v>
      </c>
      <c r="M15" s="341">
        <v>101</v>
      </c>
      <c r="N15" s="342">
        <v>25.699745547073793</v>
      </c>
      <c r="O15" s="341"/>
      <c r="P15" s="341">
        <v>450</v>
      </c>
      <c r="Q15" s="342">
        <v>36.231884057971016</v>
      </c>
      <c r="R15" s="341">
        <v>152</v>
      </c>
      <c r="S15" s="342">
        <v>33.777777777777779</v>
      </c>
    </row>
    <row r="16" spans="1:21" s="275" customFormat="1" ht="18" customHeight="1" x14ac:dyDescent="0.2">
      <c r="A16" s="318"/>
      <c r="B16" s="331" t="s">
        <v>8</v>
      </c>
      <c r="C16" s="341">
        <f t="shared" si="0"/>
        <v>7030</v>
      </c>
      <c r="D16" s="342">
        <f t="shared" si="1"/>
        <v>10.512621126929059</v>
      </c>
      <c r="E16" s="338"/>
      <c r="F16" s="341">
        <v>2928</v>
      </c>
      <c r="G16" s="342">
        <v>41.650071123755332</v>
      </c>
      <c r="H16" s="341">
        <v>0</v>
      </c>
      <c r="I16" s="342">
        <v>0</v>
      </c>
      <c r="J16" s="341"/>
      <c r="K16" s="341">
        <v>3482</v>
      </c>
      <c r="L16" s="342">
        <v>49.530583214793737</v>
      </c>
      <c r="M16" s="341">
        <v>0</v>
      </c>
      <c r="N16" s="342">
        <v>0</v>
      </c>
      <c r="O16" s="341"/>
      <c r="P16" s="341">
        <v>620</v>
      </c>
      <c r="Q16" s="342">
        <v>8.8193456614509245</v>
      </c>
      <c r="R16" s="341">
        <v>97</v>
      </c>
      <c r="S16" s="342">
        <v>15.645161290322582</v>
      </c>
    </row>
    <row r="17" spans="1:19" s="275" customFormat="1" ht="18" customHeight="1" x14ac:dyDescent="0.2">
      <c r="A17" s="318"/>
      <c r="B17" s="331" t="s">
        <v>7</v>
      </c>
      <c r="C17" s="341">
        <f t="shared" si="0"/>
        <v>13061</v>
      </c>
      <c r="D17" s="342">
        <f t="shared" si="1"/>
        <v>19.531343462136618</v>
      </c>
      <c r="E17" s="338"/>
      <c r="F17" s="341">
        <v>5444</v>
      </c>
      <c r="G17" s="342">
        <v>41.681341398055274</v>
      </c>
      <c r="H17" s="341">
        <v>10</v>
      </c>
      <c r="I17" s="342">
        <v>0.18368846436443792</v>
      </c>
      <c r="J17" s="341"/>
      <c r="K17" s="341">
        <v>4244</v>
      </c>
      <c r="L17" s="342">
        <v>32.493683485184903</v>
      </c>
      <c r="M17" s="341">
        <v>23</v>
      </c>
      <c r="N17" s="342">
        <v>0.54194156456173426</v>
      </c>
      <c r="O17" s="341"/>
      <c r="P17" s="341">
        <v>3373</v>
      </c>
      <c r="Q17" s="342">
        <v>25.82497511675982</v>
      </c>
      <c r="R17" s="341">
        <v>48</v>
      </c>
      <c r="S17" s="342">
        <v>1.4230655203083309</v>
      </c>
    </row>
    <row r="18" spans="1:19" s="275" customFormat="1" ht="18" customHeight="1" x14ac:dyDescent="0.2">
      <c r="A18" s="318"/>
      <c r="B18" s="331" t="s">
        <v>43</v>
      </c>
      <c r="C18" s="341">
        <f t="shared" si="0"/>
        <v>8419</v>
      </c>
      <c r="D18" s="342">
        <f t="shared" si="1"/>
        <v>12.589723651154443</v>
      </c>
      <c r="E18" s="338"/>
      <c r="F18" s="341">
        <v>2616</v>
      </c>
      <c r="G18" s="342">
        <v>31.07257393989785</v>
      </c>
      <c r="H18" s="341">
        <v>279</v>
      </c>
      <c r="I18" s="342">
        <v>10.665137614678899</v>
      </c>
      <c r="J18" s="341"/>
      <c r="K18" s="341">
        <v>2128</v>
      </c>
      <c r="L18" s="342">
        <v>25.276161064259412</v>
      </c>
      <c r="M18" s="341">
        <v>427</v>
      </c>
      <c r="N18" s="342">
        <v>20.065789473684212</v>
      </c>
      <c r="O18" s="341"/>
      <c r="P18" s="341">
        <v>3675</v>
      </c>
      <c r="Q18" s="342">
        <v>43.651264995842737</v>
      </c>
      <c r="R18" s="341">
        <v>1397</v>
      </c>
      <c r="S18" s="342">
        <v>38.013605442176875</v>
      </c>
    </row>
    <row r="19" spans="1:19" s="275" customFormat="1" ht="18" customHeight="1" x14ac:dyDescent="0.2">
      <c r="A19" s="318"/>
      <c r="B19" s="331" t="s">
        <v>44</v>
      </c>
      <c r="C19" s="341">
        <f t="shared" si="0"/>
        <v>180</v>
      </c>
      <c r="D19" s="342">
        <f t="shared" si="1"/>
        <v>0.26917095346333292</v>
      </c>
      <c r="E19" s="338"/>
      <c r="F19" s="341">
        <v>59</v>
      </c>
      <c r="G19" s="342">
        <v>32.777777777777779</v>
      </c>
      <c r="H19" s="341">
        <v>58</v>
      </c>
      <c r="I19" s="342">
        <v>98.305084745762713</v>
      </c>
      <c r="J19" s="341"/>
      <c r="K19" s="341">
        <v>111</v>
      </c>
      <c r="L19" s="342">
        <v>61.666666666666671</v>
      </c>
      <c r="M19" s="341">
        <v>111</v>
      </c>
      <c r="N19" s="342">
        <v>100</v>
      </c>
      <c r="O19" s="341"/>
      <c r="P19" s="341">
        <v>10</v>
      </c>
      <c r="Q19" s="342">
        <v>5.5555555555555554</v>
      </c>
      <c r="R19" s="341">
        <v>10</v>
      </c>
      <c r="S19" s="342">
        <v>100</v>
      </c>
    </row>
    <row r="20" spans="1:19" s="275" customFormat="1" ht="18" customHeight="1" x14ac:dyDescent="0.2">
      <c r="A20" s="318"/>
      <c r="B20" s="331" t="s">
        <v>6</v>
      </c>
      <c r="C20" s="341">
        <f t="shared" si="0"/>
        <v>1301</v>
      </c>
      <c r="D20" s="342">
        <f t="shared" si="1"/>
        <v>1.9455078358655342</v>
      </c>
      <c r="E20" s="338"/>
      <c r="F20" s="341">
        <v>9</v>
      </c>
      <c r="G20" s="342">
        <v>0.69177555726364337</v>
      </c>
      <c r="H20" s="341">
        <v>0</v>
      </c>
      <c r="I20" s="342">
        <v>0</v>
      </c>
      <c r="J20" s="341"/>
      <c r="K20" s="341">
        <v>270</v>
      </c>
      <c r="L20" s="342">
        <v>20.753266717909298</v>
      </c>
      <c r="M20" s="341">
        <v>66</v>
      </c>
      <c r="N20" s="342">
        <v>24.444444444444443</v>
      </c>
      <c r="O20" s="341"/>
      <c r="P20" s="341">
        <v>1022</v>
      </c>
      <c r="Q20" s="342">
        <v>78.554957724827062</v>
      </c>
      <c r="R20" s="341">
        <v>326</v>
      </c>
      <c r="S20" s="342">
        <v>31.898238747553815</v>
      </c>
    </row>
    <row r="21" spans="1:19" s="275" customFormat="1" ht="18" customHeight="1" x14ac:dyDescent="0.2">
      <c r="A21" s="318"/>
      <c r="B21" s="331" t="s">
        <v>5</v>
      </c>
      <c r="C21" s="341">
        <f t="shared" si="0"/>
        <v>1256</v>
      </c>
      <c r="D21" s="342">
        <f t="shared" si="1"/>
        <v>1.8782150974997007</v>
      </c>
      <c r="E21" s="338"/>
      <c r="F21" s="341">
        <v>261</v>
      </c>
      <c r="G21" s="342">
        <v>20.780254777070066</v>
      </c>
      <c r="H21" s="341">
        <v>50</v>
      </c>
      <c r="I21" s="342">
        <v>19.157088122605366</v>
      </c>
      <c r="J21" s="341"/>
      <c r="K21" s="341">
        <v>223</v>
      </c>
      <c r="L21" s="342">
        <v>17.754777070063692</v>
      </c>
      <c r="M21" s="341">
        <v>61</v>
      </c>
      <c r="N21" s="342">
        <v>27.3542600896861</v>
      </c>
      <c r="O21" s="341"/>
      <c r="P21" s="341">
        <v>772</v>
      </c>
      <c r="Q21" s="342">
        <v>61.464968152866241</v>
      </c>
      <c r="R21" s="341">
        <v>694</v>
      </c>
      <c r="S21" s="342">
        <v>89.896373056994818</v>
      </c>
    </row>
    <row r="22" spans="1:19" s="275" customFormat="1" ht="18" customHeight="1" x14ac:dyDescent="0.2">
      <c r="A22" s="318"/>
      <c r="B22" s="331" t="s">
        <v>38</v>
      </c>
      <c r="C22" s="341">
        <f t="shared" si="0"/>
        <v>5673</v>
      </c>
      <c r="D22" s="342">
        <f t="shared" si="1"/>
        <v>8.48337121665271</v>
      </c>
      <c r="E22" s="338"/>
      <c r="F22" s="341">
        <v>1469</v>
      </c>
      <c r="G22" s="342">
        <v>25.894588401198661</v>
      </c>
      <c r="H22" s="341">
        <v>10</v>
      </c>
      <c r="I22" s="342">
        <v>0.6807351940095302</v>
      </c>
      <c r="J22" s="341"/>
      <c r="K22" s="341">
        <v>2056</v>
      </c>
      <c r="L22" s="342">
        <v>36.241847347082675</v>
      </c>
      <c r="M22" s="341">
        <v>85</v>
      </c>
      <c r="N22" s="342">
        <v>4.1342412451361863</v>
      </c>
      <c r="O22" s="341"/>
      <c r="P22" s="341">
        <v>2148</v>
      </c>
      <c r="Q22" s="342">
        <v>37.863564251718671</v>
      </c>
      <c r="R22" s="341">
        <v>228</v>
      </c>
      <c r="S22" s="342">
        <v>10.614525139664805</v>
      </c>
    </row>
    <row r="23" spans="1:19" s="275" customFormat="1" ht="18" customHeight="1" x14ac:dyDescent="0.2">
      <c r="A23" s="318"/>
      <c r="B23" s="331" t="s">
        <v>45</v>
      </c>
      <c r="C23" s="341">
        <f t="shared" si="0"/>
        <v>4462</v>
      </c>
      <c r="D23" s="342">
        <f t="shared" si="1"/>
        <v>6.6724488575188428</v>
      </c>
      <c r="E23" s="338"/>
      <c r="F23" s="341">
        <v>1827</v>
      </c>
      <c r="G23" s="342">
        <v>40.945764231286418</v>
      </c>
      <c r="H23" s="341">
        <v>25</v>
      </c>
      <c r="I23" s="342">
        <v>1.3683634373289546</v>
      </c>
      <c r="J23" s="341"/>
      <c r="K23" s="341">
        <v>1944</v>
      </c>
      <c r="L23" s="342">
        <v>43.567906768265352</v>
      </c>
      <c r="M23" s="341">
        <v>52</v>
      </c>
      <c r="N23" s="342">
        <v>2.6748971193415638</v>
      </c>
      <c r="O23" s="341"/>
      <c r="P23" s="341">
        <v>691</v>
      </c>
      <c r="Q23" s="342">
        <v>15.486329000448229</v>
      </c>
      <c r="R23" s="341">
        <v>93</v>
      </c>
      <c r="S23" s="342">
        <v>13.458755426917509</v>
      </c>
    </row>
    <row r="24" spans="1:19" s="275" customFormat="1" ht="18" customHeight="1" x14ac:dyDescent="0.2">
      <c r="A24" s="318">
        <v>47094</v>
      </c>
      <c r="B24" s="331" t="s">
        <v>46</v>
      </c>
      <c r="C24" s="341">
        <f t="shared" si="0"/>
        <v>4182</v>
      </c>
      <c r="D24" s="342">
        <f t="shared" si="1"/>
        <v>6.2537384854647691</v>
      </c>
      <c r="E24" s="338"/>
      <c r="F24" s="341">
        <v>1527</v>
      </c>
      <c r="G24" s="342">
        <v>36.513629842180769</v>
      </c>
      <c r="H24" s="341">
        <v>35</v>
      </c>
      <c r="I24" s="342">
        <v>2.2920759659462999</v>
      </c>
      <c r="J24" s="341"/>
      <c r="K24" s="341">
        <v>2074</v>
      </c>
      <c r="L24" s="342">
        <v>49.59349593495935</v>
      </c>
      <c r="M24" s="341">
        <v>116</v>
      </c>
      <c r="N24" s="342">
        <v>5.593056894889104</v>
      </c>
      <c r="O24" s="341"/>
      <c r="P24" s="341">
        <v>581</v>
      </c>
      <c r="Q24" s="342">
        <v>13.892874222859874</v>
      </c>
      <c r="R24" s="341">
        <v>33</v>
      </c>
      <c r="S24" s="342">
        <v>5.6798623063683307</v>
      </c>
    </row>
    <row r="25" spans="1:19" s="275" customFormat="1" ht="18" customHeight="1" x14ac:dyDescent="0.2">
      <c r="B25" s="331" t="s">
        <v>47</v>
      </c>
      <c r="C25" s="341">
        <f t="shared" si="0"/>
        <v>1818</v>
      </c>
      <c r="D25" s="342">
        <f t="shared" si="1"/>
        <v>2.7186266299796626</v>
      </c>
      <c r="E25" s="338"/>
      <c r="F25" s="341">
        <v>255</v>
      </c>
      <c r="G25" s="342">
        <v>14.026402640264028</v>
      </c>
      <c r="H25" s="341">
        <v>13</v>
      </c>
      <c r="I25" s="342">
        <v>5.0980392156862742</v>
      </c>
      <c r="J25" s="341"/>
      <c r="K25" s="341">
        <v>441</v>
      </c>
      <c r="L25" s="342">
        <v>24.257425742574256</v>
      </c>
      <c r="M25" s="341">
        <v>17</v>
      </c>
      <c r="N25" s="342">
        <v>3.8548752834467117</v>
      </c>
      <c r="O25" s="341"/>
      <c r="P25" s="341">
        <v>1122</v>
      </c>
      <c r="Q25" s="342">
        <v>61.71617161716172</v>
      </c>
      <c r="R25" s="341">
        <v>307</v>
      </c>
      <c r="S25" s="342">
        <v>27.361853832442069</v>
      </c>
    </row>
    <row r="26" spans="1:19" s="275" customFormat="1" ht="18" customHeight="1" x14ac:dyDescent="0.2">
      <c r="B26" s="331" t="s">
        <v>48</v>
      </c>
      <c r="C26" s="341">
        <f t="shared" si="0"/>
        <v>811</v>
      </c>
      <c r="D26" s="342">
        <f t="shared" si="1"/>
        <v>1.2127646847709057</v>
      </c>
      <c r="E26" s="338"/>
      <c r="F26" s="341">
        <v>218</v>
      </c>
      <c r="G26" s="342">
        <v>26.880394574599258</v>
      </c>
      <c r="H26" s="341">
        <v>11</v>
      </c>
      <c r="I26" s="342">
        <v>5.0458715596330279</v>
      </c>
      <c r="J26" s="341"/>
      <c r="K26" s="341">
        <v>345</v>
      </c>
      <c r="L26" s="342">
        <v>42.540073982737361</v>
      </c>
      <c r="M26" s="341">
        <v>18</v>
      </c>
      <c r="N26" s="342">
        <v>5.2173913043478262</v>
      </c>
      <c r="O26" s="341"/>
      <c r="P26" s="341">
        <v>248</v>
      </c>
      <c r="Q26" s="342">
        <v>30.579531442663377</v>
      </c>
      <c r="R26" s="341">
        <v>6</v>
      </c>
      <c r="S26" s="342">
        <v>2.4193548387096775</v>
      </c>
    </row>
    <row r="27" spans="1:19" s="275" customFormat="1" ht="18" customHeight="1" x14ac:dyDescent="0.2">
      <c r="B27" s="331" t="s">
        <v>49</v>
      </c>
      <c r="C27" s="341">
        <f t="shared" si="0"/>
        <v>1054</v>
      </c>
      <c r="D27" s="342">
        <f t="shared" si="1"/>
        <v>1.5761454719464052</v>
      </c>
      <c r="E27" s="338"/>
      <c r="F27" s="341">
        <v>372</v>
      </c>
      <c r="G27" s="342">
        <v>35.294117647058826</v>
      </c>
      <c r="H27" s="341">
        <v>23</v>
      </c>
      <c r="I27" s="342">
        <v>6.182795698924731</v>
      </c>
      <c r="J27" s="341"/>
      <c r="K27" s="341">
        <v>512</v>
      </c>
      <c r="L27" s="342">
        <v>48.576850094876662</v>
      </c>
      <c r="M27" s="341">
        <v>24</v>
      </c>
      <c r="N27" s="342">
        <v>4.6875</v>
      </c>
      <c r="O27" s="341"/>
      <c r="P27" s="341">
        <v>170</v>
      </c>
      <c r="Q27" s="342">
        <v>16.129032258064516</v>
      </c>
      <c r="R27" s="341">
        <v>13</v>
      </c>
      <c r="S27" s="342">
        <v>7.6470588235294121</v>
      </c>
    </row>
    <row r="28" spans="1:19" s="275" customFormat="1" ht="18" customHeight="1" x14ac:dyDescent="0.2">
      <c r="B28" s="336" t="s">
        <v>4</v>
      </c>
      <c r="C28" s="343">
        <f t="shared" si="0"/>
        <v>560</v>
      </c>
      <c r="D28" s="344">
        <f t="shared" si="1"/>
        <v>0.83742074410814693</v>
      </c>
      <c r="E28" s="338"/>
      <c r="F28" s="343">
        <v>173</v>
      </c>
      <c r="G28" s="344">
        <v>30.892857142857146</v>
      </c>
      <c r="H28" s="343">
        <v>13</v>
      </c>
      <c r="I28" s="344">
        <v>7.5144508670520231</v>
      </c>
      <c r="J28" s="341"/>
      <c r="K28" s="343">
        <v>194</v>
      </c>
      <c r="L28" s="344">
        <v>34.642857142857139</v>
      </c>
      <c r="M28" s="343">
        <v>19</v>
      </c>
      <c r="N28" s="344">
        <v>9.7938144329896915</v>
      </c>
      <c r="O28" s="341"/>
      <c r="P28" s="343">
        <v>193</v>
      </c>
      <c r="Q28" s="344">
        <v>34.464285714285715</v>
      </c>
      <c r="R28" s="343">
        <v>28</v>
      </c>
      <c r="S28" s="344">
        <v>14.507772020725387</v>
      </c>
    </row>
    <row r="29" spans="1:19" s="212" customFormat="1" ht="18" customHeight="1" x14ac:dyDescent="0.2">
      <c r="B29" s="332" t="s">
        <v>3</v>
      </c>
      <c r="C29" s="333">
        <f>SUM(C11:C28)</f>
        <v>66872</v>
      </c>
      <c r="D29" s="334">
        <f t="shared" si="1"/>
        <v>100</v>
      </c>
      <c r="E29" s="349"/>
      <c r="F29" s="333">
        <f>SUM(F11:F28)</f>
        <v>21559</v>
      </c>
      <c r="G29" s="334">
        <f t="shared" ref="G12:G29" si="2">F29/$C29*100</f>
        <v>32.239203253977749</v>
      </c>
      <c r="H29" s="333">
        <f>SUM(H11:H28)</f>
        <v>625</v>
      </c>
      <c r="I29" s="334">
        <f t="shared" ref="I12:I29" si="3">H29/F29*100</f>
        <v>2.8990212904123567</v>
      </c>
      <c r="J29" s="352"/>
      <c r="K29" s="333">
        <f>SUM(K11:K28)</f>
        <v>22801</v>
      </c>
      <c r="L29" s="334">
        <f t="shared" ref="L12:L29" si="4">K29/$C29*100</f>
        <v>34.096482832874749</v>
      </c>
      <c r="M29" s="333">
        <f>SUM(M11:M28)</f>
        <v>1251</v>
      </c>
      <c r="N29" s="334">
        <f t="shared" ref="N12:N29" si="5">M29/K29*100</f>
        <v>5.4866014648480332</v>
      </c>
      <c r="O29" s="352"/>
      <c r="P29" s="333">
        <f>SUM(P11:P28)</f>
        <v>22512</v>
      </c>
      <c r="Q29" s="353">
        <f t="shared" ref="Q12:Q29" si="6">P29/$C29*100</f>
        <v>33.664313913147502</v>
      </c>
      <c r="R29" s="333">
        <f>SUM(R11:R28)</f>
        <v>6366</v>
      </c>
      <c r="S29" s="353">
        <f t="shared" ref="S12:S29" si="7">R29/P29*100</f>
        <v>28.278251599147119</v>
      </c>
    </row>
    <row r="30" spans="1:19" s="256" customFormat="1" ht="6.75" customHeight="1" x14ac:dyDescent="0.2">
      <c r="B30" s="1149"/>
      <c r="C30" s="1149"/>
      <c r="D30" s="1149"/>
      <c r="E30" s="293"/>
    </row>
    <row r="31" spans="1:19" x14ac:dyDescent="0.2">
      <c r="B31" s="1152"/>
      <c r="C31" s="1152"/>
      <c r="D31" s="1152"/>
      <c r="E31" s="1152"/>
      <c r="F31" s="1152"/>
      <c r="G31" s="1152"/>
      <c r="H31" s="1152"/>
      <c r="I31" s="1152"/>
      <c r="J31" s="1152"/>
      <c r="K31" s="1152"/>
      <c r="L31" s="1152"/>
      <c r="M31" s="1152"/>
      <c r="N31" s="1152"/>
      <c r="O31" s="1152"/>
      <c r="P31" s="1152"/>
      <c r="Q31" s="1152"/>
    </row>
    <row r="32" spans="1:19" x14ac:dyDescent="0.2">
      <c r="F32" s="319"/>
      <c r="K32" s="319"/>
    </row>
    <row r="33" spans="2:11" x14ac:dyDescent="0.2">
      <c r="B33" s="319"/>
      <c r="K33" s="319"/>
    </row>
  </sheetData>
  <mergeCells count="17">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 ref="B30:D30"/>
    <mergeCell ref="B31:Q31"/>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59">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58</v>
      </c>
    </row>
    <row r="2" spans="1:21" s="205" customFormat="1" ht="49.5" customHeight="1" x14ac:dyDescent="0.2">
      <c r="B2" s="1044"/>
      <c r="C2" s="1044"/>
      <c r="D2" s="1044"/>
      <c r="E2" s="206"/>
      <c r="F2" s="1130"/>
      <c r="G2" s="1130"/>
      <c r="H2" s="1130"/>
      <c r="I2" s="1130"/>
      <c r="J2" s="1130"/>
      <c r="K2" s="1130"/>
      <c r="L2" s="1130"/>
      <c r="M2" s="1130"/>
      <c r="N2" s="1130"/>
      <c r="O2" s="1130"/>
      <c r="P2" s="1130"/>
      <c r="Q2" s="1130"/>
      <c r="S2" s="206"/>
    </row>
    <row r="3" spans="1:21" s="205" customFormat="1" ht="3" customHeight="1" x14ac:dyDescent="0.2">
      <c r="B3" s="206"/>
      <c r="C3" s="206"/>
      <c r="D3" s="206"/>
      <c r="E3" s="206"/>
      <c r="K3" s="206"/>
      <c r="P3" s="206"/>
      <c r="S3" s="206"/>
    </row>
    <row r="4" spans="1:21" s="208" customFormat="1" ht="15" customHeight="1" x14ac:dyDescent="0.2">
      <c r="B4" s="1144" t="s">
        <v>448</v>
      </c>
      <c r="C4" s="1144"/>
      <c r="D4" s="1144"/>
      <c r="E4" s="1144"/>
      <c r="F4" s="1144"/>
      <c r="G4" s="1144"/>
      <c r="H4" s="1144"/>
      <c r="I4" s="1144"/>
      <c r="J4" s="1144"/>
      <c r="K4" s="1144"/>
      <c r="L4" s="1144"/>
      <c r="M4" s="1144"/>
      <c r="N4" s="1144"/>
      <c r="O4" s="1144"/>
      <c r="P4" s="1144"/>
      <c r="Q4" s="1144"/>
      <c r="R4" s="1144"/>
      <c r="S4" s="1144"/>
      <c r="T4" s="314"/>
    </row>
    <row r="5" spans="1:21" s="315" customFormat="1" ht="15" customHeight="1" x14ac:dyDescent="0.2">
      <c r="B5" s="1131" t="str">
        <f>porsaad!B6</f>
        <v>Situación a 30 de abril de 2023</v>
      </c>
      <c r="C5" s="1131"/>
      <c r="D5" s="1131"/>
      <c r="E5" s="1131"/>
      <c r="F5" s="1131"/>
      <c r="G5" s="1131"/>
      <c r="H5" s="1131"/>
      <c r="I5" s="1131"/>
      <c r="J5" s="1131"/>
      <c r="K5" s="1131"/>
      <c r="L5" s="1131"/>
      <c r="M5" s="1131"/>
      <c r="N5" s="1131"/>
      <c r="O5" s="1131"/>
      <c r="P5" s="1131"/>
      <c r="Q5" s="1131"/>
      <c r="R5" s="1131"/>
      <c r="S5" s="1131"/>
      <c r="T5" s="316"/>
      <c r="U5" s="91"/>
    </row>
    <row r="6" spans="1:21" s="208" customFormat="1" ht="4.5" customHeight="1" x14ac:dyDescent="0.2"/>
    <row r="7" spans="1:21" s="211" customFormat="1" ht="15" customHeight="1" x14ac:dyDescent="0.2">
      <c r="A7" s="212"/>
      <c r="B7" s="1132" t="s">
        <v>15</v>
      </c>
      <c r="C7" s="1135" t="s">
        <v>79</v>
      </c>
      <c r="D7" s="1136"/>
      <c r="E7" s="347"/>
      <c r="F7" s="1153" t="s">
        <v>34</v>
      </c>
      <c r="G7" s="1154"/>
      <c r="H7" s="1154"/>
      <c r="I7" s="1155"/>
      <c r="J7" s="351"/>
      <c r="K7" s="1153" t="s">
        <v>52</v>
      </c>
      <c r="L7" s="1154"/>
      <c r="M7" s="1154"/>
      <c r="N7" s="1155"/>
      <c r="O7" s="351"/>
      <c r="P7" s="1153" t="s">
        <v>53</v>
      </c>
      <c r="Q7" s="1154"/>
      <c r="R7" s="1154"/>
      <c r="S7" s="1155"/>
    </row>
    <row r="8" spans="1:21" s="211" customFormat="1" ht="29.25" customHeight="1" x14ac:dyDescent="0.2">
      <c r="A8" s="212"/>
      <c r="B8" s="1133"/>
      <c r="C8" s="1137"/>
      <c r="D8" s="1138"/>
      <c r="E8" s="347"/>
      <c r="F8" s="1156" t="s">
        <v>75</v>
      </c>
      <c r="G8" s="1157"/>
      <c r="H8" s="1150" t="s">
        <v>137</v>
      </c>
      <c r="I8" s="1151"/>
      <c r="J8" s="329"/>
      <c r="K8" s="1156" t="s">
        <v>75</v>
      </c>
      <c r="L8" s="1157"/>
      <c r="M8" s="1150" t="s">
        <v>137</v>
      </c>
      <c r="N8" s="1151"/>
      <c r="O8" s="329"/>
      <c r="P8" s="1156" t="s">
        <v>75</v>
      </c>
      <c r="Q8" s="1157"/>
      <c r="R8" s="1150" t="s">
        <v>137</v>
      </c>
      <c r="S8" s="1151"/>
    </row>
    <row r="9" spans="1:21" s="216" customFormat="1" ht="29.25" customHeight="1" x14ac:dyDescent="0.2">
      <c r="A9" s="317"/>
      <c r="B9" s="1134"/>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122978</v>
      </c>
      <c r="D11" s="340">
        <f>C11/C$29*100</f>
        <v>32.252125611719848</v>
      </c>
      <c r="E11" s="338"/>
      <c r="F11" s="335">
        <v>27118</v>
      </c>
      <c r="G11" s="340">
        <v>22.051098570476018</v>
      </c>
      <c r="H11" s="335">
        <v>424</v>
      </c>
      <c r="I11" s="340">
        <v>1.5635371340069326</v>
      </c>
      <c r="J11" s="341"/>
      <c r="K11" s="335">
        <v>54341</v>
      </c>
      <c r="L11" s="340">
        <v>44.187578266031323</v>
      </c>
      <c r="M11" s="335">
        <v>976</v>
      </c>
      <c r="N11" s="340">
        <v>1.7960655858375811</v>
      </c>
      <c r="O11" s="341"/>
      <c r="P11" s="335">
        <v>41519</v>
      </c>
      <c r="Q11" s="340">
        <v>33.761323163492655</v>
      </c>
      <c r="R11" s="335">
        <v>6361</v>
      </c>
      <c r="S11" s="340">
        <v>15.320696548568124</v>
      </c>
    </row>
    <row r="12" spans="1:21" s="275" customFormat="1" ht="18" customHeight="1" x14ac:dyDescent="0.2">
      <c r="A12" s="318"/>
      <c r="B12" s="331" t="s">
        <v>10</v>
      </c>
      <c r="C12" s="341">
        <f t="shared" ref="C12:C28" si="0">F12+K12+P12</f>
        <v>3307</v>
      </c>
      <c r="D12" s="342">
        <f t="shared" ref="D12:D29" si="1">C12/C$29*100</f>
        <v>0.8672915431862408</v>
      </c>
      <c r="E12" s="338"/>
      <c r="F12" s="341">
        <v>670</v>
      </c>
      <c r="G12" s="342">
        <v>20.260054429996977</v>
      </c>
      <c r="H12" s="341">
        <v>12</v>
      </c>
      <c r="I12" s="342">
        <v>1.791044776119403</v>
      </c>
      <c r="J12" s="341"/>
      <c r="K12" s="341">
        <v>1197</v>
      </c>
      <c r="L12" s="342">
        <v>36.195947989114003</v>
      </c>
      <c r="M12" s="341">
        <v>39</v>
      </c>
      <c r="N12" s="342">
        <v>3.2581453634085209</v>
      </c>
      <c r="O12" s="341"/>
      <c r="P12" s="341">
        <v>1440</v>
      </c>
      <c r="Q12" s="342">
        <v>43.54399758088902</v>
      </c>
      <c r="R12" s="341">
        <v>112</v>
      </c>
      <c r="S12" s="342">
        <v>7.7777777777777777</v>
      </c>
    </row>
    <row r="13" spans="1:21" s="275" customFormat="1" ht="18" customHeight="1" x14ac:dyDescent="0.2">
      <c r="A13" s="318"/>
      <c r="B13" s="331" t="s">
        <v>40</v>
      </c>
      <c r="C13" s="341">
        <f t="shared" si="0"/>
        <v>2486</v>
      </c>
      <c r="D13" s="342">
        <f t="shared" si="1"/>
        <v>0.65197664843090253</v>
      </c>
      <c r="E13" s="338"/>
      <c r="F13" s="341">
        <v>223</v>
      </c>
      <c r="G13" s="342">
        <v>8.9702333065164925</v>
      </c>
      <c r="H13" s="341">
        <v>8</v>
      </c>
      <c r="I13" s="342">
        <v>3.5874439461883409</v>
      </c>
      <c r="J13" s="341"/>
      <c r="K13" s="341">
        <v>707</v>
      </c>
      <c r="L13" s="342">
        <v>28.439259855189057</v>
      </c>
      <c r="M13" s="341">
        <v>38</v>
      </c>
      <c r="N13" s="342">
        <v>5.3748231966053748</v>
      </c>
      <c r="O13" s="341"/>
      <c r="P13" s="341">
        <v>1556</v>
      </c>
      <c r="Q13" s="342">
        <v>62.590506838294445</v>
      </c>
      <c r="R13" s="341">
        <v>132</v>
      </c>
      <c r="S13" s="342">
        <v>8.4832904884318765</v>
      </c>
    </row>
    <row r="14" spans="1:21" s="275" customFormat="1" ht="18" customHeight="1" x14ac:dyDescent="0.2">
      <c r="A14" s="318"/>
      <c r="B14" s="331" t="s">
        <v>41</v>
      </c>
      <c r="C14" s="341">
        <f t="shared" si="0"/>
        <v>11363</v>
      </c>
      <c r="D14" s="342">
        <f t="shared" si="1"/>
        <v>2.9800525567660281</v>
      </c>
      <c r="E14" s="338"/>
      <c r="F14" s="341">
        <v>1999</v>
      </c>
      <c r="G14" s="342">
        <v>17.592185162369091</v>
      </c>
      <c r="H14" s="341">
        <v>66</v>
      </c>
      <c r="I14" s="342">
        <v>3.3016508254127066</v>
      </c>
      <c r="J14" s="341"/>
      <c r="K14" s="341">
        <v>3824</v>
      </c>
      <c r="L14" s="342">
        <v>33.653084572736077</v>
      </c>
      <c r="M14" s="341">
        <v>144</v>
      </c>
      <c r="N14" s="342">
        <v>3.7656903765690379</v>
      </c>
      <c r="O14" s="341"/>
      <c r="P14" s="341">
        <v>5540</v>
      </c>
      <c r="Q14" s="342">
        <v>48.754730264894839</v>
      </c>
      <c r="R14" s="341">
        <v>192</v>
      </c>
      <c r="S14" s="342">
        <v>3.4657039711191335</v>
      </c>
    </row>
    <row r="15" spans="1:21" s="275" customFormat="1" ht="18" customHeight="1" x14ac:dyDescent="0.2">
      <c r="A15" s="318"/>
      <c r="B15" s="331" t="s">
        <v>9</v>
      </c>
      <c r="C15" s="341">
        <f t="shared" si="0"/>
        <v>2181</v>
      </c>
      <c r="D15" s="342">
        <f t="shared" si="1"/>
        <v>0.57198755841826165</v>
      </c>
      <c r="E15" s="338"/>
      <c r="F15" s="341">
        <v>520</v>
      </c>
      <c r="G15" s="342">
        <v>23.842274186153141</v>
      </c>
      <c r="H15" s="341">
        <v>36</v>
      </c>
      <c r="I15" s="342">
        <v>6.9230769230769234</v>
      </c>
      <c r="J15" s="341"/>
      <c r="K15" s="341">
        <v>784</v>
      </c>
      <c r="L15" s="342">
        <v>35.946813388353966</v>
      </c>
      <c r="M15" s="341">
        <v>109</v>
      </c>
      <c r="N15" s="342">
        <v>13.903061224489797</v>
      </c>
      <c r="O15" s="341"/>
      <c r="P15" s="341">
        <v>877</v>
      </c>
      <c r="Q15" s="342">
        <v>40.210912425492893</v>
      </c>
      <c r="R15" s="341">
        <v>151</v>
      </c>
      <c r="S15" s="342">
        <v>17.217787913340935</v>
      </c>
    </row>
    <row r="16" spans="1:21" s="275" customFormat="1" ht="18" customHeight="1" x14ac:dyDescent="0.2">
      <c r="A16" s="318"/>
      <c r="B16" s="331" t="s">
        <v>8</v>
      </c>
      <c r="C16" s="341">
        <f t="shared" si="0"/>
        <v>3276</v>
      </c>
      <c r="D16" s="342">
        <f t="shared" si="1"/>
        <v>0.85916150452921836</v>
      </c>
      <c r="E16" s="338"/>
      <c r="F16" s="341">
        <v>567</v>
      </c>
      <c r="G16" s="342">
        <v>17.307692307692307</v>
      </c>
      <c r="H16" s="341">
        <v>65</v>
      </c>
      <c r="I16" s="342">
        <v>11.46384479717813</v>
      </c>
      <c r="J16" s="341"/>
      <c r="K16" s="341">
        <v>1341</v>
      </c>
      <c r="L16" s="342">
        <v>40.934065934065934</v>
      </c>
      <c r="M16" s="341">
        <v>167</v>
      </c>
      <c r="N16" s="342">
        <v>12.453392990305742</v>
      </c>
      <c r="O16" s="341"/>
      <c r="P16" s="341">
        <v>1368</v>
      </c>
      <c r="Q16" s="342">
        <v>41.758241758241759</v>
      </c>
      <c r="R16" s="341">
        <v>283</v>
      </c>
      <c r="S16" s="342">
        <v>20.687134502923975</v>
      </c>
    </row>
    <row r="17" spans="1:19" s="275" customFormat="1" ht="18" customHeight="1" x14ac:dyDescent="0.2">
      <c r="A17" s="318"/>
      <c r="B17" s="331" t="s">
        <v>7</v>
      </c>
      <c r="C17" s="341">
        <f t="shared" si="0"/>
        <v>26118</v>
      </c>
      <c r="D17" s="342">
        <f t="shared" si="1"/>
        <v>6.8496886981972285</v>
      </c>
      <c r="E17" s="338"/>
      <c r="F17" s="341">
        <v>3585</v>
      </c>
      <c r="G17" s="342">
        <v>13.726165862623477</v>
      </c>
      <c r="H17" s="341">
        <v>156</v>
      </c>
      <c r="I17" s="342">
        <v>4.3514644351464433</v>
      </c>
      <c r="J17" s="341"/>
      <c r="K17" s="341">
        <v>8110</v>
      </c>
      <c r="L17" s="342">
        <v>31.051382188528986</v>
      </c>
      <c r="M17" s="341">
        <v>650</v>
      </c>
      <c r="N17" s="342">
        <v>8.0147965474722564</v>
      </c>
      <c r="O17" s="341"/>
      <c r="P17" s="341">
        <v>14423</v>
      </c>
      <c r="Q17" s="342">
        <v>55.222451948847542</v>
      </c>
      <c r="R17" s="341">
        <v>2366</v>
      </c>
      <c r="S17" s="342">
        <v>16.404354156555499</v>
      </c>
    </row>
    <row r="18" spans="1:19" s="275" customFormat="1" ht="18" customHeight="1" x14ac:dyDescent="0.2">
      <c r="A18" s="318"/>
      <c r="B18" s="331" t="s">
        <v>43</v>
      </c>
      <c r="C18" s="341">
        <f t="shared" si="0"/>
        <v>26172</v>
      </c>
      <c r="D18" s="342">
        <f t="shared" si="1"/>
        <v>6.863850701019139</v>
      </c>
      <c r="E18" s="338"/>
      <c r="F18" s="341">
        <v>4826</v>
      </c>
      <c r="G18" s="342">
        <v>18.439553721534462</v>
      </c>
      <c r="H18" s="341">
        <v>947</v>
      </c>
      <c r="I18" s="342">
        <v>19.622876087857438</v>
      </c>
      <c r="J18" s="341"/>
      <c r="K18" s="341">
        <v>7719</v>
      </c>
      <c r="L18" s="342">
        <v>29.493351673544243</v>
      </c>
      <c r="M18" s="341">
        <v>2654</v>
      </c>
      <c r="N18" s="342">
        <v>34.382692058556806</v>
      </c>
      <c r="O18" s="341"/>
      <c r="P18" s="341">
        <v>13627</v>
      </c>
      <c r="Q18" s="342">
        <v>52.067094604921294</v>
      </c>
      <c r="R18" s="341">
        <v>6892</v>
      </c>
      <c r="S18" s="342">
        <v>50.576062229397522</v>
      </c>
    </row>
    <row r="19" spans="1:19" s="275" customFormat="1" ht="18" customHeight="1" x14ac:dyDescent="0.2">
      <c r="A19" s="318"/>
      <c r="B19" s="331" t="s">
        <v>44</v>
      </c>
      <c r="C19" s="341">
        <f t="shared" si="0"/>
        <v>24747</v>
      </c>
      <c r="D19" s="342">
        <f t="shared" si="1"/>
        <v>6.4901311821076213</v>
      </c>
      <c r="E19" s="338"/>
      <c r="F19" s="341">
        <v>3182</v>
      </c>
      <c r="G19" s="342">
        <v>12.858124217076817</v>
      </c>
      <c r="H19" s="341">
        <v>18</v>
      </c>
      <c r="I19" s="342">
        <v>0.56568196103079826</v>
      </c>
      <c r="J19" s="341"/>
      <c r="K19" s="341">
        <v>9255</v>
      </c>
      <c r="L19" s="342">
        <v>37.398472542126321</v>
      </c>
      <c r="M19" s="341">
        <v>35</v>
      </c>
      <c r="N19" s="342">
        <v>0.37817396002160997</v>
      </c>
      <c r="O19" s="341"/>
      <c r="P19" s="341">
        <v>12310</v>
      </c>
      <c r="Q19" s="342">
        <v>49.743403240796866</v>
      </c>
      <c r="R19" s="341">
        <v>38</v>
      </c>
      <c r="S19" s="342">
        <v>0.30869212022745735</v>
      </c>
    </row>
    <row r="20" spans="1:19" s="275" customFormat="1" ht="18" customHeight="1" x14ac:dyDescent="0.2">
      <c r="A20" s="318"/>
      <c r="B20" s="331" t="s">
        <v>6</v>
      </c>
      <c r="C20" s="341">
        <f t="shared" si="0"/>
        <v>42597</v>
      </c>
      <c r="D20" s="342">
        <f t="shared" si="1"/>
        <v>11.17145989268349</v>
      </c>
      <c r="E20" s="338"/>
      <c r="F20" s="341">
        <v>10661</v>
      </c>
      <c r="G20" s="342">
        <v>25.027584102166816</v>
      </c>
      <c r="H20" s="341">
        <v>414</v>
      </c>
      <c r="I20" s="342">
        <v>3.883313010036582</v>
      </c>
      <c r="J20" s="341"/>
      <c r="K20" s="341">
        <v>15433</v>
      </c>
      <c r="L20" s="342">
        <v>36.230250956640134</v>
      </c>
      <c r="M20" s="341">
        <v>802</v>
      </c>
      <c r="N20" s="342">
        <v>5.1966565152595088</v>
      </c>
      <c r="O20" s="341"/>
      <c r="P20" s="341">
        <v>16503</v>
      </c>
      <c r="Q20" s="342">
        <v>38.742164941193039</v>
      </c>
      <c r="R20" s="341">
        <v>1539</v>
      </c>
      <c r="S20" s="342">
        <v>9.3255771677876762</v>
      </c>
    </row>
    <row r="21" spans="1:19" s="275" customFormat="1" ht="18" customHeight="1" x14ac:dyDescent="0.2">
      <c r="A21" s="318"/>
      <c r="B21" s="331" t="s">
        <v>5</v>
      </c>
      <c r="C21" s="341">
        <f t="shared" si="0"/>
        <v>3621</v>
      </c>
      <c r="D21" s="342">
        <f t="shared" si="1"/>
        <v>0.94964096700253342</v>
      </c>
      <c r="E21" s="338"/>
      <c r="F21" s="341">
        <v>541</v>
      </c>
      <c r="G21" s="342">
        <v>14.940624136978736</v>
      </c>
      <c r="H21" s="341">
        <v>54</v>
      </c>
      <c r="I21" s="342">
        <v>9.9815157116451019</v>
      </c>
      <c r="J21" s="341"/>
      <c r="K21" s="341">
        <v>1197</v>
      </c>
      <c r="L21" s="342">
        <v>33.057166528583267</v>
      </c>
      <c r="M21" s="341">
        <v>202</v>
      </c>
      <c r="N21" s="342">
        <v>16.875522138680033</v>
      </c>
      <c r="O21" s="341"/>
      <c r="P21" s="341">
        <v>1883</v>
      </c>
      <c r="Q21" s="342">
        <v>52.002209334438</v>
      </c>
      <c r="R21" s="341">
        <v>541</v>
      </c>
      <c r="S21" s="342">
        <v>28.730748805098251</v>
      </c>
    </row>
    <row r="22" spans="1:19" s="275" customFormat="1" ht="18" customHeight="1" x14ac:dyDescent="0.2">
      <c r="A22" s="318"/>
      <c r="B22" s="331" t="s">
        <v>38</v>
      </c>
      <c r="C22" s="341">
        <f t="shared" si="0"/>
        <v>9002</v>
      </c>
      <c r="D22" s="342">
        <f t="shared" si="1"/>
        <v>2.3608583222747321</v>
      </c>
      <c r="E22" s="338"/>
      <c r="F22" s="341">
        <v>1712</v>
      </c>
      <c r="G22" s="342">
        <v>19.01799600088869</v>
      </c>
      <c r="H22" s="341">
        <v>18</v>
      </c>
      <c r="I22" s="342">
        <v>1.0514018691588785</v>
      </c>
      <c r="J22" s="341"/>
      <c r="K22" s="341">
        <v>3296</v>
      </c>
      <c r="L22" s="342">
        <v>36.614085758720286</v>
      </c>
      <c r="M22" s="341">
        <v>51</v>
      </c>
      <c r="N22" s="342">
        <v>1.5473300970873787</v>
      </c>
      <c r="O22" s="341"/>
      <c r="P22" s="341">
        <v>3994</v>
      </c>
      <c r="Q22" s="342">
        <v>44.367918240391027</v>
      </c>
      <c r="R22" s="341">
        <v>149</v>
      </c>
      <c r="S22" s="342">
        <v>3.7305958938407611</v>
      </c>
    </row>
    <row r="23" spans="1:19" s="275" customFormat="1" ht="18" customHeight="1" x14ac:dyDescent="0.2">
      <c r="A23" s="318"/>
      <c r="B23" s="331" t="s">
        <v>45</v>
      </c>
      <c r="C23" s="341">
        <f t="shared" si="0"/>
        <v>66311</v>
      </c>
      <c r="D23" s="342">
        <f t="shared" si="1"/>
        <v>17.390677205994198</v>
      </c>
      <c r="E23" s="338"/>
      <c r="F23" s="341">
        <v>13804</v>
      </c>
      <c r="G23" s="342">
        <v>20.817059009817378</v>
      </c>
      <c r="H23" s="341">
        <v>2199</v>
      </c>
      <c r="I23" s="342">
        <v>15.930165169516084</v>
      </c>
      <c r="J23" s="341"/>
      <c r="K23" s="341">
        <v>24866</v>
      </c>
      <c r="L23" s="342">
        <v>37.499057471611046</v>
      </c>
      <c r="M23" s="341">
        <v>5571</v>
      </c>
      <c r="N23" s="342">
        <v>22.404085900426285</v>
      </c>
      <c r="O23" s="341"/>
      <c r="P23" s="341">
        <v>27641</v>
      </c>
      <c r="Q23" s="342">
        <v>41.683883518571577</v>
      </c>
      <c r="R23" s="341">
        <v>10610</v>
      </c>
      <c r="S23" s="342">
        <v>38.385007778300348</v>
      </c>
    </row>
    <row r="24" spans="1:19" s="275" customFormat="1" ht="18" customHeight="1" x14ac:dyDescent="0.2">
      <c r="A24" s="318">
        <v>47094</v>
      </c>
      <c r="B24" s="331" t="s">
        <v>46</v>
      </c>
      <c r="C24" s="341">
        <f t="shared" si="0"/>
        <v>7891</v>
      </c>
      <c r="D24" s="342">
        <f t="shared" si="1"/>
        <v>2.0694882271795061</v>
      </c>
      <c r="E24" s="338"/>
      <c r="F24" s="341">
        <v>1559</v>
      </c>
      <c r="G24" s="342">
        <v>19.756684830819921</v>
      </c>
      <c r="H24" s="341">
        <v>204</v>
      </c>
      <c r="I24" s="342">
        <v>13.085311096856961</v>
      </c>
      <c r="J24" s="341"/>
      <c r="K24" s="341">
        <v>2805</v>
      </c>
      <c r="L24" s="342">
        <v>35.546825497402104</v>
      </c>
      <c r="M24" s="341">
        <v>520</v>
      </c>
      <c r="N24" s="342">
        <v>18.538324420677363</v>
      </c>
      <c r="O24" s="341"/>
      <c r="P24" s="341">
        <v>3527</v>
      </c>
      <c r="Q24" s="342">
        <v>44.696489671777975</v>
      </c>
      <c r="R24" s="341">
        <v>1373</v>
      </c>
      <c r="S24" s="342">
        <v>38.928267649560532</v>
      </c>
    </row>
    <row r="25" spans="1:19" s="275" customFormat="1" ht="18" customHeight="1" x14ac:dyDescent="0.2">
      <c r="B25" s="331" t="s">
        <v>47</v>
      </c>
      <c r="C25" s="341">
        <f t="shared" si="0"/>
        <v>2885</v>
      </c>
      <c r="D25" s="342">
        <f t="shared" si="1"/>
        <v>0.75661811372612786</v>
      </c>
      <c r="E25" s="338"/>
      <c r="F25" s="341">
        <v>291</v>
      </c>
      <c r="G25" s="342">
        <v>10.086655112651647</v>
      </c>
      <c r="H25" s="341">
        <v>3</v>
      </c>
      <c r="I25" s="342">
        <v>1.0309278350515463</v>
      </c>
      <c r="J25" s="341"/>
      <c r="K25" s="341">
        <v>961</v>
      </c>
      <c r="L25" s="342">
        <v>33.310225303292896</v>
      </c>
      <c r="M25" s="341">
        <v>8</v>
      </c>
      <c r="N25" s="342">
        <v>0.83246618106139447</v>
      </c>
      <c r="O25" s="341"/>
      <c r="P25" s="341">
        <v>1633</v>
      </c>
      <c r="Q25" s="342">
        <v>56.603119584055463</v>
      </c>
      <c r="R25" s="341">
        <v>8</v>
      </c>
      <c r="S25" s="342">
        <v>0.4898958971218616</v>
      </c>
    </row>
    <row r="26" spans="1:19" s="275" customFormat="1" ht="18" customHeight="1" x14ac:dyDescent="0.2">
      <c r="B26" s="331" t="s">
        <v>48</v>
      </c>
      <c r="C26" s="341">
        <f t="shared" si="0"/>
        <v>22456</v>
      </c>
      <c r="D26" s="342">
        <f t="shared" si="1"/>
        <v>5.8892950994225046</v>
      </c>
      <c r="E26" s="338"/>
      <c r="F26" s="341">
        <v>3738</v>
      </c>
      <c r="G26" s="342">
        <v>16.645885286783045</v>
      </c>
      <c r="H26" s="341">
        <v>479</v>
      </c>
      <c r="I26" s="342">
        <v>12.8143392188336</v>
      </c>
      <c r="J26" s="341"/>
      <c r="K26" s="341">
        <v>7244</v>
      </c>
      <c r="L26" s="342">
        <v>32.258639116494479</v>
      </c>
      <c r="M26" s="341">
        <v>1421</v>
      </c>
      <c r="N26" s="342">
        <v>19.616234124792932</v>
      </c>
      <c r="O26" s="341"/>
      <c r="P26" s="341">
        <v>11474</v>
      </c>
      <c r="Q26" s="342">
        <v>51.095475596722487</v>
      </c>
      <c r="R26" s="341">
        <v>4497</v>
      </c>
      <c r="S26" s="342">
        <v>39.192957991981871</v>
      </c>
    </row>
    <row r="27" spans="1:19" s="275" customFormat="1" ht="18" customHeight="1" x14ac:dyDescent="0.2">
      <c r="B27" s="331" t="s">
        <v>49</v>
      </c>
      <c r="C27" s="341">
        <f t="shared" si="0"/>
        <v>3168</v>
      </c>
      <c r="D27" s="342">
        <f t="shared" si="1"/>
        <v>0.83083749888539804</v>
      </c>
      <c r="E27" s="338"/>
      <c r="F27" s="341">
        <v>476</v>
      </c>
      <c r="G27" s="342">
        <v>15.025252525252524</v>
      </c>
      <c r="H27" s="341">
        <v>140</v>
      </c>
      <c r="I27" s="342">
        <v>29.411764705882355</v>
      </c>
      <c r="J27" s="341"/>
      <c r="K27" s="341">
        <v>1097</v>
      </c>
      <c r="L27" s="342">
        <v>34.627525252525253</v>
      </c>
      <c r="M27" s="341">
        <v>348</v>
      </c>
      <c r="N27" s="342">
        <v>31.722880583409296</v>
      </c>
      <c r="O27" s="341"/>
      <c r="P27" s="341">
        <v>1595</v>
      </c>
      <c r="Q27" s="342">
        <v>50.347222222222221</v>
      </c>
      <c r="R27" s="341">
        <v>719</v>
      </c>
      <c r="S27" s="342">
        <v>45.078369905956109</v>
      </c>
    </row>
    <row r="28" spans="1:19" s="275" customFormat="1" ht="18" customHeight="1" x14ac:dyDescent="0.2">
      <c r="B28" s="336" t="s">
        <v>4</v>
      </c>
      <c r="C28" s="343">
        <f t="shared" si="0"/>
        <v>743</v>
      </c>
      <c r="D28" s="344">
        <f t="shared" si="1"/>
        <v>0.19485866845702357</v>
      </c>
      <c r="E28" s="338"/>
      <c r="F28" s="343">
        <v>200</v>
      </c>
      <c r="G28" s="344">
        <v>26.917900403768506</v>
      </c>
      <c r="H28" s="343">
        <v>12</v>
      </c>
      <c r="I28" s="344">
        <v>6</v>
      </c>
      <c r="J28" s="341"/>
      <c r="K28" s="343">
        <v>264</v>
      </c>
      <c r="L28" s="344">
        <v>35.53162853297443</v>
      </c>
      <c r="M28" s="343">
        <v>29</v>
      </c>
      <c r="N28" s="344">
        <v>10.984848484848484</v>
      </c>
      <c r="O28" s="341"/>
      <c r="P28" s="343">
        <v>279</v>
      </c>
      <c r="Q28" s="344">
        <v>37.550471063257071</v>
      </c>
      <c r="R28" s="343">
        <v>56</v>
      </c>
      <c r="S28" s="344">
        <v>20.071684587813621</v>
      </c>
    </row>
    <row r="29" spans="1:19" s="212" customFormat="1" ht="18" customHeight="1" x14ac:dyDescent="0.2">
      <c r="B29" s="332" t="s">
        <v>3</v>
      </c>
      <c r="C29" s="333">
        <f>SUM(C11:C28)</f>
        <v>381302</v>
      </c>
      <c r="D29" s="334">
        <f t="shared" si="1"/>
        <v>100</v>
      </c>
      <c r="E29" s="349"/>
      <c r="F29" s="333">
        <f>SUM(F11:F28)</f>
        <v>75672</v>
      </c>
      <c r="G29" s="334">
        <f t="shared" ref="G12:G29" si="2">F29/$C29*100</f>
        <v>19.845686621103482</v>
      </c>
      <c r="H29" s="333">
        <f>SUM(H11:H28)</f>
        <v>5255</v>
      </c>
      <c r="I29" s="334">
        <f t="shared" ref="I12:I29" si="3">H29/F29*100</f>
        <v>6.9444444444444446</v>
      </c>
      <c r="J29" s="352"/>
      <c r="K29" s="333">
        <f>SUM(K11:K28)</f>
        <v>144441</v>
      </c>
      <c r="L29" s="334">
        <f t="shared" ref="L12:L29" si="4">K29/$C29*100</f>
        <v>37.880997214806115</v>
      </c>
      <c r="M29" s="333">
        <f>SUM(M11:M28)</f>
        <v>13764</v>
      </c>
      <c r="N29" s="334">
        <f t="shared" ref="N12:N29" si="5">M29/K29*100</f>
        <v>9.5291503105074042</v>
      </c>
      <c r="O29" s="352"/>
      <c r="P29" s="333">
        <f>SUM(P11:P28)</f>
        <v>161189</v>
      </c>
      <c r="Q29" s="353">
        <f t="shared" ref="Q12:Q29" si="6">P29/$C29*100</f>
        <v>42.27331616409041</v>
      </c>
      <c r="R29" s="333">
        <f>SUM(R11:R28)</f>
        <v>36019</v>
      </c>
      <c r="S29" s="353">
        <f t="shared" ref="S12:S29" si="7">R29/P29*100</f>
        <v>22.345817642643109</v>
      </c>
    </row>
    <row r="30" spans="1:19" s="256" customFormat="1" ht="6.75" customHeight="1" x14ac:dyDescent="0.2">
      <c r="B30" s="1149"/>
      <c r="C30" s="1149"/>
      <c r="D30" s="1149"/>
      <c r="E30" s="293"/>
    </row>
    <row r="31" spans="1:19" ht="24" customHeight="1" x14ac:dyDescent="0.2">
      <c r="B31" s="1152"/>
      <c r="C31" s="1152"/>
      <c r="D31" s="1152"/>
      <c r="E31" s="1152"/>
      <c r="F31" s="1152"/>
      <c r="G31" s="1152"/>
      <c r="H31" s="1152"/>
      <c r="I31" s="1152"/>
      <c r="J31" s="1152"/>
      <c r="K31" s="1152"/>
      <c r="L31" s="1152"/>
      <c r="M31" s="1152"/>
      <c r="N31" s="1152"/>
      <c r="O31" s="1152"/>
      <c r="P31" s="1152"/>
      <c r="Q31" s="1152"/>
    </row>
    <row r="32" spans="1:19" x14ac:dyDescent="0.2">
      <c r="F32" s="319"/>
      <c r="K32" s="319"/>
    </row>
    <row r="33" spans="2:11" x14ac:dyDescent="0.2">
      <c r="B33" s="319"/>
      <c r="K33" s="319"/>
    </row>
  </sheetData>
  <mergeCells count="17">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 ref="B30:D30"/>
    <mergeCell ref="B31:Q31"/>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60">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86</v>
      </c>
    </row>
    <row r="2" spans="1:21" s="205" customFormat="1" ht="49.5" customHeight="1" x14ac:dyDescent="0.2">
      <c r="B2" s="1044"/>
      <c r="C2" s="1044"/>
      <c r="D2" s="1044"/>
      <c r="E2" s="206"/>
      <c r="F2" s="1130"/>
      <c r="G2" s="1130"/>
      <c r="H2" s="1130"/>
      <c r="I2" s="1130"/>
      <c r="J2" s="1130"/>
      <c r="K2" s="1130"/>
      <c r="L2" s="1130"/>
      <c r="M2" s="1130"/>
      <c r="N2" s="1130"/>
      <c r="O2" s="1130"/>
      <c r="P2" s="1130"/>
      <c r="Q2" s="1130"/>
      <c r="S2" s="206"/>
    </row>
    <row r="3" spans="1:21" s="205" customFormat="1" ht="3" customHeight="1" x14ac:dyDescent="0.2">
      <c r="B3" s="206"/>
      <c r="C3" s="206"/>
      <c r="D3" s="206"/>
      <c r="E3" s="206"/>
      <c r="K3" s="206"/>
      <c r="P3" s="206"/>
      <c r="S3" s="206"/>
    </row>
    <row r="4" spans="1:21" s="208" customFormat="1" ht="15" customHeight="1" x14ac:dyDescent="0.2">
      <c r="B4" s="1144" t="s">
        <v>447</v>
      </c>
      <c r="C4" s="1144"/>
      <c r="D4" s="1144"/>
      <c r="E4" s="1144"/>
      <c r="F4" s="1144"/>
      <c r="G4" s="1144"/>
      <c r="H4" s="1144"/>
      <c r="I4" s="1144"/>
      <c r="J4" s="1144"/>
      <c r="K4" s="1144"/>
      <c r="L4" s="1144"/>
      <c r="M4" s="1144"/>
      <c r="N4" s="1144"/>
      <c r="O4" s="1144"/>
      <c r="P4" s="1144"/>
      <c r="Q4" s="1144"/>
      <c r="R4" s="1144"/>
      <c r="S4" s="1144"/>
      <c r="T4" s="314"/>
    </row>
    <row r="5" spans="1:21" s="315" customFormat="1" ht="15" customHeight="1" x14ac:dyDescent="0.2">
      <c r="B5" s="1131" t="str">
        <f>porsaad!B6</f>
        <v>Situación a 30 de abril de 2023</v>
      </c>
      <c r="C5" s="1131"/>
      <c r="D5" s="1131"/>
      <c r="E5" s="1131"/>
      <c r="F5" s="1131"/>
      <c r="G5" s="1131"/>
      <c r="H5" s="1131"/>
      <c r="I5" s="1131"/>
      <c r="J5" s="1131"/>
      <c r="K5" s="1131"/>
      <c r="L5" s="1131"/>
      <c r="M5" s="1131"/>
      <c r="N5" s="1131"/>
      <c r="O5" s="1131"/>
      <c r="P5" s="1131"/>
      <c r="Q5" s="1131"/>
      <c r="R5" s="1131"/>
      <c r="S5" s="1131"/>
      <c r="T5" s="316"/>
      <c r="U5" s="91"/>
    </row>
    <row r="6" spans="1:21" s="208" customFormat="1" ht="4.5" customHeight="1" x14ac:dyDescent="0.2"/>
    <row r="7" spans="1:21" s="211" customFormat="1" ht="15" customHeight="1" x14ac:dyDescent="0.2">
      <c r="A7" s="212"/>
      <c r="B7" s="1132" t="s">
        <v>15</v>
      </c>
      <c r="C7" s="1135" t="s">
        <v>80</v>
      </c>
      <c r="D7" s="1136"/>
      <c r="E7" s="347"/>
      <c r="F7" s="1153" t="s">
        <v>34</v>
      </c>
      <c r="G7" s="1154"/>
      <c r="H7" s="1154"/>
      <c r="I7" s="1155"/>
      <c r="J7" s="351"/>
      <c r="K7" s="1153" t="s">
        <v>52</v>
      </c>
      <c r="L7" s="1154"/>
      <c r="M7" s="1154"/>
      <c r="N7" s="1155"/>
      <c r="O7" s="351"/>
      <c r="P7" s="1153" t="s">
        <v>53</v>
      </c>
      <c r="Q7" s="1154"/>
      <c r="R7" s="1154"/>
      <c r="S7" s="1155"/>
    </row>
    <row r="8" spans="1:21" s="211" customFormat="1" ht="29.25" customHeight="1" x14ac:dyDescent="0.2">
      <c r="A8" s="212"/>
      <c r="B8" s="1133"/>
      <c r="C8" s="1137"/>
      <c r="D8" s="1138"/>
      <c r="E8" s="347"/>
      <c r="F8" s="1156" t="s">
        <v>75</v>
      </c>
      <c r="G8" s="1157"/>
      <c r="H8" s="1150" t="s">
        <v>137</v>
      </c>
      <c r="I8" s="1151"/>
      <c r="J8" s="329"/>
      <c r="K8" s="1156" t="s">
        <v>75</v>
      </c>
      <c r="L8" s="1157"/>
      <c r="M8" s="1150" t="s">
        <v>137</v>
      </c>
      <c r="N8" s="1151"/>
      <c r="O8" s="329"/>
      <c r="P8" s="1156" t="s">
        <v>75</v>
      </c>
      <c r="Q8" s="1157"/>
      <c r="R8" s="1150" t="s">
        <v>137</v>
      </c>
      <c r="S8" s="1151"/>
    </row>
    <row r="9" spans="1:21" s="216" customFormat="1" ht="29.25" customHeight="1" x14ac:dyDescent="0.2">
      <c r="A9" s="317"/>
      <c r="B9" s="1134"/>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147009</v>
      </c>
      <c r="D11" s="340">
        <f>C11/C$29*100</f>
        <v>44.82077361407103</v>
      </c>
      <c r="E11" s="338"/>
      <c r="F11" s="335">
        <v>33140</v>
      </c>
      <c r="G11" s="340">
        <v>22.542837513349522</v>
      </c>
      <c r="H11" s="335">
        <v>9925</v>
      </c>
      <c r="I11" s="340">
        <v>29.948702474351236</v>
      </c>
      <c r="J11" s="341"/>
      <c r="K11" s="335">
        <v>66451</v>
      </c>
      <c r="L11" s="340">
        <v>45.201994435714823</v>
      </c>
      <c r="M11" s="335">
        <v>19254</v>
      </c>
      <c r="N11" s="340">
        <v>28.974733262102902</v>
      </c>
      <c r="O11" s="341"/>
      <c r="P11" s="335">
        <v>47418</v>
      </c>
      <c r="Q11" s="340">
        <v>32.255168050935659</v>
      </c>
      <c r="R11" s="335">
        <v>14629</v>
      </c>
      <c r="S11" s="340">
        <v>30.85115357037412</v>
      </c>
    </row>
    <row r="12" spans="1:21" s="275" customFormat="1" ht="18" customHeight="1" x14ac:dyDescent="0.2">
      <c r="A12" s="318"/>
      <c r="B12" s="331" t="s">
        <v>10</v>
      </c>
      <c r="C12" s="341">
        <f t="shared" ref="C12:C28" si="0">F12+K12+P12</f>
        <v>5277</v>
      </c>
      <c r="D12" s="342">
        <f t="shared" ref="D12:D29" si="1">C12/C$29*100</f>
        <v>1.6088757991786409</v>
      </c>
      <c r="E12" s="338"/>
      <c r="F12" s="341">
        <v>766</v>
      </c>
      <c r="G12" s="342">
        <v>14.515823384498768</v>
      </c>
      <c r="H12" s="341">
        <v>517</v>
      </c>
      <c r="I12" s="342">
        <v>67.493472584856391</v>
      </c>
      <c r="J12" s="341"/>
      <c r="K12" s="341">
        <v>1549</v>
      </c>
      <c r="L12" s="342">
        <v>29.353799507295815</v>
      </c>
      <c r="M12" s="341">
        <v>1013</v>
      </c>
      <c r="N12" s="342">
        <v>65.397030342156228</v>
      </c>
      <c r="O12" s="341"/>
      <c r="P12" s="341">
        <v>2962</v>
      </c>
      <c r="Q12" s="342">
        <v>56.130377108205423</v>
      </c>
      <c r="R12" s="341">
        <v>2137</v>
      </c>
      <c r="S12" s="342">
        <v>72.147197839297775</v>
      </c>
    </row>
    <row r="13" spans="1:21" s="275" customFormat="1" ht="18" customHeight="1" x14ac:dyDescent="0.2">
      <c r="A13" s="318"/>
      <c r="B13" s="331" t="s">
        <v>40</v>
      </c>
      <c r="C13" s="341">
        <f t="shared" si="0"/>
        <v>6839</v>
      </c>
      <c r="D13" s="342">
        <f t="shared" si="1"/>
        <v>2.0851054748119626</v>
      </c>
      <c r="E13" s="338"/>
      <c r="F13" s="341">
        <v>920</v>
      </c>
      <c r="G13" s="342">
        <v>13.452259102207925</v>
      </c>
      <c r="H13" s="341">
        <v>791</v>
      </c>
      <c r="I13" s="342">
        <v>85.978260869565219</v>
      </c>
      <c r="J13" s="341"/>
      <c r="K13" s="341">
        <v>1809</v>
      </c>
      <c r="L13" s="342">
        <v>26.451235560754494</v>
      </c>
      <c r="M13" s="341">
        <v>1326</v>
      </c>
      <c r="N13" s="342">
        <v>73.30016583747927</v>
      </c>
      <c r="O13" s="341"/>
      <c r="P13" s="341">
        <v>4110</v>
      </c>
      <c r="Q13" s="342">
        <v>60.096505337037577</v>
      </c>
      <c r="R13" s="341">
        <v>2865</v>
      </c>
      <c r="S13" s="342">
        <v>69.708029197080293</v>
      </c>
    </row>
    <row r="14" spans="1:21" s="275" customFormat="1" ht="18" customHeight="1" x14ac:dyDescent="0.2">
      <c r="A14" s="318"/>
      <c r="B14" s="331" t="s">
        <v>41</v>
      </c>
      <c r="C14" s="341">
        <f t="shared" si="0"/>
        <v>2178</v>
      </c>
      <c r="D14" s="342">
        <f t="shared" si="1"/>
        <v>0.66403856179857501</v>
      </c>
      <c r="E14" s="338"/>
      <c r="F14" s="341">
        <v>545</v>
      </c>
      <c r="G14" s="342">
        <v>25.022956841138662</v>
      </c>
      <c r="H14" s="341">
        <v>45</v>
      </c>
      <c r="I14" s="342">
        <v>8.2568807339449553</v>
      </c>
      <c r="J14" s="341"/>
      <c r="K14" s="341">
        <v>740</v>
      </c>
      <c r="L14" s="342">
        <v>33.976124885215789</v>
      </c>
      <c r="M14" s="341">
        <v>69</v>
      </c>
      <c r="N14" s="342">
        <v>9.3243243243243246</v>
      </c>
      <c r="O14" s="341"/>
      <c r="P14" s="341">
        <v>893</v>
      </c>
      <c r="Q14" s="342">
        <v>41.000918273645546</v>
      </c>
      <c r="R14" s="341">
        <v>116</v>
      </c>
      <c r="S14" s="342">
        <v>12.989921612541993</v>
      </c>
    </row>
    <row r="15" spans="1:21" s="275" customFormat="1" ht="18" customHeight="1" x14ac:dyDescent="0.2">
      <c r="A15" s="318"/>
      <c r="B15" s="331" t="s">
        <v>9</v>
      </c>
      <c r="C15" s="341">
        <f t="shared" si="0"/>
        <v>558</v>
      </c>
      <c r="D15" s="342">
        <f t="shared" si="1"/>
        <v>0.17012558194839522</v>
      </c>
      <c r="E15" s="338"/>
      <c r="F15" s="341">
        <v>199</v>
      </c>
      <c r="G15" s="342">
        <v>35.663082437275982</v>
      </c>
      <c r="H15" s="341">
        <v>35</v>
      </c>
      <c r="I15" s="342">
        <v>17.587939698492463</v>
      </c>
      <c r="J15" s="341"/>
      <c r="K15" s="341">
        <v>157</v>
      </c>
      <c r="L15" s="342">
        <v>28.136200716845877</v>
      </c>
      <c r="M15" s="341">
        <v>37</v>
      </c>
      <c r="N15" s="342">
        <v>23.566878980891719</v>
      </c>
      <c r="O15" s="341"/>
      <c r="P15" s="341">
        <v>202</v>
      </c>
      <c r="Q15" s="342">
        <v>36.200716845878134</v>
      </c>
      <c r="R15" s="341">
        <v>59</v>
      </c>
      <c r="S15" s="342">
        <v>29.207920792079207</v>
      </c>
    </row>
    <row r="16" spans="1:21" s="275" customFormat="1" ht="18" customHeight="1" x14ac:dyDescent="0.2">
      <c r="A16" s="318"/>
      <c r="B16" s="331" t="s">
        <v>8</v>
      </c>
      <c r="C16" s="341">
        <f t="shared" si="0"/>
        <v>1507</v>
      </c>
      <c r="D16" s="342">
        <f t="shared" si="1"/>
        <v>0.45946102508285236</v>
      </c>
      <c r="E16" s="338"/>
      <c r="F16" s="341">
        <v>538</v>
      </c>
      <c r="G16" s="342">
        <v>35.700066357000665</v>
      </c>
      <c r="H16" s="341">
        <v>177</v>
      </c>
      <c r="I16" s="342">
        <v>32.899628252788105</v>
      </c>
      <c r="J16" s="341"/>
      <c r="K16" s="341">
        <v>562</v>
      </c>
      <c r="L16" s="342">
        <v>37.292634372926344</v>
      </c>
      <c r="M16" s="341">
        <v>185</v>
      </c>
      <c r="N16" s="342">
        <v>32.918149466192169</v>
      </c>
      <c r="O16" s="341"/>
      <c r="P16" s="341">
        <v>407</v>
      </c>
      <c r="Q16" s="342">
        <v>27.007299270072991</v>
      </c>
      <c r="R16" s="341">
        <v>146</v>
      </c>
      <c r="S16" s="342">
        <v>35.872235872235876</v>
      </c>
    </row>
    <row r="17" spans="1:19" s="275" customFormat="1" ht="18" customHeight="1" x14ac:dyDescent="0.2">
      <c r="A17" s="318"/>
      <c r="B17" s="331" t="s">
        <v>7</v>
      </c>
      <c r="C17" s="341">
        <f t="shared" si="0"/>
        <v>22099</v>
      </c>
      <c r="D17" s="342">
        <f t="shared" si="1"/>
        <v>6.7376437911784697</v>
      </c>
      <c r="E17" s="338"/>
      <c r="F17" s="341">
        <v>3702</v>
      </c>
      <c r="G17" s="342">
        <v>16.751889225756823</v>
      </c>
      <c r="H17" s="341">
        <v>2204</v>
      </c>
      <c r="I17" s="342">
        <v>59.535386277687742</v>
      </c>
      <c r="J17" s="341"/>
      <c r="K17" s="341">
        <v>7224</v>
      </c>
      <c r="L17" s="342">
        <v>32.689261957554635</v>
      </c>
      <c r="M17" s="341">
        <v>3358</v>
      </c>
      <c r="N17" s="342">
        <v>46.483942414174976</v>
      </c>
      <c r="O17" s="341"/>
      <c r="P17" s="341">
        <v>11173</v>
      </c>
      <c r="Q17" s="342">
        <v>50.558848816688538</v>
      </c>
      <c r="R17" s="341">
        <v>5130</v>
      </c>
      <c r="S17" s="342">
        <v>45.914257585250155</v>
      </c>
    </row>
    <row r="18" spans="1:19" s="275" customFormat="1" ht="18" customHeight="1" x14ac:dyDescent="0.2">
      <c r="A18" s="318"/>
      <c r="B18" s="331" t="s">
        <v>43</v>
      </c>
      <c r="C18" s="341">
        <f t="shared" si="0"/>
        <v>15888</v>
      </c>
      <c r="D18" s="342">
        <f t="shared" si="1"/>
        <v>4.8440058171973179</v>
      </c>
      <c r="E18" s="338"/>
      <c r="F18" s="341">
        <v>2970</v>
      </c>
      <c r="G18" s="342">
        <v>18.693353474320244</v>
      </c>
      <c r="H18" s="341">
        <v>765</v>
      </c>
      <c r="I18" s="342">
        <v>25.757575757575758</v>
      </c>
      <c r="J18" s="341"/>
      <c r="K18" s="341">
        <v>4522</v>
      </c>
      <c r="L18" s="342">
        <v>28.461732124874118</v>
      </c>
      <c r="M18" s="341">
        <v>1436</v>
      </c>
      <c r="N18" s="342">
        <v>31.755860238832373</v>
      </c>
      <c r="O18" s="341"/>
      <c r="P18" s="341">
        <v>8396</v>
      </c>
      <c r="Q18" s="342">
        <v>52.844914400805642</v>
      </c>
      <c r="R18" s="341">
        <v>3403</v>
      </c>
      <c r="S18" s="342">
        <v>40.531205335874226</v>
      </c>
    </row>
    <row r="19" spans="1:19" s="275" customFormat="1" ht="18" customHeight="1" x14ac:dyDescent="0.2">
      <c r="A19" s="318"/>
      <c r="B19" s="331" t="s">
        <v>44</v>
      </c>
      <c r="C19" s="341">
        <f t="shared" si="0"/>
        <v>32981</v>
      </c>
      <c r="D19" s="342">
        <f t="shared" si="1"/>
        <v>10.055397523727642</v>
      </c>
      <c r="E19" s="338"/>
      <c r="F19" s="341">
        <v>5661</v>
      </c>
      <c r="G19" s="342">
        <v>17.164428004002303</v>
      </c>
      <c r="H19" s="341">
        <v>1190</v>
      </c>
      <c r="I19" s="342">
        <v>21.021021021021021</v>
      </c>
      <c r="J19" s="341"/>
      <c r="K19" s="341">
        <v>12164</v>
      </c>
      <c r="L19" s="342">
        <v>36.881841060004241</v>
      </c>
      <c r="M19" s="341">
        <v>3717</v>
      </c>
      <c r="N19" s="342">
        <v>30.557382439986846</v>
      </c>
      <c r="O19" s="341"/>
      <c r="P19" s="341">
        <v>15156</v>
      </c>
      <c r="Q19" s="342">
        <v>45.953730935993455</v>
      </c>
      <c r="R19" s="341">
        <v>8397</v>
      </c>
      <c r="S19" s="342">
        <v>55.403800475059384</v>
      </c>
    </row>
    <row r="20" spans="1:19" s="275" customFormat="1" ht="18" customHeight="1" x14ac:dyDescent="0.2">
      <c r="A20" s="318"/>
      <c r="B20" s="331" t="s">
        <v>6</v>
      </c>
      <c r="C20" s="341">
        <f t="shared" si="0"/>
        <v>4423</v>
      </c>
      <c r="D20" s="342">
        <f t="shared" si="1"/>
        <v>1.348504388813176</v>
      </c>
      <c r="E20" s="338"/>
      <c r="F20" s="341">
        <v>718</v>
      </c>
      <c r="G20" s="342">
        <v>16.233325796970384</v>
      </c>
      <c r="H20" s="341">
        <v>366</v>
      </c>
      <c r="I20" s="342">
        <v>50.974930362116986</v>
      </c>
      <c r="J20" s="341"/>
      <c r="K20" s="341">
        <v>1477</v>
      </c>
      <c r="L20" s="342">
        <v>33.393624236943253</v>
      </c>
      <c r="M20" s="341">
        <v>704</v>
      </c>
      <c r="N20" s="342">
        <v>47.664184157075148</v>
      </c>
      <c r="O20" s="341"/>
      <c r="P20" s="341">
        <v>2228</v>
      </c>
      <c r="Q20" s="342">
        <v>50.37304996608637</v>
      </c>
      <c r="R20" s="341">
        <v>1091</v>
      </c>
      <c r="S20" s="342">
        <v>48.967684021543981</v>
      </c>
    </row>
    <row r="21" spans="1:19" s="275" customFormat="1" ht="18" customHeight="1" x14ac:dyDescent="0.2">
      <c r="A21" s="318"/>
      <c r="B21" s="331" t="s">
        <v>5</v>
      </c>
      <c r="C21" s="341">
        <f t="shared" si="0"/>
        <v>994</v>
      </c>
      <c r="D21" s="342">
        <f t="shared" si="1"/>
        <v>0.3030552481302955</v>
      </c>
      <c r="E21" s="338"/>
      <c r="F21" s="341">
        <v>218</v>
      </c>
      <c r="G21" s="342">
        <v>21.931589537223338</v>
      </c>
      <c r="H21" s="341">
        <v>162</v>
      </c>
      <c r="I21" s="342">
        <v>74.311926605504581</v>
      </c>
      <c r="J21" s="341"/>
      <c r="K21" s="341">
        <v>309</v>
      </c>
      <c r="L21" s="342">
        <v>31.086519114688127</v>
      </c>
      <c r="M21" s="341">
        <v>228</v>
      </c>
      <c r="N21" s="342">
        <v>73.786407766990294</v>
      </c>
      <c r="O21" s="341"/>
      <c r="P21" s="341">
        <v>467</v>
      </c>
      <c r="Q21" s="342">
        <v>46.981891348088531</v>
      </c>
      <c r="R21" s="341">
        <v>370</v>
      </c>
      <c r="S21" s="342">
        <v>79.229122055674523</v>
      </c>
    </row>
    <row r="22" spans="1:19" s="275" customFormat="1" ht="18" customHeight="1" x14ac:dyDescent="0.2">
      <c r="A22" s="318"/>
      <c r="B22" s="331" t="s">
        <v>38</v>
      </c>
      <c r="C22" s="341">
        <f t="shared" si="0"/>
        <v>25996</v>
      </c>
      <c r="D22" s="342">
        <f t="shared" si="1"/>
        <v>7.9257789038180686</v>
      </c>
      <c r="E22" s="338"/>
      <c r="F22" s="341">
        <v>9111</v>
      </c>
      <c r="G22" s="342">
        <v>35.047699646099403</v>
      </c>
      <c r="H22" s="341">
        <v>7345</v>
      </c>
      <c r="I22" s="342">
        <v>80.616836790692574</v>
      </c>
      <c r="J22" s="341"/>
      <c r="K22" s="341">
        <v>8943</v>
      </c>
      <c r="L22" s="342">
        <v>34.401446376365598</v>
      </c>
      <c r="M22" s="341">
        <v>6067</v>
      </c>
      <c r="N22" s="342">
        <v>67.840769316784076</v>
      </c>
      <c r="O22" s="341"/>
      <c r="P22" s="341">
        <v>7942</v>
      </c>
      <c r="Q22" s="342">
        <v>30.550853977535002</v>
      </c>
      <c r="R22" s="341">
        <v>4819</v>
      </c>
      <c r="S22" s="342">
        <v>60.677411231427847</v>
      </c>
    </row>
    <row r="23" spans="1:19" s="275" customFormat="1" ht="18" customHeight="1" x14ac:dyDescent="0.2">
      <c r="A23" s="318"/>
      <c r="B23" s="331" t="s">
        <v>45</v>
      </c>
      <c r="C23" s="341">
        <f t="shared" si="0"/>
        <v>47685</v>
      </c>
      <c r="D23" s="342">
        <f t="shared" si="1"/>
        <v>14.538420027256679</v>
      </c>
      <c r="E23" s="338"/>
      <c r="F23" s="341">
        <v>12199</v>
      </c>
      <c r="G23" s="342">
        <v>25.58246828143022</v>
      </c>
      <c r="H23" s="341">
        <v>2926</v>
      </c>
      <c r="I23" s="342">
        <v>23.985572587917041</v>
      </c>
      <c r="J23" s="341"/>
      <c r="K23" s="341">
        <v>18429</v>
      </c>
      <c r="L23" s="342">
        <v>38.647373387857819</v>
      </c>
      <c r="M23" s="341">
        <v>3697</v>
      </c>
      <c r="N23" s="342">
        <v>20.060773780454717</v>
      </c>
      <c r="O23" s="341"/>
      <c r="P23" s="341">
        <v>17057</v>
      </c>
      <c r="Q23" s="342">
        <v>35.770158330711965</v>
      </c>
      <c r="R23" s="341">
        <v>3771</v>
      </c>
      <c r="S23" s="342">
        <v>22.108225362021457</v>
      </c>
    </row>
    <row r="24" spans="1:19" s="275" customFormat="1" ht="18" customHeight="1" x14ac:dyDescent="0.2">
      <c r="A24" s="318">
        <v>47094</v>
      </c>
      <c r="B24" s="331" t="s">
        <v>46</v>
      </c>
      <c r="C24" s="341">
        <f t="shared" si="0"/>
        <v>3131</v>
      </c>
      <c r="D24" s="342">
        <f t="shared" si="1"/>
        <v>0.95459354315488443</v>
      </c>
      <c r="E24" s="338"/>
      <c r="F24" s="341">
        <v>483</v>
      </c>
      <c r="G24" s="342">
        <v>15.426381347812201</v>
      </c>
      <c r="H24" s="341">
        <v>263</v>
      </c>
      <c r="I24" s="342">
        <v>54.45134575569358</v>
      </c>
      <c r="J24" s="341"/>
      <c r="K24" s="341">
        <v>981</v>
      </c>
      <c r="L24" s="342">
        <v>31.331842861705528</v>
      </c>
      <c r="M24" s="341">
        <v>437</v>
      </c>
      <c r="N24" s="342">
        <v>44.54638124362895</v>
      </c>
      <c r="O24" s="341"/>
      <c r="P24" s="341">
        <v>1667</v>
      </c>
      <c r="Q24" s="342">
        <v>53.241775790482272</v>
      </c>
      <c r="R24" s="341">
        <v>698</v>
      </c>
      <c r="S24" s="342">
        <v>41.87162567486503</v>
      </c>
    </row>
    <row r="25" spans="1:19" s="275" customFormat="1" ht="18" customHeight="1" x14ac:dyDescent="0.2">
      <c r="B25" s="331" t="s">
        <v>47</v>
      </c>
      <c r="C25" s="341">
        <f t="shared" si="0"/>
        <v>999</v>
      </c>
      <c r="D25" s="342">
        <f t="shared" si="1"/>
        <v>0.30457967090761084</v>
      </c>
      <c r="E25" s="338"/>
      <c r="F25" s="341">
        <v>152</v>
      </c>
      <c r="G25" s="342">
        <v>15.215215215215217</v>
      </c>
      <c r="H25" s="341">
        <v>5</v>
      </c>
      <c r="I25" s="342">
        <v>3.2894736842105261</v>
      </c>
      <c r="J25" s="341"/>
      <c r="K25" s="341">
        <v>275</v>
      </c>
      <c r="L25" s="342">
        <v>27.527527527527528</v>
      </c>
      <c r="M25" s="341">
        <v>4</v>
      </c>
      <c r="N25" s="342">
        <v>1.4545454545454546</v>
      </c>
      <c r="O25" s="341"/>
      <c r="P25" s="341">
        <v>572</v>
      </c>
      <c r="Q25" s="342">
        <v>57.257257257257251</v>
      </c>
      <c r="R25" s="341">
        <v>10</v>
      </c>
      <c r="S25" s="342">
        <v>1.7482517482517483</v>
      </c>
    </row>
    <row r="26" spans="1:19" s="275" customFormat="1" ht="18" customHeight="1" x14ac:dyDescent="0.2">
      <c r="B26" s="331" t="s">
        <v>48</v>
      </c>
      <c r="C26" s="341">
        <f t="shared" si="0"/>
        <v>5622</v>
      </c>
      <c r="D26" s="342">
        <f t="shared" si="1"/>
        <v>1.7140609708134014</v>
      </c>
      <c r="E26" s="338"/>
      <c r="F26" s="341">
        <v>1255</v>
      </c>
      <c r="G26" s="342">
        <v>22.323016720028459</v>
      </c>
      <c r="H26" s="341">
        <v>136</v>
      </c>
      <c r="I26" s="342">
        <v>10.836653386454183</v>
      </c>
      <c r="J26" s="341"/>
      <c r="K26" s="341">
        <v>1775</v>
      </c>
      <c r="L26" s="342">
        <v>31.5723941657773</v>
      </c>
      <c r="M26" s="341">
        <v>306</v>
      </c>
      <c r="N26" s="342">
        <v>17.239436619718308</v>
      </c>
      <c r="O26" s="341"/>
      <c r="P26" s="341">
        <v>2592</v>
      </c>
      <c r="Q26" s="342">
        <v>46.104589114194241</v>
      </c>
      <c r="R26" s="341">
        <v>817</v>
      </c>
      <c r="S26" s="342">
        <v>31.52006172839506</v>
      </c>
    </row>
    <row r="27" spans="1:19" s="275" customFormat="1" ht="18" customHeight="1" x14ac:dyDescent="0.2">
      <c r="B27" s="331" t="s">
        <v>49</v>
      </c>
      <c r="C27" s="341">
        <f t="shared" si="0"/>
        <v>3697</v>
      </c>
      <c r="D27" s="342">
        <f t="shared" si="1"/>
        <v>1.1271582015469843</v>
      </c>
      <c r="E27" s="338"/>
      <c r="F27" s="341">
        <v>733</v>
      </c>
      <c r="G27" s="342">
        <v>19.826886664863402</v>
      </c>
      <c r="H27" s="341">
        <v>183</v>
      </c>
      <c r="I27" s="342">
        <v>24.965893587994543</v>
      </c>
      <c r="J27" s="341"/>
      <c r="K27" s="341">
        <v>1345</v>
      </c>
      <c r="L27" s="342">
        <v>36.380849337300511</v>
      </c>
      <c r="M27" s="341">
        <v>335</v>
      </c>
      <c r="N27" s="342">
        <v>24.907063197026023</v>
      </c>
      <c r="O27" s="341"/>
      <c r="P27" s="341">
        <v>1619</v>
      </c>
      <c r="Q27" s="342">
        <v>43.792263997836081</v>
      </c>
      <c r="R27" s="341">
        <v>717</v>
      </c>
      <c r="S27" s="342">
        <v>44.286596664607778</v>
      </c>
    </row>
    <row r="28" spans="1:19" s="275" customFormat="1" ht="18" customHeight="1" x14ac:dyDescent="0.2">
      <c r="B28" s="336" t="s">
        <v>4</v>
      </c>
      <c r="C28" s="343">
        <f t="shared" si="0"/>
        <v>1110</v>
      </c>
      <c r="D28" s="344">
        <f t="shared" si="1"/>
        <v>0.33842185656401202</v>
      </c>
      <c r="E28" s="338"/>
      <c r="F28" s="343">
        <v>318</v>
      </c>
      <c r="G28" s="344">
        <v>28.648648648648649</v>
      </c>
      <c r="H28" s="343">
        <v>113</v>
      </c>
      <c r="I28" s="344">
        <v>35.534591194968549</v>
      </c>
      <c r="J28" s="341"/>
      <c r="K28" s="343">
        <v>380</v>
      </c>
      <c r="L28" s="344">
        <v>34.234234234234236</v>
      </c>
      <c r="M28" s="343">
        <v>151</v>
      </c>
      <c r="N28" s="344">
        <v>39.736842105263158</v>
      </c>
      <c r="O28" s="341"/>
      <c r="P28" s="343">
        <v>412</v>
      </c>
      <c r="Q28" s="344">
        <v>37.117117117117118</v>
      </c>
      <c r="R28" s="343">
        <v>205</v>
      </c>
      <c r="S28" s="344">
        <v>49.757281553398059</v>
      </c>
    </row>
    <row r="29" spans="1:19" s="212" customFormat="1" ht="18" customHeight="1" x14ac:dyDescent="0.2">
      <c r="B29" s="332" t="s">
        <v>3</v>
      </c>
      <c r="C29" s="333">
        <f>SUM(C11:C28)</f>
        <v>327993</v>
      </c>
      <c r="D29" s="334">
        <f t="shared" si="1"/>
        <v>100</v>
      </c>
      <c r="E29" s="349"/>
      <c r="F29" s="333">
        <f>SUM(F11:F28)</f>
        <v>73628</v>
      </c>
      <c r="G29" s="334">
        <f t="shared" ref="G12:G29" si="2">F29/$C29*100</f>
        <v>22.448040049635207</v>
      </c>
      <c r="H29" s="333">
        <f>SUM(H11:H28)</f>
        <v>27148</v>
      </c>
      <c r="I29" s="334">
        <f t="shared" ref="I29" si="3">H29/F29*100</f>
        <v>36.871842233932746</v>
      </c>
      <c r="J29" s="352"/>
      <c r="K29" s="333">
        <f>SUM(K11:K28)</f>
        <v>129092</v>
      </c>
      <c r="L29" s="334">
        <f t="shared" ref="L12:L29" si="4">K29/$C29*100</f>
        <v>39.358157033839134</v>
      </c>
      <c r="M29" s="333">
        <f>SUM(M11:M28)</f>
        <v>42324</v>
      </c>
      <c r="N29" s="334">
        <f t="shared" ref="N29" si="5">M29/K29*100</f>
        <v>32.785920118984912</v>
      </c>
      <c r="O29" s="352"/>
      <c r="P29" s="333">
        <f>SUM(P11:P28)</f>
        <v>125273</v>
      </c>
      <c r="Q29" s="353">
        <f t="shared" ref="Q12:Q29" si="6">P29/$C29*100</f>
        <v>38.193802916525662</v>
      </c>
      <c r="R29" s="333">
        <f>SUM(R11:R28)</f>
        <v>49380</v>
      </c>
      <c r="S29" s="353">
        <f t="shared" ref="S29" si="7">R29/P29*100</f>
        <v>39.417911281760638</v>
      </c>
    </row>
    <row r="30" spans="1:19" s="256" customFormat="1" ht="6.75" customHeight="1" x14ac:dyDescent="0.2">
      <c r="B30" s="1149"/>
      <c r="C30" s="1149"/>
      <c r="D30" s="1149"/>
      <c r="E30" s="293"/>
    </row>
    <row r="31" spans="1:19" ht="26.25" customHeight="1" x14ac:dyDescent="0.2">
      <c r="B31" s="1152"/>
      <c r="C31" s="1152"/>
      <c r="D31" s="1152"/>
      <c r="E31" s="1152"/>
      <c r="F31" s="1152"/>
      <c r="G31" s="1152"/>
      <c r="H31" s="1152"/>
      <c r="I31" s="1152"/>
      <c r="J31" s="1152"/>
      <c r="K31" s="1152"/>
      <c r="L31" s="1152"/>
      <c r="M31" s="1152"/>
      <c r="N31" s="1152"/>
      <c r="O31" s="1152"/>
      <c r="P31" s="1152"/>
      <c r="Q31" s="1152"/>
    </row>
    <row r="32" spans="1:19" x14ac:dyDescent="0.2">
      <c r="F32" s="319"/>
      <c r="K32" s="319"/>
    </row>
    <row r="33" spans="2:11" x14ac:dyDescent="0.2">
      <c r="B33" s="319"/>
      <c r="K33" s="319"/>
    </row>
  </sheetData>
  <mergeCells count="17">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 ref="B30:D30"/>
    <mergeCell ref="B31:Q31"/>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61">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66</v>
      </c>
    </row>
    <row r="2" spans="1:21" s="205" customFormat="1" ht="49.5" customHeight="1" x14ac:dyDescent="0.2">
      <c r="B2" s="1044"/>
      <c r="C2" s="1044"/>
      <c r="D2" s="1044"/>
      <c r="E2" s="206"/>
      <c r="F2" s="1130"/>
      <c r="G2" s="1130"/>
      <c r="H2" s="1130"/>
      <c r="I2" s="1130"/>
      <c r="J2" s="1130"/>
      <c r="K2" s="1130"/>
      <c r="L2" s="1130"/>
      <c r="M2" s="1130"/>
      <c r="N2" s="1130"/>
      <c r="O2" s="1130"/>
      <c r="P2" s="1130"/>
      <c r="Q2" s="1130"/>
      <c r="S2" s="206"/>
    </row>
    <row r="3" spans="1:21" s="205" customFormat="1" ht="3" customHeight="1" x14ac:dyDescent="0.2">
      <c r="B3" s="206"/>
      <c r="C3" s="206"/>
      <c r="D3" s="206"/>
      <c r="E3" s="206"/>
      <c r="K3" s="206"/>
      <c r="P3" s="206"/>
      <c r="S3" s="206"/>
    </row>
    <row r="4" spans="1:21" s="208" customFormat="1" ht="15" customHeight="1" x14ac:dyDescent="0.2">
      <c r="B4" s="1144" t="s">
        <v>446</v>
      </c>
      <c r="C4" s="1144"/>
      <c r="D4" s="1144"/>
      <c r="E4" s="1144"/>
      <c r="F4" s="1144"/>
      <c r="G4" s="1144"/>
      <c r="H4" s="1144"/>
      <c r="I4" s="1144"/>
      <c r="J4" s="1144"/>
      <c r="K4" s="1144"/>
      <c r="L4" s="1144"/>
      <c r="M4" s="1144"/>
      <c r="N4" s="1144"/>
      <c r="O4" s="1144"/>
      <c r="P4" s="1144"/>
      <c r="Q4" s="1144"/>
      <c r="R4" s="1144"/>
      <c r="S4" s="1144"/>
      <c r="T4" s="314"/>
    </row>
    <row r="5" spans="1:21" s="315" customFormat="1" ht="15" customHeight="1" x14ac:dyDescent="0.2">
      <c r="B5" s="1131" t="str">
        <f>porsaad!B6</f>
        <v>Situación a 30 de abril de 2023</v>
      </c>
      <c r="C5" s="1131"/>
      <c r="D5" s="1131"/>
      <c r="E5" s="1131"/>
      <c r="F5" s="1131"/>
      <c r="G5" s="1131"/>
      <c r="H5" s="1131"/>
      <c r="I5" s="1131"/>
      <c r="J5" s="1131"/>
      <c r="K5" s="1131"/>
      <c r="L5" s="1131"/>
      <c r="M5" s="1131"/>
      <c r="N5" s="1131"/>
      <c r="O5" s="1131"/>
      <c r="P5" s="1131"/>
      <c r="Q5" s="1131"/>
      <c r="R5" s="1131"/>
      <c r="S5" s="1131"/>
      <c r="T5" s="316"/>
      <c r="U5" s="91"/>
    </row>
    <row r="6" spans="1:21" s="208" customFormat="1" ht="4.5" customHeight="1" x14ac:dyDescent="0.2"/>
    <row r="7" spans="1:21" s="211" customFormat="1" ht="15" customHeight="1" x14ac:dyDescent="0.2">
      <c r="A7" s="212"/>
      <c r="B7" s="1132" t="s">
        <v>15</v>
      </c>
      <c r="C7" s="1135" t="s">
        <v>81</v>
      </c>
      <c r="D7" s="1136"/>
      <c r="E7" s="347"/>
      <c r="F7" s="1153" t="s">
        <v>34</v>
      </c>
      <c r="G7" s="1154"/>
      <c r="H7" s="1154"/>
      <c r="I7" s="1155"/>
      <c r="J7" s="351"/>
      <c r="K7" s="1153" t="s">
        <v>52</v>
      </c>
      <c r="L7" s="1154"/>
      <c r="M7" s="1154"/>
      <c r="N7" s="1155"/>
      <c r="O7" s="351"/>
      <c r="P7" s="1153" t="s">
        <v>53</v>
      </c>
      <c r="Q7" s="1154"/>
      <c r="R7" s="1154"/>
      <c r="S7" s="1155"/>
    </row>
    <row r="8" spans="1:21" s="211" customFormat="1" ht="29.25" customHeight="1" x14ac:dyDescent="0.2">
      <c r="A8" s="212"/>
      <c r="B8" s="1133"/>
      <c r="C8" s="1137"/>
      <c r="D8" s="1138"/>
      <c r="E8" s="347"/>
      <c r="F8" s="1156" t="s">
        <v>75</v>
      </c>
      <c r="G8" s="1157"/>
      <c r="H8" s="1150" t="s">
        <v>137</v>
      </c>
      <c r="I8" s="1151"/>
      <c r="J8" s="329"/>
      <c r="K8" s="1156" t="s">
        <v>75</v>
      </c>
      <c r="L8" s="1157"/>
      <c r="M8" s="1150" t="s">
        <v>137</v>
      </c>
      <c r="N8" s="1151"/>
      <c r="O8" s="329"/>
      <c r="P8" s="1156" t="s">
        <v>75</v>
      </c>
      <c r="Q8" s="1157"/>
      <c r="R8" s="1150" t="s">
        <v>137</v>
      </c>
      <c r="S8" s="1151"/>
    </row>
    <row r="9" spans="1:21" s="216" customFormat="1" ht="29.25" customHeight="1" x14ac:dyDescent="0.2">
      <c r="A9" s="317"/>
      <c r="B9" s="1134"/>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14201</v>
      </c>
      <c r="D11" s="340">
        <f>C11/C$29*100</f>
        <v>14.244874212574729</v>
      </c>
      <c r="E11" s="338"/>
      <c r="F11" s="335">
        <v>5983</v>
      </c>
      <c r="G11" s="340">
        <v>42.130835856629815</v>
      </c>
      <c r="H11" s="335">
        <v>2203</v>
      </c>
      <c r="I11" s="340">
        <v>36.820992812970083</v>
      </c>
      <c r="J11" s="341"/>
      <c r="K11" s="335">
        <v>7856</v>
      </c>
      <c r="L11" s="340">
        <v>55.320047883951837</v>
      </c>
      <c r="M11" s="335">
        <v>3568</v>
      </c>
      <c r="N11" s="340">
        <v>45.417515274949082</v>
      </c>
      <c r="O11" s="341"/>
      <c r="P11" s="335">
        <v>362</v>
      </c>
      <c r="Q11" s="340">
        <v>2.549116259418351</v>
      </c>
      <c r="R11" s="335">
        <v>352</v>
      </c>
      <c r="S11" s="340">
        <v>97.237569060773481</v>
      </c>
    </row>
    <row r="12" spans="1:21" s="275" customFormat="1" ht="18" customHeight="1" x14ac:dyDescent="0.2">
      <c r="A12" s="318"/>
      <c r="B12" s="331" t="s">
        <v>10</v>
      </c>
      <c r="C12" s="341">
        <f t="shared" ref="C12:C28" si="0">F12+K12+P12</f>
        <v>1676</v>
      </c>
      <c r="D12" s="342">
        <f t="shared" ref="D12:D29" si="1">C12/C$29*100</f>
        <v>1.6811780283272479</v>
      </c>
      <c r="E12" s="338"/>
      <c r="F12" s="341">
        <v>468</v>
      </c>
      <c r="G12" s="342">
        <v>27.923627684964202</v>
      </c>
      <c r="H12" s="341">
        <v>251</v>
      </c>
      <c r="I12" s="342">
        <v>53.63247863247863</v>
      </c>
      <c r="J12" s="341"/>
      <c r="K12" s="341">
        <v>614</v>
      </c>
      <c r="L12" s="342">
        <v>36.634844868735087</v>
      </c>
      <c r="M12" s="341">
        <v>325</v>
      </c>
      <c r="N12" s="342">
        <v>52.931596091205215</v>
      </c>
      <c r="O12" s="341"/>
      <c r="P12" s="341">
        <v>594</v>
      </c>
      <c r="Q12" s="342">
        <v>35.441527446300711</v>
      </c>
      <c r="R12" s="341">
        <v>157</v>
      </c>
      <c r="S12" s="342">
        <v>26.430976430976433</v>
      </c>
    </row>
    <row r="13" spans="1:21" s="275" customFormat="1" ht="18" customHeight="1" x14ac:dyDescent="0.2">
      <c r="A13" s="318"/>
      <c r="B13" s="331" t="s">
        <v>40</v>
      </c>
      <c r="C13" s="341">
        <f t="shared" si="0"/>
        <v>2231</v>
      </c>
      <c r="D13" s="342">
        <f t="shared" si="1"/>
        <v>2.2378927095453998</v>
      </c>
      <c r="E13" s="338"/>
      <c r="F13" s="341">
        <v>541</v>
      </c>
      <c r="G13" s="342">
        <v>24.249215598386371</v>
      </c>
      <c r="H13" s="341">
        <v>11</v>
      </c>
      <c r="I13" s="342">
        <v>2.033271719038817</v>
      </c>
      <c r="J13" s="341"/>
      <c r="K13" s="341">
        <v>884</v>
      </c>
      <c r="L13" s="342">
        <v>39.623487225459435</v>
      </c>
      <c r="M13" s="341">
        <v>16</v>
      </c>
      <c r="N13" s="342">
        <v>1.809954751131222</v>
      </c>
      <c r="O13" s="341"/>
      <c r="P13" s="341">
        <v>806</v>
      </c>
      <c r="Q13" s="342">
        <v>36.127297176154187</v>
      </c>
      <c r="R13" s="341">
        <v>25</v>
      </c>
      <c r="S13" s="342">
        <v>3.1017369727047148</v>
      </c>
    </row>
    <row r="14" spans="1:21" s="275" customFormat="1" ht="18" customHeight="1" x14ac:dyDescent="0.2">
      <c r="A14" s="318"/>
      <c r="B14" s="331" t="s">
        <v>41</v>
      </c>
      <c r="C14" s="341">
        <f t="shared" si="0"/>
        <v>1944</v>
      </c>
      <c r="D14" s="342">
        <f t="shared" si="1"/>
        <v>1.9500060185370944</v>
      </c>
      <c r="E14" s="338"/>
      <c r="F14" s="341">
        <v>574</v>
      </c>
      <c r="G14" s="342">
        <v>29.526748971193417</v>
      </c>
      <c r="H14" s="341">
        <v>267</v>
      </c>
      <c r="I14" s="342">
        <v>46.515679442508713</v>
      </c>
      <c r="J14" s="341"/>
      <c r="K14" s="341">
        <v>900</v>
      </c>
      <c r="L14" s="342">
        <v>46.296296296296298</v>
      </c>
      <c r="M14" s="341">
        <v>228</v>
      </c>
      <c r="N14" s="342">
        <v>25.333333333333336</v>
      </c>
      <c r="O14" s="341"/>
      <c r="P14" s="341">
        <v>470</v>
      </c>
      <c r="Q14" s="342">
        <v>24.176954732510289</v>
      </c>
      <c r="R14" s="341">
        <v>97</v>
      </c>
      <c r="S14" s="342">
        <v>20.638297872340424</v>
      </c>
    </row>
    <row r="15" spans="1:21" s="275" customFormat="1" ht="18" customHeight="1" x14ac:dyDescent="0.2">
      <c r="A15" s="318"/>
      <c r="B15" s="331" t="s">
        <v>9</v>
      </c>
      <c r="C15" s="341">
        <f t="shared" si="0"/>
        <v>5361</v>
      </c>
      <c r="D15" s="342">
        <f t="shared" si="1"/>
        <v>5.3775628937126347</v>
      </c>
      <c r="E15" s="338"/>
      <c r="F15" s="341">
        <v>1382</v>
      </c>
      <c r="G15" s="342">
        <v>25.778772617049057</v>
      </c>
      <c r="H15" s="341">
        <v>887</v>
      </c>
      <c r="I15" s="342">
        <v>64.182344428364686</v>
      </c>
      <c r="J15" s="341"/>
      <c r="K15" s="341">
        <v>1847</v>
      </c>
      <c r="L15" s="342">
        <v>34.452527513523599</v>
      </c>
      <c r="M15" s="341">
        <v>1278</v>
      </c>
      <c r="N15" s="342">
        <v>69.193286410395245</v>
      </c>
      <c r="O15" s="341"/>
      <c r="P15" s="341">
        <v>2132</v>
      </c>
      <c r="Q15" s="342">
        <v>39.768699869427344</v>
      </c>
      <c r="R15" s="341">
        <v>1594</v>
      </c>
      <c r="S15" s="342">
        <v>74.765478424015015</v>
      </c>
    </row>
    <row r="16" spans="1:21" s="275" customFormat="1" ht="18" customHeight="1" x14ac:dyDescent="0.2">
      <c r="A16" s="318"/>
      <c r="B16" s="331" t="s">
        <v>8</v>
      </c>
      <c r="C16" s="341">
        <f t="shared" si="0"/>
        <v>2053</v>
      </c>
      <c r="D16" s="342">
        <f t="shared" si="1"/>
        <v>2.0593427757493079</v>
      </c>
      <c r="E16" s="338"/>
      <c r="F16" s="341">
        <v>801</v>
      </c>
      <c r="G16" s="342">
        <v>39.016074037993178</v>
      </c>
      <c r="H16" s="341">
        <v>2</v>
      </c>
      <c r="I16" s="342">
        <v>0.24968789013732834</v>
      </c>
      <c r="J16" s="341"/>
      <c r="K16" s="341">
        <v>762</v>
      </c>
      <c r="L16" s="342">
        <v>37.11641500243546</v>
      </c>
      <c r="M16" s="341">
        <v>4</v>
      </c>
      <c r="N16" s="342">
        <v>0.52493438320209973</v>
      </c>
      <c r="O16" s="341"/>
      <c r="P16" s="341">
        <v>490</v>
      </c>
      <c r="Q16" s="342">
        <v>23.867510959571359</v>
      </c>
      <c r="R16" s="341">
        <v>7</v>
      </c>
      <c r="S16" s="342">
        <v>1.4285714285714286</v>
      </c>
    </row>
    <row r="17" spans="1:19" s="275" customFormat="1" ht="18" customHeight="1" x14ac:dyDescent="0.2">
      <c r="A17" s="318"/>
      <c r="B17" s="331" t="s">
        <v>7</v>
      </c>
      <c r="C17" s="341">
        <f t="shared" si="0"/>
        <v>7852</v>
      </c>
      <c r="D17" s="342">
        <f t="shared" si="1"/>
        <v>7.876258877342214</v>
      </c>
      <c r="E17" s="338"/>
      <c r="F17" s="341">
        <v>2113</v>
      </c>
      <c r="G17" s="342">
        <v>26.910341314314824</v>
      </c>
      <c r="H17" s="341">
        <v>31</v>
      </c>
      <c r="I17" s="342">
        <v>1.4671083767155704</v>
      </c>
      <c r="J17" s="341"/>
      <c r="K17" s="341">
        <v>2453</v>
      </c>
      <c r="L17" s="342">
        <v>31.240448293428425</v>
      </c>
      <c r="M17" s="341">
        <v>24</v>
      </c>
      <c r="N17" s="342">
        <v>0.9783938035059111</v>
      </c>
      <c r="O17" s="341"/>
      <c r="P17" s="341">
        <v>3286</v>
      </c>
      <c r="Q17" s="342">
        <v>41.849210392256744</v>
      </c>
      <c r="R17" s="341">
        <v>30</v>
      </c>
      <c r="S17" s="342">
        <v>0.9129640900791236</v>
      </c>
    </row>
    <row r="18" spans="1:19" s="275" customFormat="1" ht="18" customHeight="1" x14ac:dyDescent="0.2">
      <c r="A18" s="318"/>
      <c r="B18" s="331" t="s">
        <v>43</v>
      </c>
      <c r="C18" s="341">
        <f t="shared" si="0"/>
        <v>3486</v>
      </c>
      <c r="D18" s="342">
        <f t="shared" si="1"/>
        <v>3.4967700517594187</v>
      </c>
      <c r="E18" s="338"/>
      <c r="F18" s="341">
        <v>1164</v>
      </c>
      <c r="G18" s="342">
        <v>33.3907056798623</v>
      </c>
      <c r="H18" s="341">
        <v>343</v>
      </c>
      <c r="I18" s="342">
        <v>29.467353951890036</v>
      </c>
      <c r="J18" s="341"/>
      <c r="K18" s="341">
        <v>1354</v>
      </c>
      <c r="L18" s="342">
        <v>38.841078600114741</v>
      </c>
      <c r="M18" s="341">
        <v>577</v>
      </c>
      <c r="N18" s="342">
        <v>42.614475627769572</v>
      </c>
      <c r="O18" s="341"/>
      <c r="P18" s="341">
        <v>968</v>
      </c>
      <c r="Q18" s="342">
        <v>27.768215720022948</v>
      </c>
      <c r="R18" s="341">
        <v>523</v>
      </c>
      <c r="S18" s="342">
        <v>54.028925619834709</v>
      </c>
    </row>
    <row r="19" spans="1:19" s="275" customFormat="1" ht="18" customHeight="1" x14ac:dyDescent="0.2">
      <c r="A19" s="318"/>
      <c r="B19" s="331" t="s">
        <v>44</v>
      </c>
      <c r="C19" s="341">
        <f t="shared" si="0"/>
        <v>13050</v>
      </c>
      <c r="D19" s="342">
        <f t="shared" si="1"/>
        <v>13.090318179994384</v>
      </c>
      <c r="E19" s="338"/>
      <c r="F19" s="341">
        <v>3257</v>
      </c>
      <c r="G19" s="342">
        <v>24.957854406130267</v>
      </c>
      <c r="H19" s="341">
        <v>327</v>
      </c>
      <c r="I19" s="342">
        <v>10.039914031317162</v>
      </c>
      <c r="J19" s="341"/>
      <c r="K19" s="341">
        <v>6638</v>
      </c>
      <c r="L19" s="342">
        <v>50.865900383141764</v>
      </c>
      <c r="M19" s="341">
        <v>1040</v>
      </c>
      <c r="N19" s="342">
        <v>15.667369689665561</v>
      </c>
      <c r="O19" s="341"/>
      <c r="P19" s="341">
        <v>3155</v>
      </c>
      <c r="Q19" s="342">
        <v>24.17624521072797</v>
      </c>
      <c r="R19" s="341">
        <v>2774</v>
      </c>
      <c r="S19" s="342">
        <v>87.923930269413631</v>
      </c>
    </row>
    <row r="20" spans="1:19" s="275" customFormat="1" ht="18" customHeight="1" x14ac:dyDescent="0.2">
      <c r="A20" s="318"/>
      <c r="B20" s="331" t="s">
        <v>6</v>
      </c>
      <c r="C20" s="341">
        <f t="shared" si="0"/>
        <v>8005</v>
      </c>
      <c r="D20" s="342">
        <f t="shared" si="1"/>
        <v>8.0297315732455967</v>
      </c>
      <c r="E20" s="338"/>
      <c r="F20" s="341">
        <v>2477</v>
      </c>
      <c r="G20" s="342">
        <v>30.943160524672081</v>
      </c>
      <c r="H20" s="341">
        <v>382</v>
      </c>
      <c r="I20" s="342">
        <v>15.42188130803391</v>
      </c>
      <c r="J20" s="341"/>
      <c r="K20" s="341">
        <v>3661</v>
      </c>
      <c r="L20" s="342">
        <v>45.733916302311059</v>
      </c>
      <c r="M20" s="341">
        <v>881</v>
      </c>
      <c r="N20" s="342">
        <v>24.064463261403986</v>
      </c>
      <c r="O20" s="341"/>
      <c r="P20" s="341">
        <v>1867</v>
      </c>
      <c r="Q20" s="342">
        <v>23.322923173016864</v>
      </c>
      <c r="R20" s="341">
        <v>634</v>
      </c>
      <c r="S20" s="342">
        <v>33.958221746116763</v>
      </c>
    </row>
    <row r="21" spans="1:19" s="275" customFormat="1" ht="18" customHeight="1" x14ac:dyDescent="0.2">
      <c r="A21" s="318"/>
      <c r="B21" s="331" t="s">
        <v>5</v>
      </c>
      <c r="C21" s="341">
        <f t="shared" si="0"/>
        <v>2155</v>
      </c>
      <c r="D21" s="342">
        <f t="shared" si="1"/>
        <v>2.1616579063515626</v>
      </c>
      <c r="E21" s="338"/>
      <c r="F21" s="341">
        <v>688</v>
      </c>
      <c r="G21" s="342">
        <v>31.925754060324824</v>
      </c>
      <c r="H21" s="341">
        <v>475</v>
      </c>
      <c r="I21" s="342">
        <v>69.04069767441861</v>
      </c>
      <c r="J21" s="341"/>
      <c r="K21" s="341">
        <v>811</v>
      </c>
      <c r="L21" s="342">
        <v>37.633410672853827</v>
      </c>
      <c r="M21" s="341">
        <v>615</v>
      </c>
      <c r="N21" s="342">
        <v>75.832305795314426</v>
      </c>
      <c r="O21" s="341"/>
      <c r="P21" s="341">
        <v>656</v>
      </c>
      <c r="Q21" s="342">
        <v>30.440835266821349</v>
      </c>
      <c r="R21" s="341">
        <v>548</v>
      </c>
      <c r="S21" s="342">
        <v>83.536585365853654</v>
      </c>
    </row>
    <row r="22" spans="1:19" s="275" customFormat="1" ht="18" customHeight="1" x14ac:dyDescent="0.2">
      <c r="A22" s="318"/>
      <c r="B22" s="331" t="s">
        <v>38</v>
      </c>
      <c r="C22" s="341">
        <f t="shared" si="0"/>
        <v>8506</v>
      </c>
      <c r="D22" s="342">
        <f t="shared" si="1"/>
        <v>8.5322794206154953</v>
      </c>
      <c r="E22" s="338"/>
      <c r="F22" s="341">
        <v>1924</v>
      </c>
      <c r="G22" s="342">
        <v>22.619327533505761</v>
      </c>
      <c r="H22" s="341">
        <v>370</v>
      </c>
      <c r="I22" s="342">
        <v>19.230769230769234</v>
      </c>
      <c r="J22" s="341"/>
      <c r="K22" s="341">
        <v>3071</v>
      </c>
      <c r="L22" s="342">
        <v>36.103926640018813</v>
      </c>
      <c r="M22" s="341">
        <v>1011</v>
      </c>
      <c r="N22" s="342">
        <v>32.920872679908825</v>
      </c>
      <c r="O22" s="341"/>
      <c r="P22" s="341">
        <v>3511</v>
      </c>
      <c r="Q22" s="342">
        <v>41.276745826475434</v>
      </c>
      <c r="R22" s="341">
        <v>1558</v>
      </c>
      <c r="S22" s="342">
        <v>44.374821988037596</v>
      </c>
    </row>
    <row r="23" spans="1:19" s="275" customFormat="1" ht="18" customHeight="1" x14ac:dyDescent="0.2">
      <c r="A23" s="318"/>
      <c r="B23" s="331" t="s">
        <v>45</v>
      </c>
      <c r="C23" s="341">
        <f t="shared" si="0"/>
        <v>15890</v>
      </c>
      <c r="D23" s="342">
        <f t="shared" si="1"/>
        <v>15.939092404606187</v>
      </c>
      <c r="E23" s="338"/>
      <c r="F23" s="341">
        <v>5766</v>
      </c>
      <c r="G23" s="342">
        <v>36.286972938955323</v>
      </c>
      <c r="H23" s="341">
        <v>2365</v>
      </c>
      <c r="I23" s="342">
        <v>41.016302462712453</v>
      </c>
      <c r="J23" s="341"/>
      <c r="K23" s="341">
        <v>6927</v>
      </c>
      <c r="L23" s="342">
        <v>43.59345500314663</v>
      </c>
      <c r="M23" s="341">
        <v>3896</v>
      </c>
      <c r="N23" s="342">
        <v>56.24368413454598</v>
      </c>
      <c r="O23" s="341"/>
      <c r="P23" s="341">
        <v>3197</v>
      </c>
      <c r="Q23" s="342">
        <v>20.119572057898051</v>
      </c>
      <c r="R23" s="341">
        <v>2102</v>
      </c>
      <c r="S23" s="342">
        <v>65.74913981857992</v>
      </c>
    </row>
    <row r="24" spans="1:19" s="275" customFormat="1" ht="18" customHeight="1" x14ac:dyDescent="0.2">
      <c r="A24" s="318">
        <v>47094</v>
      </c>
      <c r="B24" s="331" t="s">
        <v>46</v>
      </c>
      <c r="C24" s="341">
        <f t="shared" si="0"/>
        <v>3907</v>
      </c>
      <c r="D24" s="342">
        <f t="shared" si="1"/>
        <v>3.9190707378726479</v>
      </c>
      <c r="E24" s="338"/>
      <c r="F24" s="341">
        <v>1377</v>
      </c>
      <c r="G24" s="342">
        <v>35.244433068850782</v>
      </c>
      <c r="H24" s="341">
        <v>138</v>
      </c>
      <c r="I24" s="342">
        <v>10.021786492374728</v>
      </c>
      <c r="J24" s="341"/>
      <c r="K24" s="341">
        <v>1926</v>
      </c>
      <c r="L24" s="342">
        <v>49.296135142052727</v>
      </c>
      <c r="M24" s="341">
        <v>159</v>
      </c>
      <c r="N24" s="342">
        <v>8.2554517133956384</v>
      </c>
      <c r="O24" s="341"/>
      <c r="P24" s="341">
        <v>604</v>
      </c>
      <c r="Q24" s="342">
        <v>15.459431789096492</v>
      </c>
      <c r="R24" s="341">
        <v>96</v>
      </c>
      <c r="S24" s="342">
        <v>15.894039735099339</v>
      </c>
    </row>
    <row r="25" spans="1:19" s="275" customFormat="1" ht="18" customHeight="1" x14ac:dyDescent="0.2">
      <c r="B25" s="331" t="s">
        <v>47</v>
      </c>
      <c r="C25" s="341">
        <f t="shared" si="0"/>
        <v>567</v>
      </c>
      <c r="D25" s="342">
        <f t="shared" si="1"/>
        <v>0.56875175540665246</v>
      </c>
      <c r="E25" s="338"/>
      <c r="F25" s="341">
        <v>153</v>
      </c>
      <c r="G25" s="342">
        <v>26.984126984126984</v>
      </c>
      <c r="H25" s="341">
        <v>34</v>
      </c>
      <c r="I25" s="342">
        <v>22.222222222222221</v>
      </c>
      <c r="J25" s="341"/>
      <c r="K25" s="341">
        <v>214</v>
      </c>
      <c r="L25" s="342">
        <v>37.742504409171076</v>
      </c>
      <c r="M25" s="341">
        <v>61</v>
      </c>
      <c r="N25" s="342">
        <v>28.504672897196258</v>
      </c>
      <c r="O25" s="341"/>
      <c r="P25" s="341">
        <v>200</v>
      </c>
      <c r="Q25" s="342">
        <v>35.273368606701936</v>
      </c>
      <c r="R25" s="341">
        <v>77</v>
      </c>
      <c r="S25" s="342">
        <v>38.5</v>
      </c>
    </row>
    <row r="26" spans="1:19" s="275" customFormat="1" ht="18" customHeight="1" x14ac:dyDescent="0.2">
      <c r="B26" s="331" t="s">
        <v>48</v>
      </c>
      <c r="C26" s="341">
        <f t="shared" si="0"/>
        <v>7497</v>
      </c>
      <c r="D26" s="342">
        <f t="shared" si="1"/>
        <v>7.5201620992657388</v>
      </c>
      <c r="E26" s="338"/>
      <c r="F26" s="341">
        <v>1810</v>
      </c>
      <c r="G26" s="342">
        <v>24.142990529545152</v>
      </c>
      <c r="H26" s="341">
        <v>231</v>
      </c>
      <c r="I26" s="342">
        <v>12.762430939226519</v>
      </c>
      <c r="J26" s="341"/>
      <c r="K26" s="341">
        <v>3155</v>
      </c>
      <c r="L26" s="342">
        <v>42.083500066693347</v>
      </c>
      <c r="M26" s="341">
        <v>498</v>
      </c>
      <c r="N26" s="342">
        <v>15.784469096671948</v>
      </c>
      <c r="O26" s="341"/>
      <c r="P26" s="341">
        <v>2532</v>
      </c>
      <c r="Q26" s="342">
        <v>33.773509403761501</v>
      </c>
      <c r="R26" s="341">
        <v>668</v>
      </c>
      <c r="S26" s="342">
        <v>26.382306477093209</v>
      </c>
    </row>
    <row r="27" spans="1:19" s="275" customFormat="1" ht="18" customHeight="1" x14ac:dyDescent="0.2">
      <c r="B27" s="331" t="s">
        <v>49</v>
      </c>
      <c r="C27" s="341">
        <f t="shared" si="0"/>
        <v>1249</v>
      </c>
      <c r="D27" s="342">
        <f t="shared" si="1"/>
        <v>1.2528588051197689</v>
      </c>
      <c r="E27" s="338"/>
      <c r="F27" s="341">
        <v>394</v>
      </c>
      <c r="G27" s="342">
        <v>31.545236188951158</v>
      </c>
      <c r="H27" s="341">
        <v>45</v>
      </c>
      <c r="I27" s="342">
        <v>11.421319796954315</v>
      </c>
      <c r="J27" s="341"/>
      <c r="K27" s="341">
        <v>603</v>
      </c>
      <c r="L27" s="342">
        <v>48.278622898318659</v>
      </c>
      <c r="M27" s="341">
        <v>58</v>
      </c>
      <c r="N27" s="342">
        <v>9.6185737976782768</v>
      </c>
      <c r="O27" s="341"/>
      <c r="P27" s="341">
        <v>252</v>
      </c>
      <c r="Q27" s="342">
        <v>20.176140912730183</v>
      </c>
      <c r="R27" s="341">
        <v>66</v>
      </c>
      <c r="S27" s="342">
        <v>26.190476190476193</v>
      </c>
    </row>
    <row r="28" spans="1:19" s="275" customFormat="1" ht="18" customHeight="1" x14ac:dyDescent="0.2">
      <c r="B28" s="336" t="s">
        <v>4</v>
      </c>
      <c r="C28" s="343">
        <f t="shared" si="0"/>
        <v>62</v>
      </c>
      <c r="D28" s="344">
        <f t="shared" si="1"/>
        <v>6.2191549973919673E-2</v>
      </c>
      <c r="E28" s="338"/>
      <c r="F28" s="343">
        <v>21</v>
      </c>
      <c r="G28" s="344">
        <v>33.87096774193548</v>
      </c>
      <c r="H28" s="343">
        <v>9</v>
      </c>
      <c r="I28" s="344">
        <v>42.857142857142854</v>
      </c>
      <c r="J28" s="341"/>
      <c r="K28" s="343">
        <v>24</v>
      </c>
      <c r="L28" s="344">
        <v>38.70967741935484</v>
      </c>
      <c r="M28" s="343">
        <v>12</v>
      </c>
      <c r="N28" s="344">
        <v>50</v>
      </c>
      <c r="O28" s="341"/>
      <c r="P28" s="343">
        <v>17</v>
      </c>
      <c r="Q28" s="344">
        <v>27.419354838709676</v>
      </c>
      <c r="R28" s="343">
        <v>14</v>
      </c>
      <c r="S28" s="344">
        <v>82.35294117647058</v>
      </c>
    </row>
    <row r="29" spans="1:19" s="212" customFormat="1" ht="18" customHeight="1" x14ac:dyDescent="0.2">
      <c r="B29" s="332" t="s">
        <v>3</v>
      </c>
      <c r="C29" s="333">
        <f>SUM(C11:C28)</f>
        <v>99692</v>
      </c>
      <c r="D29" s="334">
        <f t="shared" si="1"/>
        <v>100</v>
      </c>
      <c r="E29" s="349"/>
      <c r="F29" s="333">
        <f>SUM(F11:F28)</f>
        <v>30893</v>
      </c>
      <c r="G29" s="334">
        <f t="shared" ref="G12:G29" si="2">F29/$C29*100</f>
        <v>30.988444408779038</v>
      </c>
      <c r="H29" s="333">
        <f>SUM(H11:H28)</f>
        <v>8371</v>
      </c>
      <c r="I29" s="334">
        <f t="shared" ref="I29" si="3">H29/F29*100</f>
        <v>27.096753309811284</v>
      </c>
      <c r="J29" s="352"/>
      <c r="K29" s="333">
        <f>SUM(K11:K28)</f>
        <v>43700</v>
      </c>
      <c r="L29" s="334">
        <f t="shared" ref="L12:L29" si="4">K29/$C29*100</f>
        <v>43.835011836456282</v>
      </c>
      <c r="M29" s="333">
        <f>SUM(M11:M28)</f>
        <v>14251</v>
      </c>
      <c r="N29" s="334">
        <f t="shared" ref="N29" si="5">M29/K29*100</f>
        <v>32.610983981693366</v>
      </c>
      <c r="O29" s="352"/>
      <c r="P29" s="333">
        <f>SUM(P11:P28)</f>
        <v>25099</v>
      </c>
      <c r="Q29" s="353">
        <f t="shared" ref="Q12:Q29" si="6">P29/$C29*100</f>
        <v>25.176543754764673</v>
      </c>
      <c r="R29" s="333">
        <f>SUM(R11:R28)</f>
        <v>11322</v>
      </c>
      <c r="S29" s="353">
        <f t="shared" ref="S29" si="7">R29/P29*100</f>
        <v>45.109366907048084</v>
      </c>
    </row>
    <row r="30" spans="1:19" s="256" customFormat="1" ht="6.75" customHeight="1" x14ac:dyDescent="0.2">
      <c r="B30" s="1149"/>
      <c r="C30" s="1149"/>
      <c r="D30" s="1149"/>
      <c r="E30" s="293"/>
    </row>
    <row r="31" spans="1:19" x14ac:dyDescent="0.2">
      <c r="F31" s="319"/>
    </row>
    <row r="32" spans="1:19" x14ac:dyDescent="0.2">
      <c r="F32" s="319"/>
      <c r="K32" s="319"/>
    </row>
    <row r="33" spans="2:11" x14ac:dyDescent="0.2">
      <c r="B33" s="319"/>
      <c r="K33" s="319"/>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09">
    <tabColor theme="0"/>
    <pageSetUpPr fitToPage="1"/>
  </sheetPr>
  <dimension ref="A1:W26"/>
  <sheetViews>
    <sheetView zoomScaleNormal="100" workbookViewId="0"/>
  </sheetViews>
  <sheetFormatPr baseColWidth="10" defaultColWidth="11.42578125" defaultRowHeight="15" x14ac:dyDescent="0.25"/>
  <cols>
    <col min="1" max="1" width="1.85546875" style="870" customWidth="1"/>
    <col min="2" max="2" width="24.5703125" style="870" customWidth="1"/>
    <col min="3" max="8" width="10.85546875" style="870" customWidth="1"/>
    <col min="9" max="10" width="7.140625" style="870" customWidth="1"/>
    <col min="11" max="11" width="7.7109375" style="870" customWidth="1"/>
    <col min="12" max="17" width="8.28515625" style="870" customWidth="1"/>
    <col min="18" max="19" width="7.7109375" style="870" customWidth="1"/>
    <col min="20" max="20" width="11.42578125" style="870" customWidth="1"/>
    <col min="21" max="21" width="11.42578125" style="870"/>
    <col min="22" max="22" width="11.85546875" style="870" bestFit="1" customWidth="1"/>
    <col min="23" max="16384" width="11.42578125" style="870"/>
  </cols>
  <sheetData>
    <row r="1" spans="1:21" x14ac:dyDescent="0.25">
      <c r="A1" s="869"/>
      <c r="B1" s="869"/>
      <c r="H1" s="871"/>
      <c r="I1" s="871"/>
    </row>
    <row r="2" spans="1:21" ht="48.75" customHeight="1" x14ac:dyDescent="0.25">
      <c r="A2" s="869"/>
      <c r="B2" s="869"/>
      <c r="H2" s="871"/>
      <c r="I2" s="871"/>
    </row>
    <row r="3" spans="1:21" ht="24" customHeight="1" x14ac:dyDescent="0.25">
      <c r="A3" s="869"/>
      <c r="B3" s="1028" t="s">
        <v>378</v>
      </c>
      <c r="C3" s="1028"/>
      <c r="D3" s="1028"/>
      <c r="E3" s="1028"/>
      <c r="F3" s="1028"/>
      <c r="G3" s="1028"/>
      <c r="H3" s="1028"/>
      <c r="I3" s="1028"/>
      <c r="J3" s="1028"/>
      <c r="K3" s="1028"/>
      <c r="L3" s="1028"/>
      <c r="M3" s="1028"/>
      <c r="N3" s="1028"/>
      <c r="O3" s="1028"/>
      <c r="P3" s="1028"/>
      <c r="Q3" s="1028"/>
      <c r="R3" s="1028"/>
    </row>
    <row r="5" spans="1:21" x14ac:dyDescent="0.25">
      <c r="B5" s="872"/>
      <c r="C5" s="1029" t="s">
        <v>377</v>
      </c>
      <c r="D5" s="1029"/>
      <c r="E5" s="1029"/>
      <c r="F5" s="1029"/>
      <c r="G5" s="1029"/>
      <c r="H5" s="1029"/>
      <c r="I5" s="1029"/>
      <c r="J5" s="1029" t="s">
        <v>351</v>
      </c>
      <c r="K5" s="1029"/>
      <c r="L5" s="1029"/>
      <c r="M5" s="1029"/>
      <c r="N5" s="1029"/>
      <c r="O5" s="1029"/>
      <c r="P5" s="1029"/>
      <c r="Q5" s="1029"/>
      <c r="R5" s="1029"/>
      <c r="S5" s="1029"/>
    </row>
    <row r="6" spans="1:21" ht="21" customHeight="1" x14ac:dyDescent="0.25">
      <c r="B6" s="872"/>
      <c r="C6" s="1030"/>
      <c r="D6" s="1030"/>
      <c r="E6" s="1030"/>
      <c r="F6" s="1030"/>
      <c r="G6" s="1030"/>
      <c r="H6" s="1030"/>
      <c r="I6" s="1030"/>
      <c r="J6" s="1030">
        <v>43830</v>
      </c>
      <c r="K6" s="1031"/>
      <c r="L6" s="1032">
        <v>44196</v>
      </c>
      <c r="M6" s="1032"/>
      <c r="N6" s="1032">
        <v>44561</v>
      </c>
      <c r="O6" s="1032"/>
      <c r="P6" s="1032">
        <v>44926</v>
      </c>
      <c r="Q6" s="1032"/>
      <c r="R6" s="1032">
        <f>EVO_sol!R6</f>
        <v>45046</v>
      </c>
      <c r="S6" s="1032"/>
    </row>
    <row r="7" spans="1:21" x14ac:dyDescent="0.25">
      <c r="B7" s="941"/>
      <c r="C7" s="874">
        <v>43465</v>
      </c>
      <c r="D7" s="874">
        <v>43830</v>
      </c>
      <c r="E7" s="874">
        <v>44196</v>
      </c>
      <c r="F7" s="874">
        <v>44561</v>
      </c>
      <c r="G7" s="874">
        <v>44926</v>
      </c>
      <c r="H7" s="874">
        <f>EVO!H7</f>
        <v>45046</v>
      </c>
      <c r="I7" s="874"/>
      <c r="J7" s="874" t="s">
        <v>31</v>
      </c>
      <c r="K7" s="874" t="s">
        <v>352</v>
      </c>
      <c r="L7" s="874" t="s">
        <v>31</v>
      </c>
      <c r="M7" s="874" t="s">
        <v>352</v>
      </c>
      <c r="N7" s="874" t="s">
        <v>31</v>
      </c>
      <c r="O7" s="874" t="s">
        <v>352</v>
      </c>
      <c r="P7" s="874" t="s">
        <v>31</v>
      </c>
      <c r="Q7" s="874" t="s">
        <v>352</v>
      </c>
      <c r="R7" s="874" t="s">
        <v>31</v>
      </c>
      <c r="S7" s="874" t="s">
        <v>352</v>
      </c>
    </row>
    <row r="8" spans="1:21" ht="15" customHeight="1" x14ac:dyDescent="0.25">
      <c r="B8" s="913" t="s">
        <v>11</v>
      </c>
      <c r="C8" s="920">
        <v>354473</v>
      </c>
      <c r="D8" s="920">
        <v>361314</v>
      </c>
      <c r="E8" s="920">
        <v>351802</v>
      </c>
      <c r="F8" s="920">
        <v>362202</v>
      </c>
      <c r="G8" s="920">
        <v>375118</v>
      </c>
      <c r="H8" s="920">
        <v>378149</v>
      </c>
      <c r="I8" s="885"/>
      <c r="J8" s="921">
        <v>1.9299072143717622E-2</v>
      </c>
      <c r="K8" s="920">
        <v>6841</v>
      </c>
      <c r="L8" s="922">
        <v>-2.632613184100252E-2</v>
      </c>
      <c r="M8" s="923">
        <v>-9512</v>
      </c>
      <c r="N8" s="922">
        <v>2.9562083217264279E-2</v>
      </c>
      <c r="O8" s="923">
        <v>10400</v>
      </c>
      <c r="P8" s="922">
        <v>3.5659659527004228E-2</v>
      </c>
      <c r="Q8" s="923">
        <f>G8-F8</f>
        <v>12916</v>
      </c>
      <c r="R8" s="924">
        <f>[1]Cuadro_CCAA2!N30</f>
        <v>3.8405878686192718E-2</v>
      </c>
      <c r="S8" s="923">
        <f>[1]Cuadro_CCAA2!O30</f>
        <v>13986</v>
      </c>
    </row>
    <row r="9" spans="1:21" x14ac:dyDescent="0.25">
      <c r="B9" s="942" t="s">
        <v>10</v>
      </c>
      <c r="C9" s="890">
        <v>42117</v>
      </c>
      <c r="D9" s="890">
        <v>47743</v>
      </c>
      <c r="E9" s="890">
        <v>44726</v>
      </c>
      <c r="F9" s="890">
        <v>45995</v>
      </c>
      <c r="G9" s="890">
        <v>46968</v>
      </c>
      <c r="H9" s="890">
        <v>47594</v>
      </c>
      <c r="I9" s="891"/>
      <c r="J9" s="892">
        <v>0.13358026450127025</v>
      </c>
      <c r="K9" s="890">
        <v>5626</v>
      </c>
      <c r="L9" s="895">
        <v>-6.3192509896738747E-2</v>
      </c>
      <c r="M9" s="893">
        <v>-3017</v>
      </c>
      <c r="N9" s="895">
        <v>2.837275857443089E-2</v>
      </c>
      <c r="O9" s="893">
        <v>1269</v>
      </c>
      <c r="P9" s="895">
        <v>2.1154473312316568E-2</v>
      </c>
      <c r="Q9" s="893">
        <f t="shared" ref="Q9:Q25" si="0">G9-F9</f>
        <v>973</v>
      </c>
      <c r="R9" s="894">
        <f>[1]Cuadro_CCAA2!N31</f>
        <v>3.3304385584020935E-2</v>
      </c>
      <c r="S9" s="893">
        <f>[1]Cuadro_CCAA2!O31</f>
        <v>1534</v>
      </c>
    </row>
    <row r="10" spans="1:21" x14ac:dyDescent="0.25">
      <c r="B10" s="942" t="s">
        <v>40</v>
      </c>
      <c r="C10" s="890">
        <v>33668</v>
      </c>
      <c r="D10" s="890">
        <v>35198</v>
      </c>
      <c r="E10" s="890">
        <v>35711</v>
      </c>
      <c r="F10" s="890">
        <v>38230</v>
      </c>
      <c r="G10" s="890">
        <v>40199</v>
      </c>
      <c r="H10" s="890">
        <v>40550</v>
      </c>
      <c r="I10" s="891"/>
      <c r="J10" s="892">
        <v>4.5443744802186048E-2</v>
      </c>
      <c r="K10" s="890">
        <v>1530</v>
      </c>
      <c r="L10" s="895">
        <v>1.4574691743849177E-2</v>
      </c>
      <c r="M10" s="893">
        <v>513</v>
      </c>
      <c r="N10" s="895">
        <v>7.0538489541037697E-2</v>
      </c>
      <c r="O10" s="893">
        <v>2519</v>
      </c>
      <c r="P10" s="895">
        <v>5.1504054407533362E-2</v>
      </c>
      <c r="Q10" s="893">
        <f t="shared" si="0"/>
        <v>1969</v>
      </c>
      <c r="R10" s="894">
        <f>[1]Cuadro_CCAA2!N32</f>
        <v>3.8545268280189449E-2</v>
      </c>
      <c r="S10" s="893">
        <f>[1]Cuadro_CCAA2!O32</f>
        <v>1505</v>
      </c>
    </row>
    <row r="11" spans="1:21" x14ac:dyDescent="0.25">
      <c r="B11" s="942" t="s">
        <v>41</v>
      </c>
      <c r="C11" s="890">
        <v>25370</v>
      </c>
      <c r="D11" s="890">
        <v>30928</v>
      </c>
      <c r="E11" s="890">
        <v>31586</v>
      </c>
      <c r="F11" s="890">
        <v>33061</v>
      </c>
      <c r="G11" s="890">
        <v>36020</v>
      </c>
      <c r="H11" s="890">
        <v>37754</v>
      </c>
      <c r="I11" s="891"/>
      <c r="J11" s="892">
        <v>0.21907765076862429</v>
      </c>
      <c r="K11" s="890">
        <v>5558</v>
      </c>
      <c r="L11" s="895">
        <v>2.1275219865493966E-2</v>
      </c>
      <c r="M11" s="893">
        <v>658</v>
      </c>
      <c r="N11" s="895">
        <v>4.6697904134743284E-2</v>
      </c>
      <c r="O11" s="893">
        <v>1475</v>
      </c>
      <c r="P11" s="895">
        <v>8.9501225008318031E-2</v>
      </c>
      <c r="Q11" s="893">
        <f t="shared" si="0"/>
        <v>2959</v>
      </c>
      <c r="R11" s="894">
        <f>[1]Cuadro_CCAA2!N33</f>
        <v>0.1150688168232028</v>
      </c>
      <c r="S11" s="893">
        <f>[1]Cuadro_CCAA2!O33</f>
        <v>3896</v>
      </c>
    </row>
    <row r="12" spans="1:21" x14ac:dyDescent="0.25">
      <c r="B12" s="942" t="s">
        <v>9</v>
      </c>
      <c r="C12" s="890">
        <v>35850</v>
      </c>
      <c r="D12" s="890">
        <v>37916</v>
      </c>
      <c r="E12" s="890">
        <v>38655</v>
      </c>
      <c r="F12" s="890">
        <v>42298</v>
      </c>
      <c r="G12" s="890">
        <v>47498</v>
      </c>
      <c r="H12" s="890">
        <v>49176</v>
      </c>
      <c r="I12" s="891"/>
      <c r="J12" s="892">
        <v>5.7629009762901084E-2</v>
      </c>
      <c r="K12" s="890">
        <v>2066</v>
      </c>
      <c r="L12" s="895">
        <v>1.9490452579385975E-2</v>
      </c>
      <c r="M12" s="893">
        <v>739</v>
      </c>
      <c r="N12" s="895">
        <v>9.4243952916828411E-2</v>
      </c>
      <c r="O12" s="893">
        <v>3643</v>
      </c>
      <c r="P12" s="895">
        <v>0.12293725471653505</v>
      </c>
      <c r="Q12" s="893">
        <f t="shared" si="0"/>
        <v>5200</v>
      </c>
      <c r="R12" s="894">
        <f>[1]Cuadro_CCAA2!N34</f>
        <v>0.11378872984236277</v>
      </c>
      <c r="S12" s="893">
        <f>[1]Cuadro_CCAA2!O34</f>
        <v>5024</v>
      </c>
      <c r="U12" s="925"/>
    </row>
    <row r="13" spans="1:21" x14ac:dyDescent="0.25">
      <c r="B13" s="942" t="s">
        <v>8</v>
      </c>
      <c r="C13" s="890">
        <v>24151</v>
      </c>
      <c r="D13" s="890">
        <v>24993</v>
      </c>
      <c r="E13" s="890">
        <v>24832</v>
      </c>
      <c r="F13" s="890">
        <v>22687</v>
      </c>
      <c r="G13" s="890">
        <v>22423</v>
      </c>
      <c r="H13" s="890">
        <v>22791</v>
      </c>
      <c r="I13" s="891"/>
      <c r="J13" s="892">
        <v>3.4863980787545046E-2</v>
      </c>
      <c r="K13" s="890">
        <v>842</v>
      </c>
      <c r="L13" s="895">
        <v>-6.441803705037441E-3</v>
      </c>
      <c r="M13" s="893">
        <v>-161</v>
      </c>
      <c r="N13" s="895">
        <v>-8.6380476804123751E-2</v>
      </c>
      <c r="O13" s="893">
        <v>-2145</v>
      </c>
      <c r="P13" s="895">
        <v>-1.1636620090800909E-2</v>
      </c>
      <c r="Q13" s="893">
        <f t="shared" si="0"/>
        <v>-264</v>
      </c>
      <c r="R13" s="894">
        <f>[1]Cuadro_CCAA2!N35</f>
        <v>8.7831013130745816E-4</v>
      </c>
      <c r="S13" s="893">
        <f>[1]Cuadro_CCAA2!O35</f>
        <v>20</v>
      </c>
      <c r="U13" s="925"/>
    </row>
    <row r="14" spans="1:21" x14ac:dyDescent="0.25">
      <c r="B14" s="942" t="s">
        <v>7</v>
      </c>
      <c r="C14" s="890">
        <v>120362</v>
      </c>
      <c r="D14" s="890">
        <v>134693</v>
      </c>
      <c r="E14" s="890">
        <v>132386</v>
      </c>
      <c r="F14" s="890">
        <v>133847</v>
      </c>
      <c r="G14" s="890">
        <v>139217</v>
      </c>
      <c r="H14" s="890">
        <v>141778</v>
      </c>
      <c r="I14" s="891"/>
      <c r="J14" s="892">
        <v>0.11906581811535211</v>
      </c>
      <c r="K14" s="890">
        <v>14331</v>
      </c>
      <c r="L14" s="895">
        <v>-1.7127838863192579E-2</v>
      </c>
      <c r="M14" s="893">
        <v>-2307</v>
      </c>
      <c r="N14" s="895">
        <v>1.1035910141555805E-2</v>
      </c>
      <c r="O14" s="893">
        <v>1461</v>
      </c>
      <c r="P14" s="895">
        <v>4.0120436020232075E-2</v>
      </c>
      <c r="Q14" s="893">
        <f t="shared" si="0"/>
        <v>5370</v>
      </c>
      <c r="R14" s="894">
        <f>[1]Cuadro_CCAA2!N36</f>
        <v>5.1773381108168426E-2</v>
      </c>
      <c r="S14" s="893">
        <f>[1]Cuadro_CCAA2!O36</f>
        <v>6979</v>
      </c>
      <c r="U14" s="925"/>
    </row>
    <row r="15" spans="1:21" x14ac:dyDescent="0.25">
      <c r="B15" s="942" t="s">
        <v>43</v>
      </c>
      <c r="C15" s="890">
        <v>81735</v>
      </c>
      <c r="D15" s="890">
        <v>85461</v>
      </c>
      <c r="E15" s="890">
        <v>81399</v>
      </c>
      <c r="F15" s="890">
        <v>83372</v>
      </c>
      <c r="G15" s="890">
        <v>86743</v>
      </c>
      <c r="H15" s="890">
        <v>88695</v>
      </c>
      <c r="I15" s="891"/>
      <c r="J15" s="892">
        <v>4.5586346118553944E-2</v>
      </c>
      <c r="K15" s="890">
        <v>3726</v>
      </c>
      <c r="L15" s="895">
        <v>-4.7530452487099417E-2</v>
      </c>
      <c r="M15" s="893">
        <v>-4062</v>
      </c>
      <c r="N15" s="895">
        <v>2.4238627010159774E-2</v>
      </c>
      <c r="O15" s="893">
        <v>1973</v>
      </c>
      <c r="P15" s="895">
        <v>4.0433238977114705E-2</v>
      </c>
      <c r="Q15" s="893">
        <f t="shared" si="0"/>
        <v>3371</v>
      </c>
      <c r="R15" s="894">
        <f>[1]Cuadro_CCAA2!N37</f>
        <v>4.8379470934493352E-2</v>
      </c>
      <c r="S15" s="893">
        <f>[1]Cuadro_CCAA2!O37</f>
        <v>4093</v>
      </c>
      <c r="U15" s="925"/>
    </row>
    <row r="16" spans="1:21" x14ac:dyDescent="0.25">
      <c r="B16" s="942" t="s">
        <v>44</v>
      </c>
      <c r="C16" s="890">
        <v>292526</v>
      </c>
      <c r="D16" s="890">
        <v>307817</v>
      </c>
      <c r="E16" s="890">
        <v>300021</v>
      </c>
      <c r="F16" s="890">
        <v>315907</v>
      </c>
      <c r="G16" s="890">
        <v>330438</v>
      </c>
      <c r="H16" s="890">
        <v>335272</v>
      </c>
      <c r="I16" s="891"/>
      <c r="J16" s="892">
        <v>5.2272276652331806E-2</v>
      </c>
      <c r="K16" s="890">
        <v>15291</v>
      </c>
      <c r="L16" s="895">
        <v>-2.5326736340098188E-2</v>
      </c>
      <c r="M16" s="893">
        <v>-7796</v>
      </c>
      <c r="N16" s="895">
        <v>5.2949626859453147E-2</v>
      </c>
      <c r="O16" s="893">
        <v>15886</v>
      </c>
      <c r="P16" s="895">
        <v>4.5997714517247212E-2</v>
      </c>
      <c r="Q16" s="893">
        <f t="shared" si="0"/>
        <v>14531</v>
      </c>
      <c r="R16" s="894">
        <f>[1]Cuadro_CCAA2!N38</f>
        <v>5.195583487338129E-2</v>
      </c>
      <c r="S16" s="893">
        <f>[1]Cuadro_CCAA2!O38</f>
        <v>16559</v>
      </c>
      <c r="U16" s="925"/>
    </row>
    <row r="17" spans="2:23" x14ac:dyDescent="0.25">
      <c r="B17" s="942" t="s">
        <v>6</v>
      </c>
      <c r="C17" s="890">
        <v>102144</v>
      </c>
      <c r="D17" s="890">
        <v>121696</v>
      </c>
      <c r="E17" s="890">
        <v>136159</v>
      </c>
      <c r="F17" s="890">
        <v>151649</v>
      </c>
      <c r="G17" s="890">
        <v>169110</v>
      </c>
      <c r="H17" s="890">
        <v>175133</v>
      </c>
      <c r="I17" s="891"/>
      <c r="J17" s="892">
        <v>0.19141604010025071</v>
      </c>
      <c r="K17" s="890">
        <v>19552</v>
      </c>
      <c r="L17" s="895">
        <v>0.11884531948461752</v>
      </c>
      <c r="M17" s="893">
        <v>14463</v>
      </c>
      <c r="N17" s="895">
        <v>0.11376405525892519</v>
      </c>
      <c r="O17" s="893">
        <v>15490</v>
      </c>
      <c r="P17" s="895">
        <v>0.11514088454259497</v>
      </c>
      <c r="Q17" s="893">
        <f t="shared" si="0"/>
        <v>17461</v>
      </c>
      <c r="R17" s="894">
        <f>[1]Cuadro_CCAA2!N39</f>
        <v>0.12903808093245739</v>
      </c>
      <c r="S17" s="893">
        <f>[1]Cuadro_CCAA2!O39</f>
        <v>20016</v>
      </c>
      <c r="U17" s="925"/>
    </row>
    <row r="18" spans="2:23" x14ac:dyDescent="0.25">
      <c r="B18" s="942" t="s">
        <v>5</v>
      </c>
      <c r="C18" s="890">
        <v>46533</v>
      </c>
      <c r="D18" s="890">
        <v>49654</v>
      </c>
      <c r="E18" s="890">
        <v>49281</v>
      </c>
      <c r="F18" s="890">
        <v>50941</v>
      </c>
      <c r="G18" s="890">
        <v>53876</v>
      </c>
      <c r="H18" s="890">
        <v>54294</v>
      </c>
      <c r="I18" s="891"/>
      <c r="J18" s="892">
        <v>6.7070681022070255E-2</v>
      </c>
      <c r="K18" s="890">
        <v>3121</v>
      </c>
      <c r="L18" s="895">
        <v>-7.5119829218189826E-3</v>
      </c>
      <c r="M18" s="893">
        <v>-373</v>
      </c>
      <c r="N18" s="895">
        <v>3.3684381404598174E-2</v>
      </c>
      <c r="O18" s="893">
        <v>1660</v>
      </c>
      <c r="P18" s="895">
        <v>5.761567303350934E-2</v>
      </c>
      <c r="Q18" s="893">
        <f t="shared" si="0"/>
        <v>2935</v>
      </c>
      <c r="R18" s="894">
        <f>[1]Cuadro_CCAA2!N40</f>
        <v>4.8166953029981308E-2</v>
      </c>
      <c r="S18" s="893">
        <f>[1]Cuadro_CCAA2!O40</f>
        <v>2495</v>
      </c>
      <c r="U18" s="925"/>
    </row>
    <row r="19" spans="2:23" x14ac:dyDescent="0.25">
      <c r="B19" s="942" t="s">
        <v>38</v>
      </c>
      <c r="C19" s="890">
        <v>79727</v>
      </c>
      <c r="D19" s="890">
        <v>80292</v>
      </c>
      <c r="E19" s="890">
        <v>77049</v>
      </c>
      <c r="F19" s="890">
        <v>77553</v>
      </c>
      <c r="G19" s="890">
        <v>79015</v>
      </c>
      <c r="H19" s="890">
        <v>79947</v>
      </c>
      <c r="I19" s="891"/>
      <c r="J19" s="892">
        <v>7.0866833067844137E-3</v>
      </c>
      <c r="K19" s="890">
        <v>565</v>
      </c>
      <c r="L19" s="895">
        <v>-4.0390076221790472E-2</v>
      </c>
      <c r="M19" s="893">
        <v>-3243</v>
      </c>
      <c r="N19" s="895">
        <v>6.5412919051512919E-3</v>
      </c>
      <c r="O19" s="893">
        <v>504</v>
      </c>
      <c r="P19" s="895">
        <v>1.8851624050649329E-2</v>
      </c>
      <c r="Q19" s="893">
        <f t="shared" si="0"/>
        <v>1462</v>
      </c>
      <c r="R19" s="894">
        <f>[1]Cuadro_CCAA2!N41</f>
        <v>2.9104343124887411E-2</v>
      </c>
      <c r="S19" s="893">
        <f>[1]Cuadro_CCAA2!O41</f>
        <v>2261</v>
      </c>
      <c r="U19" s="925"/>
    </row>
    <row r="20" spans="2:23" x14ac:dyDescent="0.25">
      <c r="B20" s="942" t="s">
        <v>45</v>
      </c>
      <c r="C20" s="890">
        <v>215050</v>
      </c>
      <c r="D20" s="890">
        <v>227239</v>
      </c>
      <c r="E20" s="890">
        <v>216497</v>
      </c>
      <c r="F20" s="890">
        <v>215854</v>
      </c>
      <c r="G20" s="890">
        <v>224758</v>
      </c>
      <c r="H20" s="890">
        <v>229760</v>
      </c>
      <c r="I20" s="891"/>
      <c r="J20" s="892">
        <v>5.6679841897233185E-2</v>
      </c>
      <c r="K20" s="890">
        <v>12189</v>
      </c>
      <c r="L20" s="895">
        <v>-4.7271815137366335E-2</v>
      </c>
      <c r="M20" s="893">
        <v>-10742</v>
      </c>
      <c r="N20" s="895">
        <v>-2.9700180602963977E-3</v>
      </c>
      <c r="O20" s="893">
        <v>-643</v>
      </c>
      <c r="P20" s="895">
        <v>4.1250104237123164E-2</v>
      </c>
      <c r="Q20" s="893">
        <f t="shared" si="0"/>
        <v>8904</v>
      </c>
      <c r="R20" s="894">
        <f>[1]Cuadro_CCAA2!N42</f>
        <v>5.4748110946867712E-2</v>
      </c>
      <c r="S20" s="893">
        <f>[1]Cuadro_CCAA2!O42</f>
        <v>11926</v>
      </c>
      <c r="U20" s="925"/>
    </row>
    <row r="21" spans="2:23" x14ac:dyDescent="0.25">
      <c r="B21" s="942" t="s">
        <v>46</v>
      </c>
      <c r="C21" s="890">
        <v>43671</v>
      </c>
      <c r="D21" s="890">
        <v>46430</v>
      </c>
      <c r="E21" s="890">
        <v>45294</v>
      </c>
      <c r="F21" s="890">
        <v>47556</v>
      </c>
      <c r="G21" s="890">
        <v>50117</v>
      </c>
      <c r="H21" s="890">
        <v>51370</v>
      </c>
      <c r="I21" s="891"/>
      <c r="J21" s="892">
        <v>6.3176936639875336E-2</v>
      </c>
      <c r="K21" s="890">
        <v>2759</v>
      </c>
      <c r="L21" s="895">
        <v>-2.446693947878531E-2</v>
      </c>
      <c r="M21" s="893">
        <v>-1136</v>
      </c>
      <c r="N21" s="895">
        <v>4.994038945555701E-2</v>
      </c>
      <c r="O21" s="893">
        <v>2262</v>
      </c>
      <c r="P21" s="895">
        <v>5.3852300445790258E-2</v>
      </c>
      <c r="Q21" s="893">
        <f t="shared" si="0"/>
        <v>2561</v>
      </c>
      <c r="R21" s="894">
        <f>[1]Cuadro_CCAA2!N43</f>
        <v>5.7953702940934271E-2</v>
      </c>
      <c r="S21" s="893">
        <f>[1]Cuadro_CCAA2!O43</f>
        <v>2814</v>
      </c>
      <c r="U21" s="925"/>
    </row>
    <row r="22" spans="2:23" x14ac:dyDescent="0.25">
      <c r="B22" s="942" t="s">
        <v>47</v>
      </c>
      <c r="C22" s="890">
        <v>19559</v>
      </c>
      <c r="D22" s="890">
        <v>18635</v>
      </c>
      <c r="E22" s="890">
        <v>19594</v>
      </c>
      <c r="F22" s="890">
        <v>20339</v>
      </c>
      <c r="G22" s="890">
        <v>21233</v>
      </c>
      <c r="H22" s="890">
        <v>21412</v>
      </c>
      <c r="I22" s="891"/>
      <c r="J22" s="892">
        <v>-4.7241679022444916E-2</v>
      </c>
      <c r="K22" s="890">
        <v>-924</v>
      </c>
      <c r="L22" s="895">
        <v>5.1462302119667402E-2</v>
      </c>
      <c r="M22" s="893">
        <v>959</v>
      </c>
      <c r="N22" s="895">
        <v>3.8021843421455648E-2</v>
      </c>
      <c r="O22" s="893">
        <v>745</v>
      </c>
      <c r="P22" s="895">
        <v>4.3954963370863798E-2</v>
      </c>
      <c r="Q22" s="893">
        <f t="shared" si="0"/>
        <v>894</v>
      </c>
      <c r="R22" s="894">
        <f>[1]Cuadro_CCAA2!N44</f>
        <v>4.9247807125006204E-2</v>
      </c>
      <c r="S22" s="893">
        <f>[1]Cuadro_CCAA2!O44</f>
        <v>1005</v>
      </c>
      <c r="U22" s="925"/>
    </row>
    <row r="23" spans="2:23" x14ac:dyDescent="0.25">
      <c r="B23" s="942" t="s">
        <v>48</v>
      </c>
      <c r="C23" s="890">
        <v>102231</v>
      </c>
      <c r="D23" s="890">
        <v>105837</v>
      </c>
      <c r="E23" s="890">
        <v>105419</v>
      </c>
      <c r="F23" s="890">
        <v>106624</v>
      </c>
      <c r="G23" s="890">
        <v>108415</v>
      </c>
      <c r="H23" s="890">
        <v>110006</v>
      </c>
      <c r="I23" s="891"/>
      <c r="J23" s="892">
        <v>3.5273058074360986E-2</v>
      </c>
      <c r="K23" s="890">
        <v>3606</v>
      </c>
      <c r="L23" s="895">
        <v>-3.9494694671995401E-3</v>
      </c>
      <c r="M23" s="893">
        <v>-418</v>
      </c>
      <c r="N23" s="895">
        <v>1.1430577030705935E-2</v>
      </c>
      <c r="O23" s="893">
        <v>1205</v>
      </c>
      <c r="P23" s="895">
        <v>1.6797343937575038E-2</v>
      </c>
      <c r="Q23" s="893">
        <f t="shared" si="0"/>
        <v>1791</v>
      </c>
      <c r="R23" s="894">
        <f>[1]Cuadro_CCAA2!N45</f>
        <v>2.7162292127697274E-2</v>
      </c>
      <c r="S23" s="893">
        <f>[1]Cuadro_CCAA2!O45</f>
        <v>2909</v>
      </c>
      <c r="U23" s="925"/>
    </row>
    <row r="24" spans="2:23" x14ac:dyDescent="0.25">
      <c r="B24" s="942" t="s">
        <v>49</v>
      </c>
      <c r="C24" s="890">
        <v>15250</v>
      </c>
      <c r="D24" s="890">
        <v>15370</v>
      </c>
      <c r="E24" s="890">
        <v>14678</v>
      </c>
      <c r="F24" s="890">
        <v>15446</v>
      </c>
      <c r="G24" s="890">
        <v>14352</v>
      </c>
      <c r="H24" s="890">
        <v>14314</v>
      </c>
      <c r="I24" s="891"/>
      <c r="J24" s="892">
        <v>7.8688524590164732E-3</v>
      </c>
      <c r="K24" s="890">
        <v>120</v>
      </c>
      <c r="L24" s="895">
        <v>-4.5022771633051351E-2</v>
      </c>
      <c r="M24" s="893">
        <v>-692</v>
      </c>
      <c r="N24" s="895">
        <v>5.2323204796293821E-2</v>
      </c>
      <c r="O24" s="893">
        <v>768</v>
      </c>
      <c r="P24" s="895">
        <v>-7.0827398679269682E-2</v>
      </c>
      <c r="Q24" s="893">
        <f t="shared" si="0"/>
        <v>-1094</v>
      </c>
      <c r="R24" s="894">
        <f>[1]Cuadro_CCAA2!N46</f>
        <v>-5.6800210859251465E-2</v>
      </c>
      <c r="S24" s="893">
        <f>[1]Cuadro_CCAA2!O46</f>
        <v>-862</v>
      </c>
      <c r="U24" s="925"/>
    </row>
    <row r="25" spans="2:23" x14ac:dyDescent="0.25">
      <c r="B25" s="943" t="s">
        <v>4</v>
      </c>
      <c r="C25" s="906">
        <v>4201</v>
      </c>
      <c r="D25" s="906">
        <v>4335</v>
      </c>
      <c r="E25" s="906">
        <v>4305</v>
      </c>
      <c r="F25" s="906">
        <v>4447</v>
      </c>
      <c r="G25" s="906">
        <v>4708</v>
      </c>
      <c r="H25" s="906">
        <v>4823</v>
      </c>
      <c r="I25" s="907"/>
      <c r="J25" s="909">
        <v>3.1897167341109256E-2</v>
      </c>
      <c r="K25" s="906">
        <v>134</v>
      </c>
      <c r="L25" s="912">
        <v>-6.9204152249134898E-3</v>
      </c>
      <c r="M25" s="910">
        <v>-30</v>
      </c>
      <c r="N25" s="912">
        <v>3.2984901277584244E-2</v>
      </c>
      <c r="O25" s="910">
        <v>142</v>
      </c>
      <c r="P25" s="912">
        <v>5.8691252529795346E-2</v>
      </c>
      <c r="Q25" s="910">
        <f t="shared" si="0"/>
        <v>261</v>
      </c>
      <c r="R25" s="894">
        <f>[1]Cuadro_CCAA2!P49</f>
        <v>6.3975292300904485E-2</v>
      </c>
      <c r="S25" s="910">
        <f>[1]Cuadro_CCAA2!H47+[1]Cuadro_CCAA2!H48</f>
        <v>4823</v>
      </c>
      <c r="U25" s="925"/>
      <c r="V25" s="925"/>
      <c r="W25" s="933"/>
    </row>
    <row r="26" spans="2:23" x14ac:dyDescent="0.25">
      <c r="B26" s="875" t="s">
        <v>3</v>
      </c>
      <c r="C26" s="876">
        <v>1638618</v>
      </c>
      <c r="D26" s="876">
        <v>1735551</v>
      </c>
      <c r="E26" s="876">
        <v>1709394</v>
      </c>
      <c r="F26" s="876">
        <v>1768008</v>
      </c>
      <c r="G26" s="876">
        <v>1850208</v>
      </c>
      <c r="H26" s="876">
        <v>1882818</v>
      </c>
      <c r="I26" s="877"/>
      <c r="J26" s="878">
        <v>5.9155336997396502E-2</v>
      </c>
      <c r="K26" s="879">
        <v>96933</v>
      </c>
      <c r="L26" s="880">
        <v>-1.507129436127197E-2</v>
      </c>
      <c r="M26" s="876">
        <v>-26157</v>
      </c>
      <c r="N26" s="881">
        <v>3.4289344644944375E-2</v>
      </c>
      <c r="O26" s="882">
        <v>58614</v>
      </c>
      <c r="P26" s="881">
        <v>4.6493002294107244E-2</v>
      </c>
      <c r="Q26" s="882">
        <f>G26-F26</f>
        <v>82200</v>
      </c>
      <c r="R26" s="881">
        <f>[1]Cuadro_CCAA2!N49</f>
        <v>5.3992234522785898E-2</v>
      </c>
      <c r="S26" s="882">
        <f>SUM(S8:S25)</f>
        <v>100983</v>
      </c>
    </row>
  </sheetData>
  <mergeCells count="8">
    <mergeCell ref="B3:R3"/>
    <mergeCell ref="C5:I6"/>
    <mergeCell ref="J5:S5"/>
    <mergeCell ref="J6:K6"/>
    <mergeCell ref="L6:M6"/>
    <mergeCell ref="R6:S6"/>
    <mergeCell ref="N6:O6"/>
    <mergeCell ref="P6:Q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300-000003000000}">
          <x14:colorSeries rgb="FF376092"/>
          <x14:colorNegative rgb="FFD00000"/>
          <x14:colorAxis rgb="FF000000"/>
          <x14:colorMarkers rgb="FFD00000"/>
          <x14:colorFirst rgb="FFD00000"/>
          <x14:colorLast rgb="FFD00000"/>
          <x14:colorHigh rgb="FFD00000"/>
          <x14:colorLow rgb="FFD00000"/>
          <x14:sparklines>
            <x14:sparkline>
              <xm:f>EVO_resol!C8:H8</xm:f>
              <xm:sqref>I8</xm:sqref>
            </x14:sparkline>
            <x14:sparkline>
              <xm:f>EVO_resol!C9:H9</xm:f>
              <xm:sqref>I9</xm:sqref>
            </x14:sparkline>
            <x14:sparkline>
              <xm:f>EVO_resol!C10:H10</xm:f>
              <xm:sqref>I10</xm:sqref>
            </x14:sparkline>
            <x14:sparkline>
              <xm:f>EVO_resol!C11:H11</xm:f>
              <xm:sqref>I11</xm:sqref>
            </x14:sparkline>
            <x14:sparkline>
              <xm:f>EVO_resol!C12:H12</xm:f>
              <xm:sqref>I12</xm:sqref>
            </x14:sparkline>
            <x14:sparkline>
              <xm:f>EVO_resol!C13:H13</xm:f>
              <xm:sqref>I13</xm:sqref>
            </x14:sparkline>
            <x14:sparkline>
              <xm:f>EVO_resol!C14:H14</xm:f>
              <xm:sqref>I14</xm:sqref>
            </x14:sparkline>
            <x14:sparkline>
              <xm:f>EVO_resol!C15:H15</xm:f>
              <xm:sqref>I15</xm:sqref>
            </x14:sparkline>
            <x14:sparkline>
              <xm:f>EVO_resol!C16:H16</xm:f>
              <xm:sqref>I16</xm:sqref>
            </x14:sparkline>
            <x14:sparkline>
              <xm:f>EVO_resol!C17:H17</xm:f>
              <xm:sqref>I17</xm:sqref>
            </x14:sparkline>
            <x14:sparkline>
              <xm:f>EVO_resol!C18:H18</xm:f>
              <xm:sqref>I18</xm:sqref>
            </x14:sparkline>
            <x14:sparkline>
              <xm:f>EVO_resol!C19:H19</xm:f>
              <xm:sqref>I19</xm:sqref>
            </x14:sparkline>
            <x14:sparkline>
              <xm:f>EVO_resol!C20:H20</xm:f>
              <xm:sqref>I20</xm:sqref>
            </x14:sparkline>
            <x14:sparkline>
              <xm:f>EVO_resol!C21:H21</xm:f>
              <xm:sqref>I21</xm:sqref>
            </x14:sparkline>
            <x14:sparkline>
              <xm:f>EVO_resol!C22:H22</xm:f>
              <xm:sqref>I22</xm:sqref>
            </x14:sparkline>
            <x14:sparkline>
              <xm:f>EVO_resol!C23:H23</xm:f>
              <xm:sqref>I23</xm:sqref>
            </x14:sparkline>
            <x14:sparkline>
              <xm:f>EVO_resol!C24:H24</xm:f>
              <xm:sqref>I24</xm:sqref>
            </x14:sparkline>
            <x14:sparkline>
              <xm:f>EVO_resol!C25:H25</xm:f>
              <xm:sqref>I25</xm:sqref>
            </x14:sparkline>
            <x14:sparkline>
              <xm:f>EVO_resol!C26:H26</xm:f>
              <xm:sqref>I26</xm:sqref>
            </x14:sparkline>
          </x14:sparklines>
        </x14:sparklineGroup>
      </x14:sparklineGroup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62">
    <pageSetUpPr fitToPage="1"/>
  </sheetPr>
  <dimension ref="A1:U46"/>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61</v>
      </c>
    </row>
    <row r="2" spans="1:21" s="205" customFormat="1" ht="49.5" customHeight="1" x14ac:dyDescent="0.2">
      <c r="B2" s="1044"/>
      <c r="C2" s="1044"/>
      <c r="D2" s="1044"/>
      <c r="E2" s="206"/>
      <c r="F2" s="1130"/>
      <c r="G2" s="1130"/>
      <c r="H2" s="1130"/>
      <c r="I2" s="1130"/>
      <c r="J2" s="1130"/>
      <c r="K2" s="1130"/>
      <c r="L2" s="1130"/>
      <c r="M2" s="1130"/>
      <c r="N2" s="1130"/>
      <c r="O2" s="1130"/>
      <c r="P2" s="1130"/>
      <c r="Q2" s="1130"/>
      <c r="S2" s="206"/>
    </row>
    <row r="3" spans="1:21" s="205" customFormat="1" ht="3" customHeight="1" x14ac:dyDescent="0.2">
      <c r="B3" s="206"/>
      <c r="C3" s="206"/>
      <c r="D3" s="206"/>
      <c r="E3" s="206"/>
      <c r="K3" s="206"/>
      <c r="P3" s="206"/>
      <c r="S3" s="206"/>
    </row>
    <row r="4" spans="1:21" s="208" customFormat="1" ht="15" customHeight="1" x14ac:dyDescent="0.2">
      <c r="B4" s="1144" t="s">
        <v>445</v>
      </c>
      <c r="C4" s="1144"/>
      <c r="D4" s="1144"/>
      <c r="E4" s="1144"/>
      <c r="F4" s="1144"/>
      <c r="G4" s="1144"/>
      <c r="H4" s="1144"/>
      <c r="I4" s="1144"/>
      <c r="J4" s="1144"/>
      <c r="K4" s="1144"/>
      <c r="L4" s="1144"/>
      <c r="M4" s="1144"/>
      <c r="N4" s="1144"/>
      <c r="O4" s="1144"/>
      <c r="P4" s="1144"/>
      <c r="Q4" s="1144"/>
      <c r="R4" s="1144"/>
      <c r="S4" s="1144"/>
      <c r="T4" s="314"/>
    </row>
    <row r="5" spans="1:21" s="315" customFormat="1" ht="15" customHeight="1" x14ac:dyDescent="0.2">
      <c r="B5" s="1131" t="str">
        <f>porsaad!B6</f>
        <v>Situación a 30 de abril de 2023</v>
      </c>
      <c r="C5" s="1131"/>
      <c r="D5" s="1131"/>
      <c r="E5" s="1131"/>
      <c r="F5" s="1131"/>
      <c r="G5" s="1131"/>
      <c r="H5" s="1131"/>
      <c r="I5" s="1131"/>
      <c r="J5" s="1131"/>
      <c r="K5" s="1131"/>
      <c r="L5" s="1131"/>
      <c r="M5" s="1131"/>
      <c r="N5" s="1131"/>
      <c r="O5" s="1131"/>
      <c r="P5" s="1131"/>
      <c r="Q5" s="1131"/>
      <c r="R5" s="1131"/>
      <c r="S5" s="1131"/>
      <c r="T5" s="316"/>
      <c r="U5" s="91"/>
    </row>
    <row r="6" spans="1:21" s="208" customFormat="1" ht="4.5" customHeight="1" x14ac:dyDescent="0.2"/>
    <row r="7" spans="1:21" s="211" customFormat="1" ht="15" customHeight="1" x14ac:dyDescent="0.2">
      <c r="A7" s="212"/>
      <c r="B7" s="1132" t="s">
        <v>15</v>
      </c>
      <c r="C7" s="1135" t="s">
        <v>82</v>
      </c>
      <c r="D7" s="1136"/>
      <c r="E7" s="347"/>
      <c r="F7" s="1153" t="s">
        <v>34</v>
      </c>
      <c r="G7" s="1154"/>
      <c r="H7" s="1154"/>
      <c r="I7" s="1155"/>
      <c r="J7" s="351"/>
      <c r="K7" s="1153" t="s">
        <v>52</v>
      </c>
      <c r="L7" s="1154"/>
      <c r="M7" s="1154"/>
      <c r="N7" s="1155"/>
      <c r="O7" s="351"/>
      <c r="P7" s="1153" t="s">
        <v>53</v>
      </c>
      <c r="Q7" s="1154"/>
      <c r="R7" s="1154"/>
      <c r="S7" s="1155"/>
    </row>
    <row r="8" spans="1:21" s="211" customFormat="1" ht="37.5" customHeight="1" x14ac:dyDescent="0.2">
      <c r="A8" s="212"/>
      <c r="B8" s="1133"/>
      <c r="C8" s="1137"/>
      <c r="D8" s="1138"/>
      <c r="E8" s="347"/>
      <c r="F8" s="1156" t="s">
        <v>75</v>
      </c>
      <c r="G8" s="1157"/>
      <c r="H8" s="1150" t="s">
        <v>298</v>
      </c>
      <c r="I8" s="1151"/>
      <c r="J8" s="329"/>
      <c r="K8" s="1156" t="s">
        <v>75</v>
      </c>
      <c r="L8" s="1157"/>
      <c r="M8" s="1150" t="s">
        <v>298</v>
      </c>
      <c r="N8" s="1151"/>
      <c r="O8" s="329"/>
      <c r="P8" s="1156" t="s">
        <v>75</v>
      </c>
      <c r="Q8" s="1157"/>
      <c r="R8" s="1150" t="s">
        <v>298</v>
      </c>
      <c r="S8" s="1151"/>
    </row>
    <row r="9" spans="1:21" s="216" customFormat="1" ht="29.25" customHeight="1" x14ac:dyDescent="0.2">
      <c r="A9" s="317"/>
      <c r="B9" s="1134"/>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26957</v>
      </c>
      <c r="D11" s="340">
        <f>C11/C$29*100</f>
        <v>15.105430378966597</v>
      </c>
      <c r="E11" s="338"/>
      <c r="F11" s="335">
        <v>11962</v>
      </c>
      <c r="G11" s="340">
        <v>44.374374003041886</v>
      </c>
      <c r="H11" s="335">
        <v>11915</v>
      </c>
      <c r="I11" s="340">
        <v>99.607089115532517</v>
      </c>
      <c r="J11" s="341"/>
      <c r="K11" s="335">
        <v>14885</v>
      </c>
      <c r="L11" s="340">
        <v>55.217568720554958</v>
      </c>
      <c r="M11" s="335">
        <v>14756</v>
      </c>
      <c r="N11" s="340">
        <v>99.13335572724219</v>
      </c>
      <c r="O11" s="341"/>
      <c r="P11" s="335">
        <v>110</v>
      </c>
      <c r="Q11" s="340">
        <v>0.40805727640316053</v>
      </c>
      <c r="R11" s="335">
        <v>108</v>
      </c>
      <c r="S11" s="340">
        <v>98.181818181818187</v>
      </c>
    </row>
    <row r="12" spans="1:21" s="275" customFormat="1" ht="18" customHeight="1" x14ac:dyDescent="0.2">
      <c r="A12" s="318"/>
      <c r="B12" s="331" t="s">
        <v>10</v>
      </c>
      <c r="C12" s="341">
        <f t="shared" ref="C12:C28" si="0">F12+K12+P12</f>
        <v>4000</v>
      </c>
      <c r="D12" s="342">
        <f t="shared" ref="D12:D29" si="1">C12/C$29*100</f>
        <v>2.2414111924867899</v>
      </c>
      <c r="E12" s="338"/>
      <c r="F12" s="341">
        <v>2634</v>
      </c>
      <c r="G12" s="342">
        <v>65.849999999999994</v>
      </c>
      <c r="H12" s="341">
        <v>1261</v>
      </c>
      <c r="I12" s="342">
        <v>47.873955960516327</v>
      </c>
      <c r="J12" s="341"/>
      <c r="K12" s="341">
        <v>1246</v>
      </c>
      <c r="L12" s="342">
        <v>31.15</v>
      </c>
      <c r="M12" s="341">
        <v>640</v>
      </c>
      <c r="N12" s="342">
        <v>51.364365971107539</v>
      </c>
      <c r="O12" s="341"/>
      <c r="P12" s="341">
        <v>120</v>
      </c>
      <c r="Q12" s="342">
        <v>3</v>
      </c>
      <c r="R12" s="341">
        <v>71</v>
      </c>
      <c r="S12" s="342">
        <v>59.166666666666664</v>
      </c>
    </row>
    <row r="13" spans="1:21" s="275" customFormat="1" ht="18" customHeight="1" x14ac:dyDescent="0.2">
      <c r="A13" s="318"/>
      <c r="B13" s="331" t="s">
        <v>40</v>
      </c>
      <c r="C13" s="341">
        <f t="shared" si="0"/>
        <v>3651</v>
      </c>
      <c r="D13" s="342">
        <f t="shared" si="1"/>
        <v>2.0458480659423173</v>
      </c>
      <c r="E13" s="338"/>
      <c r="F13" s="341">
        <v>1677</v>
      </c>
      <c r="G13" s="342">
        <v>45.932621199671324</v>
      </c>
      <c r="H13" s="341">
        <v>32</v>
      </c>
      <c r="I13" s="342">
        <v>1.9081693500298151</v>
      </c>
      <c r="J13" s="341"/>
      <c r="K13" s="341">
        <v>1878</v>
      </c>
      <c r="L13" s="342">
        <v>51.437962202136397</v>
      </c>
      <c r="M13" s="341">
        <v>51</v>
      </c>
      <c r="N13" s="342">
        <v>2.7156549520766773</v>
      </c>
      <c r="O13" s="341"/>
      <c r="P13" s="341">
        <v>96</v>
      </c>
      <c r="Q13" s="342">
        <v>2.6294165981922761</v>
      </c>
      <c r="R13" s="341">
        <v>34</v>
      </c>
      <c r="S13" s="342">
        <v>35.416666666666671</v>
      </c>
    </row>
    <row r="14" spans="1:21" s="275" customFormat="1" ht="18" customHeight="1" x14ac:dyDescent="0.2">
      <c r="A14" s="318"/>
      <c r="B14" s="331" t="s">
        <v>41</v>
      </c>
      <c r="C14" s="341">
        <f t="shared" si="0"/>
        <v>2812</v>
      </c>
      <c r="D14" s="342">
        <f t="shared" si="1"/>
        <v>1.5757120683182131</v>
      </c>
      <c r="E14" s="338"/>
      <c r="F14" s="341">
        <v>1943</v>
      </c>
      <c r="G14" s="342">
        <v>69.096728307254622</v>
      </c>
      <c r="H14" s="341">
        <v>1881</v>
      </c>
      <c r="I14" s="342">
        <v>96.809058157488408</v>
      </c>
      <c r="J14" s="341"/>
      <c r="K14" s="341">
        <v>864</v>
      </c>
      <c r="L14" s="342">
        <v>30.725462304409675</v>
      </c>
      <c r="M14" s="341">
        <v>779</v>
      </c>
      <c r="N14" s="342">
        <v>90.162037037037038</v>
      </c>
      <c r="O14" s="341"/>
      <c r="P14" s="341">
        <v>5</v>
      </c>
      <c r="Q14" s="342">
        <v>0.17780938833570412</v>
      </c>
      <c r="R14" s="341">
        <v>4</v>
      </c>
      <c r="S14" s="342">
        <v>80</v>
      </c>
    </row>
    <row r="15" spans="1:21" s="275" customFormat="1" ht="18" customHeight="1" x14ac:dyDescent="0.2">
      <c r="A15" s="318"/>
      <c r="B15" s="331" t="s">
        <v>9</v>
      </c>
      <c r="C15" s="341">
        <f t="shared" si="0"/>
        <v>4695</v>
      </c>
      <c r="D15" s="342">
        <f t="shared" si="1"/>
        <v>2.6308563871813693</v>
      </c>
      <c r="E15" s="338"/>
      <c r="F15" s="341">
        <v>2787</v>
      </c>
      <c r="G15" s="342">
        <v>59.361022364217256</v>
      </c>
      <c r="H15" s="341">
        <v>2700</v>
      </c>
      <c r="I15" s="342">
        <v>96.878363832077511</v>
      </c>
      <c r="J15" s="341"/>
      <c r="K15" s="341">
        <v>1824</v>
      </c>
      <c r="L15" s="342">
        <v>38.849840255591054</v>
      </c>
      <c r="M15" s="341">
        <v>1717</v>
      </c>
      <c r="N15" s="342">
        <v>94.133771929824562</v>
      </c>
      <c r="O15" s="341"/>
      <c r="P15" s="341">
        <v>84</v>
      </c>
      <c r="Q15" s="342">
        <v>1.7891373801916934</v>
      </c>
      <c r="R15" s="341">
        <v>74</v>
      </c>
      <c r="S15" s="342">
        <v>88.095238095238088</v>
      </c>
    </row>
    <row r="16" spans="1:21" s="275" customFormat="1" ht="18" customHeight="1" x14ac:dyDescent="0.2">
      <c r="A16" s="318"/>
      <c r="B16" s="331" t="s">
        <v>8</v>
      </c>
      <c r="C16" s="341">
        <f t="shared" si="0"/>
        <v>5211</v>
      </c>
      <c r="D16" s="342">
        <f t="shared" si="1"/>
        <v>2.9199984310121652</v>
      </c>
      <c r="E16" s="338"/>
      <c r="F16" s="341">
        <v>2268</v>
      </c>
      <c r="G16" s="342">
        <v>43.523316062176164</v>
      </c>
      <c r="H16" s="341">
        <v>12</v>
      </c>
      <c r="I16" s="342">
        <v>0.52910052910052907</v>
      </c>
      <c r="J16" s="341"/>
      <c r="K16" s="341">
        <v>2893</v>
      </c>
      <c r="L16" s="342">
        <v>55.517175206294375</v>
      </c>
      <c r="M16" s="341">
        <v>20</v>
      </c>
      <c r="N16" s="342">
        <v>0.69132388524023503</v>
      </c>
      <c r="O16" s="341"/>
      <c r="P16" s="341">
        <v>50</v>
      </c>
      <c r="Q16" s="342">
        <v>0.95950873152945682</v>
      </c>
      <c r="R16" s="341">
        <v>0</v>
      </c>
      <c r="S16" s="342">
        <v>0</v>
      </c>
    </row>
    <row r="17" spans="1:19" s="275" customFormat="1" ht="18" customHeight="1" x14ac:dyDescent="0.2">
      <c r="A17" s="318"/>
      <c r="B17" s="331" t="s">
        <v>7</v>
      </c>
      <c r="C17" s="341">
        <f t="shared" si="0"/>
        <v>8450</v>
      </c>
      <c r="D17" s="342">
        <f t="shared" si="1"/>
        <v>4.7349811441283434</v>
      </c>
      <c r="E17" s="338"/>
      <c r="F17" s="341">
        <v>5096</v>
      </c>
      <c r="G17" s="342">
        <v>60.307692307692307</v>
      </c>
      <c r="H17" s="341">
        <v>458</v>
      </c>
      <c r="I17" s="342">
        <v>8.987441130298274</v>
      </c>
      <c r="J17" s="341"/>
      <c r="K17" s="341">
        <v>2988</v>
      </c>
      <c r="L17" s="342">
        <v>35.360946745562131</v>
      </c>
      <c r="M17" s="341">
        <v>120</v>
      </c>
      <c r="N17" s="342">
        <v>4.0160642570281126</v>
      </c>
      <c r="O17" s="341"/>
      <c r="P17" s="341">
        <v>366</v>
      </c>
      <c r="Q17" s="342">
        <v>4.331360946745562</v>
      </c>
      <c r="R17" s="341">
        <v>3</v>
      </c>
      <c r="S17" s="342">
        <v>0.81967213114754101</v>
      </c>
    </row>
    <row r="18" spans="1:19" s="275" customFormat="1" ht="18" customHeight="1" x14ac:dyDescent="0.2">
      <c r="A18" s="318"/>
      <c r="B18" s="331" t="s">
        <v>43</v>
      </c>
      <c r="C18" s="341">
        <f t="shared" si="0"/>
        <v>12180</v>
      </c>
      <c r="D18" s="342">
        <f t="shared" si="1"/>
        <v>6.8250970811222746</v>
      </c>
      <c r="E18" s="338"/>
      <c r="F18" s="341">
        <v>6570</v>
      </c>
      <c r="G18" s="342">
        <v>53.940886699507388</v>
      </c>
      <c r="H18" s="341">
        <v>6516</v>
      </c>
      <c r="I18" s="342">
        <v>99.178082191780831</v>
      </c>
      <c r="J18" s="341"/>
      <c r="K18" s="341">
        <v>4178</v>
      </c>
      <c r="L18" s="342">
        <v>34.302134646962237</v>
      </c>
      <c r="M18" s="341">
        <v>4098</v>
      </c>
      <c r="N18" s="342">
        <v>98.08520823360459</v>
      </c>
      <c r="O18" s="341"/>
      <c r="P18" s="341">
        <v>1432</v>
      </c>
      <c r="Q18" s="342">
        <v>11.756978653530378</v>
      </c>
      <c r="R18" s="341">
        <v>1394</v>
      </c>
      <c r="S18" s="342">
        <v>97.346368715083798</v>
      </c>
    </row>
    <row r="19" spans="1:19" s="275" customFormat="1" ht="18" customHeight="1" x14ac:dyDescent="0.2">
      <c r="A19" s="318"/>
      <c r="B19" s="331" t="s">
        <v>44</v>
      </c>
      <c r="C19" s="341">
        <f t="shared" si="0"/>
        <v>38716</v>
      </c>
      <c r="D19" s="342">
        <f t="shared" si="1"/>
        <v>21.694618932079639</v>
      </c>
      <c r="E19" s="338"/>
      <c r="F19" s="341">
        <v>15888</v>
      </c>
      <c r="G19" s="342">
        <v>41.037297241450567</v>
      </c>
      <c r="H19" s="341">
        <v>15333</v>
      </c>
      <c r="I19" s="342">
        <v>96.506797583081578</v>
      </c>
      <c r="J19" s="341"/>
      <c r="K19" s="341">
        <v>19580</v>
      </c>
      <c r="L19" s="342">
        <v>50.573406343630545</v>
      </c>
      <c r="M19" s="341">
        <v>18184</v>
      </c>
      <c r="N19" s="342">
        <v>92.870275791624096</v>
      </c>
      <c r="O19" s="341"/>
      <c r="P19" s="341">
        <v>3248</v>
      </c>
      <c r="Q19" s="342">
        <v>8.3892964149188973</v>
      </c>
      <c r="R19" s="341">
        <v>3205</v>
      </c>
      <c r="S19" s="342">
        <v>98.676108374384242</v>
      </c>
    </row>
    <row r="20" spans="1:19" s="275" customFormat="1" ht="18" customHeight="1" x14ac:dyDescent="0.2">
      <c r="A20" s="318"/>
      <c r="B20" s="331" t="s">
        <v>6</v>
      </c>
      <c r="C20" s="341">
        <f t="shared" si="0"/>
        <v>13792</v>
      </c>
      <c r="D20" s="342">
        <f t="shared" si="1"/>
        <v>7.7283857916944507</v>
      </c>
      <c r="E20" s="338"/>
      <c r="F20" s="341">
        <v>6443</v>
      </c>
      <c r="G20" s="342">
        <v>46.715487238979122</v>
      </c>
      <c r="H20" s="341">
        <v>6171</v>
      </c>
      <c r="I20" s="342">
        <v>95.778364116094977</v>
      </c>
      <c r="J20" s="341"/>
      <c r="K20" s="341">
        <v>6367</v>
      </c>
      <c r="L20" s="342">
        <v>46.164443155452432</v>
      </c>
      <c r="M20" s="341">
        <v>5942</v>
      </c>
      <c r="N20" s="342">
        <v>93.324956808544059</v>
      </c>
      <c r="O20" s="341"/>
      <c r="P20" s="341">
        <v>982</v>
      </c>
      <c r="Q20" s="342">
        <v>7.1200696055684451</v>
      </c>
      <c r="R20" s="341">
        <v>666</v>
      </c>
      <c r="S20" s="342">
        <v>67.82077393075356</v>
      </c>
    </row>
    <row r="21" spans="1:19" s="275" customFormat="1" ht="18" customHeight="1" x14ac:dyDescent="0.2">
      <c r="A21" s="318"/>
      <c r="B21" s="331" t="s">
        <v>5</v>
      </c>
      <c r="C21" s="341">
        <f t="shared" si="0"/>
        <v>4823</v>
      </c>
      <c r="D21" s="342">
        <f t="shared" si="1"/>
        <v>2.702581545340947</v>
      </c>
      <c r="E21" s="338"/>
      <c r="F21" s="341">
        <v>3138</v>
      </c>
      <c r="G21" s="342">
        <v>65.063238648144306</v>
      </c>
      <c r="H21" s="341">
        <v>3121</v>
      </c>
      <c r="I21" s="342">
        <v>99.458253664754622</v>
      </c>
      <c r="J21" s="341"/>
      <c r="K21" s="341">
        <v>1640</v>
      </c>
      <c r="L21" s="342">
        <v>34.003732116939666</v>
      </c>
      <c r="M21" s="341">
        <v>1630</v>
      </c>
      <c r="N21" s="342">
        <v>99.390243902439025</v>
      </c>
      <c r="O21" s="341"/>
      <c r="P21" s="341">
        <v>45</v>
      </c>
      <c r="Q21" s="342">
        <v>0.93302923491602741</v>
      </c>
      <c r="R21" s="341">
        <v>45</v>
      </c>
      <c r="S21" s="342">
        <v>100</v>
      </c>
    </row>
    <row r="22" spans="1:19" s="275" customFormat="1" ht="18" customHeight="1" x14ac:dyDescent="0.2">
      <c r="A22" s="318"/>
      <c r="B22" s="331" t="s">
        <v>38</v>
      </c>
      <c r="C22" s="341">
        <f t="shared" si="0"/>
        <v>7019</v>
      </c>
      <c r="D22" s="342">
        <f t="shared" si="1"/>
        <v>3.9331162900161942</v>
      </c>
      <c r="E22" s="338"/>
      <c r="F22" s="341">
        <v>4193</v>
      </c>
      <c r="G22" s="342">
        <v>59.737854395212999</v>
      </c>
      <c r="H22" s="341">
        <v>4191</v>
      </c>
      <c r="I22" s="342">
        <v>99.952301454805621</v>
      </c>
      <c r="J22" s="341"/>
      <c r="K22" s="341">
        <v>2642</v>
      </c>
      <c r="L22" s="342">
        <v>37.640689556916939</v>
      </c>
      <c r="M22" s="341">
        <v>2642</v>
      </c>
      <c r="N22" s="342">
        <v>100</v>
      </c>
      <c r="O22" s="341"/>
      <c r="P22" s="341">
        <v>184</v>
      </c>
      <c r="Q22" s="342">
        <v>2.6214560478700673</v>
      </c>
      <c r="R22" s="341">
        <v>184</v>
      </c>
      <c r="S22" s="342">
        <v>100</v>
      </c>
    </row>
    <row r="23" spans="1:19" s="275" customFormat="1" ht="18" customHeight="1" x14ac:dyDescent="0.2">
      <c r="A23" s="318"/>
      <c r="B23" s="331" t="s">
        <v>45</v>
      </c>
      <c r="C23" s="341">
        <f t="shared" si="0"/>
        <v>23891</v>
      </c>
      <c r="D23" s="342">
        <f t="shared" si="1"/>
        <v>13.387388699925474</v>
      </c>
      <c r="E23" s="338"/>
      <c r="F23" s="341">
        <v>14540</v>
      </c>
      <c r="G23" s="342">
        <v>60.859737976643927</v>
      </c>
      <c r="H23" s="341">
        <v>13296</v>
      </c>
      <c r="I23" s="342">
        <v>91.444291609353513</v>
      </c>
      <c r="J23" s="341"/>
      <c r="K23" s="341">
        <v>7925</v>
      </c>
      <c r="L23" s="342">
        <v>33.171487170901173</v>
      </c>
      <c r="M23" s="341">
        <v>7316</v>
      </c>
      <c r="N23" s="342">
        <v>92.31545741324922</v>
      </c>
      <c r="O23" s="341"/>
      <c r="P23" s="341">
        <v>1426</v>
      </c>
      <c r="Q23" s="342">
        <v>5.9687748524548994</v>
      </c>
      <c r="R23" s="341">
        <v>1415</v>
      </c>
      <c r="S23" s="342">
        <v>99.228611500701263</v>
      </c>
    </row>
    <row r="24" spans="1:19" s="275" customFormat="1" ht="18" customHeight="1" x14ac:dyDescent="0.2">
      <c r="A24" s="318">
        <v>47094</v>
      </c>
      <c r="B24" s="331" t="s">
        <v>46</v>
      </c>
      <c r="C24" s="341">
        <f t="shared" si="0"/>
        <v>4903</v>
      </c>
      <c r="D24" s="342">
        <f t="shared" si="1"/>
        <v>2.7474097691906825</v>
      </c>
      <c r="E24" s="338"/>
      <c r="F24" s="341">
        <v>2553</v>
      </c>
      <c r="G24" s="342">
        <v>52.070161125841317</v>
      </c>
      <c r="H24" s="341">
        <v>2546</v>
      </c>
      <c r="I24" s="342">
        <v>99.725812769291039</v>
      </c>
      <c r="J24" s="341"/>
      <c r="K24" s="341">
        <v>2323</v>
      </c>
      <c r="L24" s="342">
        <v>47.37915561900877</v>
      </c>
      <c r="M24" s="341">
        <v>2316</v>
      </c>
      <c r="N24" s="342">
        <v>99.698665518725775</v>
      </c>
      <c r="O24" s="341"/>
      <c r="P24" s="341">
        <v>27</v>
      </c>
      <c r="Q24" s="342">
        <v>0.55068325514990824</v>
      </c>
      <c r="R24" s="341">
        <v>26</v>
      </c>
      <c r="S24" s="342">
        <v>96.296296296296291</v>
      </c>
    </row>
    <row r="25" spans="1:19" s="275" customFormat="1" ht="18" customHeight="1" x14ac:dyDescent="0.2">
      <c r="B25" s="331" t="s">
        <v>47</v>
      </c>
      <c r="C25" s="341">
        <f t="shared" si="0"/>
        <v>2493</v>
      </c>
      <c r="D25" s="342">
        <f t="shared" si="1"/>
        <v>1.3969595257173917</v>
      </c>
      <c r="E25" s="338"/>
      <c r="F25" s="341">
        <v>1063</v>
      </c>
      <c r="G25" s="342">
        <v>42.639390292819897</v>
      </c>
      <c r="H25" s="341">
        <v>1055</v>
      </c>
      <c r="I25" s="342">
        <v>99.247412982126065</v>
      </c>
      <c r="J25" s="341"/>
      <c r="K25" s="341">
        <v>1330</v>
      </c>
      <c r="L25" s="342">
        <v>53.349378259125544</v>
      </c>
      <c r="M25" s="341">
        <v>1320</v>
      </c>
      <c r="N25" s="342">
        <v>99.248120300751879</v>
      </c>
      <c r="O25" s="341"/>
      <c r="P25" s="341">
        <v>100</v>
      </c>
      <c r="Q25" s="342">
        <v>4.011231448054553</v>
      </c>
      <c r="R25" s="341">
        <v>100</v>
      </c>
      <c r="S25" s="342">
        <v>100</v>
      </c>
    </row>
    <row r="26" spans="1:19" s="275" customFormat="1" ht="18" customHeight="1" x14ac:dyDescent="0.2">
      <c r="B26" s="331" t="s">
        <v>48</v>
      </c>
      <c r="C26" s="341">
        <f t="shared" si="0"/>
        <v>12910</v>
      </c>
      <c r="D26" s="342">
        <f t="shared" si="1"/>
        <v>7.2341546237511141</v>
      </c>
      <c r="E26" s="338"/>
      <c r="F26" s="341">
        <v>5968</v>
      </c>
      <c r="G26" s="342">
        <v>46.227730441518204</v>
      </c>
      <c r="H26" s="341">
        <v>5093</v>
      </c>
      <c r="I26" s="342">
        <v>85.338471849865954</v>
      </c>
      <c r="J26" s="341"/>
      <c r="K26" s="341">
        <v>4709</v>
      </c>
      <c r="L26" s="342">
        <v>36.475600309837333</v>
      </c>
      <c r="M26" s="341">
        <v>3829</v>
      </c>
      <c r="N26" s="342">
        <v>81.312380547887017</v>
      </c>
      <c r="O26" s="341"/>
      <c r="P26" s="341">
        <v>2233</v>
      </c>
      <c r="Q26" s="342">
        <v>17.296669248644463</v>
      </c>
      <c r="R26" s="341">
        <v>1587</v>
      </c>
      <c r="S26" s="342">
        <v>71.070309001343475</v>
      </c>
    </row>
    <row r="27" spans="1:19" s="275" customFormat="1" ht="18" customHeight="1" x14ac:dyDescent="0.2">
      <c r="B27" s="331" t="s">
        <v>49</v>
      </c>
      <c r="C27" s="341">
        <f t="shared" si="0"/>
        <v>1773</v>
      </c>
      <c r="D27" s="342">
        <f t="shared" si="1"/>
        <v>0.99350551106976959</v>
      </c>
      <c r="E27" s="338"/>
      <c r="F27" s="341">
        <v>641</v>
      </c>
      <c r="G27" s="342">
        <v>36.153412295544271</v>
      </c>
      <c r="H27" s="341">
        <v>518</v>
      </c>
      <c r="I27" s="342">
        <v>80.811232449297975</v>
      </c>
      <c r="J27" s="341"/>
      <c r="K27" s="341">
        <v>1036</v>
      </c>
      <c r="L27" s="342">
        <v>58.432036097010723</v>
      </c>
      <c r="M27" s="341">
        <v>829</v>
      </c>
      <c r="N27" s="342">
        <v>80.019305019305023</v>
      </c>
      <c r="O27" s="341"/>
      <c r="P27" s="341">
        <v>96</v>
      </c>
      <c r="Q27" s="342">
        <v>5.4145516074450084</v>
      </c>
      <c r="R27" s="341">
        <v>79</v>
      </c>
      <c r="S27" s="342">
        <v>82.291666666666657</v>
      </c>
    </row>
    <row r="28" spans="1:19" s="275" customFormat="1" ht="18" customHeight="1" x14ac:dyDescent="0.2">
      <c r="B28" s="336" t="s">
        <v>4</v>
      </c>
      <c r="C28" s="343">
        <f t="shared" si="0"/>
        <v>183</v>
      </c>
      <c r="D28" s="344">
        <f t="shared" si="1"/>
        <v>0.10254456205627063</v>
      </c>
      <c r="E28" s="338"/>
      <c r="F28" s="343">
        <v>81</v>
      </c>
      <c r="G28" s="344">
        <v>44.26229508196721</v>
      </c>
      <c r="H28" s="343">
        <v>76</v>
      </c>
      <c r="I28" s="344">
        <v>93.827160493827151</v>
      </c>
      <c r="J28" s="341"/>
      <c r="K28" s="343">
        <v>102</v>
      </c>
      <c r="L28" s="344">
        <v>55.737704918032783</v>
      </c>
      <c r="M28" s="343">
        <v>97</v>
      </c>
      <c r="N28" s="344">
        <v>95.098039215686271</v>
      </c>
      <c r="O28" s="341"/>
      <c r="P28" s="343">
        <v>0</v>
      </c>
      <c r="Q28" s="344">
        <v>0</v>
      </c>
      <c r="R28" s="343">
        <v>0</v>
      </c>
      <c r="S28" s="344" t="s">
        <v>375</v>
      </c>
    </row>
    <row r="29" spans="1:19" s="212" customFormat="1" ht="18" customHeight="1" x14ac:dyDescent="0.2">
      <c r="B29" s="332" t="s">
        <v>3</v>
      </c>
      <c r="C29" s="333">
        <f>SUM(C11:C28)</f>
        <v>178459</v>
      </c>
      <c r="D29" s="334">
        <f t="shared" si="1"/>
        <v>100</v>
      </c>
      <c r="E29" s="349"/>
      <c r="F29" s="333">
        <f>SUM(F11:F28)</f>
        <v>89445</v>
      </c>
      <c r="G29" s="334">
        <f t="shared" ref="G12:G29" si="2">F29/$C29*100</f>
        <v>50.120756027995228</v>
      </c>
      <c r="H29" s="333">
        <f>SUM(H11:H28)</f>
        <v>76175</v>
      </c>
      <c r="I29" s="334">
        <f t="shared" ref="I29" si="3">H29/F29*100</f>
        <v>85.164067303929798</v>
      </c>
      <c r="J29" s="352"/>
      <c r="K29" s="333">
        <f>SUM(K11:K28)</f>
        <v>78410</v>
      </c>
      <c r="L29" s="334">
        <f t="shared" ref="L12:L29" si="4">K29/$C29*100</f>
        <v>43.937262900722295</v>
      </c>
      <c r="M29" s="333">
        <f>SUM(M11:M28)</f>
        <v>66286</v>
      </c>
      <c r="N29" s="334">
        <f t="shared" ref="N29" si="5">M29/K29*100</f>
        <v>84.537686519576582</v>
      </c>
      <c r="O29" s="352"/>
      <c r="P29" s="333">
        <f>SUM(P11:P28)</f>
        <v>10604</v>
      </c>
      <c r="Q29" s="353">
        <f t="shared" ref="Q12:Q29" si="6">P29/$C29*100</f>
        <v>5.9419810712824797</v>
      </c>
      <c r="R29" s="333">
        <f>SUM(R11:R28)</f>
        <v>8995</v>
      </c>
      <c r="S29" s="353">
        <f t="shared" ref="S29" si="7">R29/P29*100</f>
        <v>84.826480573368542</v>
      </c>
    </row>
    <row r="30" spans="1:19" s="256" customFormat="1" ht="6.75" customHeight="1" x14ac:dyDescent="0.2">
      <c r="B30" s="1149"/>
      <c r="C30" s="1149"/>
      <c r="D30" s="1149"/>
      <c r="E30" s="293"/>
    </row>
    <row r="31" spans="1:19" s="1002" customFormat="1" x14ac:dyDescent="0.2">
      <c r="F31" s="1003"/>
    </row>
    <row r="32" spans="1:19" s="1002" customFormat="1" x14ac:dyDescent="0.2">
      <c r="F32" s="1003"/>
      <c r="K32" s="1003"/>
    </row>
    <row r="33" spans="2:16" s="1002" customFormat="1" x14ac:dyDescent="0.2">
      <c r="B33" s="1003"/>
      <c r="K33" s="1003"/>
    </row>
    <row r="34" spans="2:16" s="1002" customFormat="1" x14ac:dyDescent="0.2">
      <c r="B34" s="1002" t="s">
        <v>42</v>
      </c>
      <c r="F34" s="1002" t="e">
        <f>GETPIVOTDATA("ID PRESTACION
COUNT",#REF!,"
CCAA",$B34,"
Tipo Prestación",$B$1,"Grado Resuelto",F$7)</f>
        <v>#REF!</v>
      </c>
      <c r="J34" s="1002" t="e">
        <f>GETPIVOTDATA("ID PRESTACION
COUNT",#REF!,"
CCAA",$B34,"
Tipo Prestación",$B$1,"Grado Resuelto",J$7)</f>
        <v>#REF!</v>
      </c>
      <c r="K34" s="1002" t="e">
        <f>GETPIVOTDATA("ID PRESTACION
COUNT",#REF!,"
CCAA",$B34,"
Tipo Prestación",$B$1,"Grado Resuelto",K$7)</f>
        <v>#REF!</v>
      </c>
      <c r="O34" s="1002" t="e">
        <f>GETPIVOTDATA("ID PRESTACION
COUNT",#REF!,"
CCAA",$B34,"
Tipo Prestación",$B$1,"Grado Resuelto",O$7)</f>
        <v>#REF!</v>
      </c>
      <c r="P34" s="1002" t="e">
        <f>GETPIVOTDATA("ID PRESTACION
COUNT",#REF!,"
CCAA",$B34,"
Tipo Prestación",$B$1,"Grado Resuelto",P$7)</f>
        <v>#REF!</v>
      </c>
    </row>
    <row r="35" spans="2:16" s="1002" customFormat="1" x14ac:dyDescent="0.2">
      <c r="B35" s="1002" t="s">
        <v>50</v>
      </c>
      <c r="F35" s="1002" t="e">
        <f>GETPIVOTDATA("ID PRESTACION
COUNT",#REF!,"
CCAA",$B35,"
Tipo Prestación",$B$1,"Grado Resuelto",F$7)</f>
        <v>#REF!</v>
      </c>
      <c r="J35" s="1002" t="e">
        <f>GETPIVOTDATA("ID PRESTACION
COUNT",#REF!,"
CCAA",$B35,"
Tipo Prestación",$B$1,"Grado Resuelto",J$7)</f>
        <v>#REF!</v>
      </c>
      <c r="K35" s="1002" t="e">
        <f>GETPIVOTDATA("ID PRESTACION
COUNT",#REF!,"
CCAA",$B35,"
Tipo Prestación",$B$1,"Grado Resuelto",K$7)</f>
        <v>#REF!</v>
      </c>
      <c r="O35" s="1002" t="e">
        <f>GETPIVOTDATA("ID PRESTACION
COUNT",#REF!,"
CCAA",$B35,"
Tipo Prestación",$B$1,"Grado Resuelto",O$7)</f>
        <v>#REF!</v>
      </c>
      <c r="P35" s="1002" t="e">
        <f>GETPIVOTDATA("ID PRESTACION
COUNT",#REF!,"
CCAA",$B35,"
Tipo Prestación",$B$1,"Grado Resuelto",P$7)</f>
        <v>#REF!</v>
      </c>
    </row>
    <row r="36" spans="2:16" s="1002" customFormat="1" x14ac:dyDescent="0.2"/>
    <row r="37" spans="2:16" s="1002" customFormat="1" x14ac:dyDescent="0.2"/>
    <row r="38" spans="2:16" s="1002" customFormat="1" x14ac:dyDescent="0.2"/>
    <row r="39" spans="2:16" s="1006" customFormat="1" x14ac:dyDescent="0.2"/>
    <row r="40" spans="2:16" s="1006" customFormat="1" x14ac:dyDescent="0.2"/>
    <row r="41" spans="2:16" s="1006" customFormat="1" x14ac:dyDescent="0.2"/>
    <row r="42" spans="2:16" s="1002" customFormat="1" x14ac:dyDescent="0.2"/>
    <row r="43" spans="2:16" s="1002" customFormat="1" x14ac:dyDescent="0.2"/>
    <row r="44" spans="2:16" s="1002" customFormat="1" x14ac:dyDescent="0.2"/>
    <row r="45" spans="2:16" s="1002" customFormat="1" x14ac:dyDescent="0.2"/>
    <row r="46" spans="2:16" s="1002" customFormat="1" x14ac:dyDescent="0.2"/>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63">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70</v>
      </c>
    </row>
    <row r="2" spans="1:21" s="205" customFormat="1" ht="49.5" customHeight="1" x14ac:dyDescent="0.2">
      <c r="B2" s="1044"/>
      <c r="C2" s="1044"/>
      <c r="D2" s="1044"/>
      <c r="E2" s="206"/>
      <c r="F2" s="1130"/>
      <c r="G2" s="1130"/>
      <c r="H2" s="1130"/>
      <c r="I2" s="1130"/>
      <c r="J2" s="1130"/>
      <c r="K2" s="1130"/>
      <c r="L2" s="1130"/>
      <c r="M2" s="1130"/>
      <c r="N2" s="1130"/>
      <c r="O2" s="1130"/>
      <c r="P2" s="1130"/>
      <c r="Q2" s="1130"/>
      <c r="S2" s="206"/>
    </row>
    <row r="3" spans="1:21" s="205" customFormat="1" ht="3" customHeight="1" x14ac:dyDescent="0.2">
      <c r="B3" s="206"/>
      <c r="C3" s="206"/>
      <c r="D3" s="206"/>
      <c r="E3" s="206"/>
      <c r="K3" s="206"/>
      <c r="P3" s="206"/>
      <c r="S3" s="206"/>
    </row>
    <row r="4" spans="1:21" s="208" customFormat="1" ht="15" customHeight="1" x14ac:dyDescent="0.2">
      <c r="B4" s="1144" t="s">
        <v>444</v>
      </c>
      <c r="C4" s="1144"/>
      <c r="D4" s="1144"/>
      <c r="E4" s="1144"/>
      <c r="F4" s="1144"/>
      <c r="G4" s="1144"/>
      <c r="H4" s="1144"/>
      <c r="I4" s="1144"/>
      <c r="J4" s="1144"/>
      <c r="K4" s="1144"/>
      <c r="L4" s="1144"/>
      <c r="M4" s="1144"/>
      <c r="N4" s="1144"/>
      <c r="O4" s="1144"/>
      <c r="P4" s="1144"/>
      <c r="Q4" s="1144"/>
      <c r="R4" s="1144"/>
      <c r="S4" s="1144"/>
      <c r="T4" s="314"/>
    </row>
    <row r="5" spans="1:21" s="315" customFormat="1" ht="15" customHeight="1" x14ac:dyDescent="0.2">
      <c r="B5" s="1131" t="str">
        <f>porsaad!B6</f>
        <v>Situación a 30 de abril de 2023</v>
      </c>
      <c r="C5" s="1131"/>
      <c r="D5" s="1131"/>
      <c r="E5" s="1131"/>
      <c r="F5" s="1131"/>
      <c r="G5" s="1131"/>
      <c r="H5" s="1131"/>
      <c r="I5" s="1131"/>
      <c r="J5" s="1131"/>
      <c r="K5" s="1131"/>
      <c r="L5" s="1131"/>
      <c r="M5" s="1131"/>
      <c r="N5" s="1131"/>
      <c r="O5" s="1131"/>
      <c r="P5" s="1131"/>
      <c r="Q5" s="1131"/>
      <c r="R5" s="1131"/>
      <c r="S5" s="1131"/>
      <c r="T5" s="316"/>
      <c r="U5" s="91"/>
    </row>
    <row r="6" spans="1:21" s="208" customFormat="1" ht="4.5" customHeight="1" x14ac:dyDescent="0.2"/>
    <row r="7" spans="1:21" s="211" customFormat="1" ht="15" customHeight="1" x14ac:dyDescent="0.2">
      <c r="A7" s="212"/>
      <c r="B7" s="1132" t="s">
        <v>15</v>
      </c>
      <c r="C7" s="1135" t="s">
        <v>83</v>
      </c>
      <c r="D7" s="1136"/>
      <c r="E7" s="347"/>
      <c r="F7" s="1153" t="s">
        <v>34</v>
      </c>
      <c r="G7" s="1154"/>
      <c r="H7" s="1154"/>
      <c r="I7" s="1155"/>
      <c r="J7" s="351"/>
      <c r="K7" s="1153" t="s">
        <v>52</v>
      </c>
      <c r="L7" s="1154"/>
      <c r="M7" s="1154"/>
      <c r="N7" s="1155"/>
      <c r="O7" s="351"/>
      <c r="P7" s="1153" t="s">
        <v>53</v>
      </c>
      <c r="Q7" s="1154"/>
      <c r="R7" s="1154"/>
      <c r="S7" s="1155"/>
    </row>
    <row r="8" spans="1:21" s="211" customFormat="1" ht="37.5" customHeight="1" x14ac:dyDescent="0.2">
      <c r="A8" s="212"/>
      <c r="B8" s="1133"/>
      <c r="C8" s="1137"/>
      <c r="D8" s="1138"/>
      <c r="E8" s="347"/>
      <c r="F8" s="1156" t="s">
        <v>75</v>
      </c>
      <c r="G8" s="1157"/>
      <c r="H8" s="1150" t="s">
        <v>298</v>
      </c>
      <c r="I8" s="1151"/>
      <c r="J8" s="329"/>
      <c r="K8" s="1156" t="s">
        <v>75</v>
      </c>
      <c r="L8" s="1157"/>
      <c r="M8" s="1150" t="s">
        <v>298</v>
      </c>
      <c r="N8" s="1151"/>
      <c r="O8" s="329"/>
      <c r="P8" s="1156" t="s">
        <v>75</v>
      </c>
      <c r="Q8" s="1157"/>
      <c r="R8" s="1150" t="s">
        <v>298</v>
      </c>
      <c r="S8" s="1151"/>
    </row>
    <row r="9" spans="1:21" s="216" customFormat="1" ht="29.25" customHeight="1" x14ac:dyDescent="0.2">
      <c r="A9" s="317"/>
      <c r="B9" s="1134"/>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4343</v>
      </c>
      <c r="D11" s="340">
        <f>C11/C$29*100</f>
        <v>2.2437487084108287</v>
      </c>
      <c r="E11" s="338"/>
      <c r="F11" s="335">
        <v>2524</v>
      </c>
      <c r="G11" s="340">
        <v>58.116509325351139</v>
      </c>
      <c r="H11" s="335">
        <v>2486</v>
      </c>
      <c r="I11" s="340">
        <v>98.494453248811411</v>
      </c>
      <c r="J11" s="341"/>
      <c r="K11" s="335">
        <v>1768</v>
      </c>
      <c r="L11" s="340">
        <v>40.709187197789547</v>
      </c>
      <c r="M11" s="335">
        <v>1727</v>
      </c>
      <c r="N11" s="340">
        <v>97.680995475113122</v>
      </c>
      <c r="O11" s="341"/>
      <c r="P11" s="335">
        <v>51</v>
      </c>
      <c r="Q11" s="340">
        <v>1.1743034768593139</v>
      </c>
      <c r="R11" s="335">
        <v>23</v>
      </c>
      <c r="S11" s="340">
        <v>45.098039215686278</v>
      </c>
    </row>
    <row r="12" spans="1:21" s="275" customFormat="1" ht="18" customHeight="1" x14ac:dyDescent="0.2">
      <c r="A12" s="318"/>
      <c r="B12" s="331" t="s">
        <v>10</v>
      </c>
      <c r="C12" s="341">
        <f t="shared" ref="C12:C28" si="0">F12+K12+P12</f>
        <v>7133</v>
      </c>
      <c r="D12" s="342">
        <f t="shared" ref="D12:D29" si="1">C12/C$29*100</f>
        <v>3.6851622235999173</v>
      </c>
      <c r="E12" s="338"/>
      <c r="F12" s="341">
        <v>3509</v>
      </c>
      <c r="G12" s="342">
        <v>49.193887564839478</v>
      </c>
      <c r="H12" s="341">
        <v>3421</v>
      </c>
      <c r="I12" s="342">
        <v>97.492163009404393</v>
      </c>
      <c r="J12" s="341"/>
      <c r="K12" s="341">
        <v>3383</v>
      </c>
      <c r="L12" s="342">
        <v>47.427449880835553</v>
      </c>
      <c r="M12" s="341">
        <v>3357</v>
      </c>
      <c r="N12" s="342">
        <v>99.231451374519651</v>
      </c>
      <c r="O12" s="341"/>
      <c r="P12" s="341">
        <v>241</v>
      </c>
      <c r="Q12" s="342">
        <v>3.3786625543249684</v>
      </c>
      <c r="R12" s="341">
        <v>223</v>
      </c>
      <c r="S12" s="342">
        <v>92.531120331950206</v>
      </c>
    </row>
    <row r="13" spans="1:21" s="275" customFormat="1" ht="18" customHeight="1" x14ac:dyDescent="0.2">
      <c r="A13" s="318"/>
      <c r="B13" s="331" t="s">
        <v>40</v>
      </c>
      <c r="C13" s="341">
        <f t="shared" si="0"/>
        <v>3766</v>
      </c>
      <c r="D13" s="342">
        <f t="shared" si="1"/>
        <v>1.9456499276710064</v>
      </c>
      <c r="E13" s="338"/>
      <c r="F13" s="341">
        <v>1386</v>
      </c>
      <c r="G13" s="342">
        <v>36.802973977695167</v>
      </c>
      <c r="H13" s="341">
        <v>1373</v>
      </c>
      <c r="I13" s="342">
        <v>99.062049062049056</v>
      </c>
      <c r="J13" s="341"/>
      <c r="K13" s="341">
        <v>1300</v>
      </c>
      <c r="L13" s="342">
        <v>34.519383961763147</v>
      </c>
      <c r="M13" s="341">
        <v>1263</v>
      </c>
      <c r="N13" s="342">
        <v>97.15384615384616</v>
      </c>
      <c r="O13" s="341"/>
      <c r="P13" s="341">
        <v>1080</v>
      </c>
      <c r="Q13" s="342">
        <v>28.677642060541693</v>
      </c>
      <c r="R13" s="341">
        <v>996</v>
      </c>
      <c r="S13" s="342">
        <v>92.222222222222229</v>
      </c>
    </row>
    <row r="14" spans="1:21" s="275" customFormat="1" ht="18" customHeight="1" x14ac:dyDescent="0.2">
      <c r="A14" s="318"/>
      <c r="B14" s="331" t="s">
        <v>41</v>
      </c>
      <c r="C14" s="341">
        <f t="shared" si="0"/>
        <v>829</v>
      </c>
      <c r="D14" s="342">
        <f t="shared" si="1"/>
        <v>0.42829096920851417</v>
      </c>
      <c r="E14" s="338"/>
      <c r="F14" s="341">
        <v>428</v>
      </c>
      <c r="G14" s="342">
        <v>51.628468033775633</v>
      </c>
      <c r="H14" s="341">
        <v>352</v>
      </c>
      <c r="I14" s="342">
        <v>82.242990654205599</v>
      </c>
      <c r="J14" s="341"/>
      <c r="K14" s="341">
        <v>364</v>
      </c>
      <c r="L14" s="342">
        <v>43.90832328106152</v>
      </c>
      <c r="M14" s="341">
        <v>309</v>
      </c>
      <c r="N14" s="342">
        <v>84.890109890109883</v>
      </c>
      <c r="O14" s="341"/>
      <c r="P14" s="341">
        <v>37</v>
      </c>
      <c r="Q14" s="342">
        <v>4.4632086851628472</v>
      </c>
      <c r="R14" s="341">
        <v>9</v>
      </c>
      <c r="S14" s="342">
        <v>24.324324324324326</v>
      </c>
    </row>
    <row r="15" spans="1:21" s="275" customFormat="1" ht="18" customHeight="1" x14ac:dyDescent="0.2">
      <c r="A15" s="318"/>
      <c r="B15" s="331" t="s">
        <v>9</v>
      </c>
      <c r="C15" s="341">
        <f t="shared" si="0"/>
        <v>12773</v>
      </c>
      <c r="D15" s="342">
        <f t="shared" si="1"/>
        <v>6.5989873940896882</v>
      </c>
      <c r="E15" s="338"/>
      <c r="F15" s="341">
        <v>3698</v>
      </c>
      <c r="G15" s="342">
        <v>28.951694981601818</v>
      </c>
      <c r="H15" s="341">
        <v>3281</v>
      </c>
      <c r="I15" s="342">
        <v>88.723634396971335</v>
      </c>
      <c r="J15" s="341"/>
      <c r="K15" s="341">
        <v>3989</v>
      </c>
      <c r="L15" s="342">
        <v>31.229938150786818</v>
      </c>
      <c r="M15" s="341">
        <v>3428</v>
      </c>
      <c r="N15" s="342">
        <v>85.936324893457012</v>
      </c>
      <c r="O15" s="341"/>
      <c r="P15" s="341">
        <v>5086</v>
      </c>
      <c r="Q15" s="342">
        <v>39.818366867611367</v>
      </c>
      <c r="R15" s="341">
        <v>4350</v>
      </c>
      <c r="S15" s="342">
        <v>85.528902870625245</v>
      </c>
    </row>
    <row r="16" spans="1:21" s="275" customFormat="1" ht="18" customHeight="1" x14ac:dyDescent="0.2">
      <c r="A16" s="318"/>
      <c r="B16" s="331" t="s">
        <v>8</v>
      </c>
      <c r="C16" s="341">
        <f t="shared" si="0"/>
        <v>198</v>
      </c>
      <c r="D16" s="342">
        <f t="shared" si="1"/>
        <v>0.10229386236825791</v>
      </c>
      <c r="E16" s="338"/>
      <c r="F16" s="341">
        <v>105</v>
      </c>
      <c r="G16" s="342">
        <v>53.030303030303031</v>
      </c>
      <c r="H16" s="341">
        <v>105</v>
      </c>
      <c r="I16" s="342">
        <v>100</v>
      </c>
      <c r="J16" s="341"/>
      <c r="K16" s="341">
        <v>93</v>
      </c>
      <c r="L16" s="342">
        <v>46.969696969696969</v>
      </c>
      <c r="M16" s="341">
        <v>93</v>
      </c>
      <c r="N16" s="342">
        <v>100</v>
      </c>
      <c r="O16" s="341"/>
      <c r="P16" s="341">
        <v>0</v>
      </c>
      <c r="Q16" s="342">
        <v>0</v>
      </c>
      <c r="R16" s="341">
        <v>0</v>
      </c>
      <c r="S16" s="342" t="s">
        <v>375</v>
      </c>
    </row>
    <row r="17" spans="1:19" s="275" customFormat="1" ht="18" customHeight="1" x14ac:dyDescent="0.2">
      <c r="A17" s="318"/>
      <c r="B17" s="331" t="s">
        <v>7</v>
      </c>
      <c r="C17" s="341">
        <f t="shared" si="0"/>
        <v>50000</v>
      </c>
      <c r="D17" s="342">
        <f t="shared" si="1"/>
        <v>25.831783426327753</v>
      </c>
      <c r="E17" s="338"/>
      <c r="F17" s="341">
        <v>15929</v>
      </c>
      <c r="G17" s="342">
        <v>31.857999999999997</v>
      </c>
      <c r="H17" s="341">
        <v>13458</v>
      </c>
      <c r="I17" s="342">
        <v>84.487412894720322</v>
      </c>
      <c r="J17" s="341"/>
      <c r="K17" s="341">
        <v>16192</v>
      </c>
      <c r="L17" s="342">
        <v>32.384</v>
      </c>
      <c r="M17" s="341">
        <v>12840</v>
      </c>
      <c r="N17" s="342">
        <v>79.298418972332016</v>
      </c>
      <c r="O17" s="341"/>
      <c r="P17" s="341">
        <v>17879</v>
      </c>
      <c r="Q17" s="342">
        <v>35.758000000000003</v>
      </c>
      <c r="R17" s="341">
        <v>12745</v>
      </c>
      <c r="S17" s="342">
        <v>71.284747469097823</v>
      </c>
    </row>
    <row r="18" spans="1:19" s="275" customFormat="1" ht="18" customHeight="1" x14ac:dyDescent="0.2">
      <c r="A18" s="318"/>
      <c r="B18" s="331" t="s">
        <v>43</v>
      </c>
      <c r="C18" s="341">
        <f t="shared" si="0"/>
        <v>9122</v>
      </c>
      <c r="D18" s="342">
        <f t="shared" si="1"/>
        <v>4.7127505682992359</v>
      </c>
      <c r="E18" s="338"/>
      <c r="F18" s="341">
        <v>3155</v>
      </c>
      <c r="G18" s="342">
        <v>34.586713440035076</v>
      </c>
      <c r="H18" s="341">
        <v>2606</v>
      </c>
      <c r="I18" s="342">
        <v>82.599049128367668</v>
      </c>
      <c r="J18" s="341"/>
      <c r="K18" s="341">
        <v>3329</v>
      </c>
      <c r="L18" s="342">
        <v>36.494189870642401</v>
      </c>
      <c r="M18" s="341">
        <v>2781</v>
      </c>
      <c r="N18" s="342">
        <v>83.538600180234297</v>
      </c>
      <c r="O18" s="341"/>
      <c r="P18" s="341">
        <v>2638</v>
      </c>
      <c r="Q18" s="342">
        <v>28.919096689322515</v>
      </c>
      <c r="R18" s="341">
        <v>2050</v>
      </c>
      <c r="S18" s="342">
        <v>77.710386656558001</v>
      </c>
    </row>
    <row r="19" spans="1:19" s="275" customFormat="1" ht="18" customHeight="1" x14ac:dyDescent="0.2">
      <c r="A19" s="318"/>
      <c r="B19" s="331" t="s">
        <v>44</v>
      </c>
      <c r="C19" s="341">
        <f t="shared" si="0"/>
        <v>22342</v>
      </c>
      <c r="D19" s="342">
        <f t="shared" si="1"/>
        <v>11.542674106220293</v>
      </c>
      <c r="E19" s="338"/>
      <c r="F19" s="341">
        <v>5595</v>
      </c>
      <c r="G19" s="342">
        <v>25.042520812818907</v>
      </c>
      <c r="H19" s="341">
        <v>5286</v>
      </c>
      <c r="I19" s="342">
        <v>94.47721179624665</v>
      </c>
      <c r="J19" s="341"/>
      <c r="K19" s="341">
        <v>9675</v>
      </c>
      <c r="L19" s="342">
        <v>43.304090949780679</v>
      </c>
      <c r="M19" s="341">
        <v>8787</v>
      </c>
      <c r="N19" s="342">
        <v>90.821705426356587</v>
      </c>
      <c r="O19" s="341"/>
      <c r="P19" s="341">
        <v>7072</v>
      </c>
      <c r="Q19" s="342">
        <v>31.65338823740041</v>
      </c>
      <c r="R19" s="341">
        <v>5759</v>
      </c>
      <c r="S19" s="342">
        <v>81.433823529411768</v>
      </c>
    </row>
    <row r="20" spans="1:19" s="275" customFormat="1" ht="18" customHeight="1" x14ac:dyDescent="0.2">
      <c r="A20" s="318"/>
      <c r="B20" s="331" t="s">
        <v>6</v>
      </c>
      <c r="C20" s="341">
        <f t="shared" si="0"/>
        <v>21622</v>
      </c>
      <c r="D20" s="342">
        <f t="shared" si="1"/>
        <v>11.170696424881173</v>
      </c>
      <c r="E20" s="338"/>
      <c r="F20" s="341">
        <v>6867</v>
      </c>
      <c r="G20" s="342">
        <v>31.759319211913787</v>
      </c>
      <c r="H20" s="341">
        <v>5040</v>
      </c>
      <c r="I20" s="342">
        <v>73.394495412844037</v>
      </c>
      <c r="J20" s="341"/>
      <c r="K20" s="341">
        <v>8093</v>
      </c>
      <c r="L20" s="342">
        <v>37.429469984275279</v>
      </c>
      <c r="M20" s="341">
        <v>5512</v>
      </c>
      <c r="N20" s="342">
        <v>68.108241690349686</v>
      </c>
      <c r="O20" s="341"/>
      <c r="P20" s="341">
        <v>6662</v>
      </c>
      <c r="Q20" s="342">
        <v>30.811210803810933</v>
      </c>
      <c r="R20" s="341">
        <v>3776</v>
      </c>
      <c r="S20" s="342">
        <v>56.679675773041126</v>
      </c>
    </row>
    <row r="21" spans="1:19" s="275" customFormat="1" ht="18" customHeight="1" x14ac:dyDescent="0.2">
      <c r="A21" s="318"/>
      <c r="B21" s="331" t="s">
        <v>5</v>
      </c>
      <c r="C21" s="341">
        <f t="shared" si="0"/>
        <v>17829</v>
      </c>
      <c r="D21" s="342">
        <f t="shared" si="1"/>
        <v>9.21109733415995</v>
      </c>
      <c r="E21" s="338"/>
      <c r="F21" s="341">
        <v>5680</v>
      </c>
      <c r="G21" s="342">
        <v>31.858208536653766</v>
      </c>
      <c r="H21" s="341">
        <v>5050</v>
      </c>
      <c r="I21" s="342">
        <v>88.908450704225345</v>
      </c>
      <c r="J21" s="341"/>
      <c r="K21" s="341">
        <v>5725</v>
      </c>
      <c r="L21" s="342">
        <v>32.110606315553312</v>
      </c>
      <c r="M21" s="341">
        <v>4685</v>
      </c>
      <c r="N21" s="342">
        <v>81.834061135371186</v>
      </c>
      <c r="O21" s="341"/>
      <c r="P21" s="341">
        <v>6424</v>
      </c>
      <c r="Q21" s="342">
        <v>36.031185147792918</v>
      </c>
      <c r="R21" s="341">
        <v>5119</v>
      </c>
      <c r="S21" s="342">
        <v>79.685554171855543</v>
      </c>
    </row>
    <row r="22" spans="1:19" s="275" customFormat="1" ht="18" customHeight="1" x14ac:dyDescent="0.2">
      <c r="A22" s="318"/>
      <c r="B22" s="331" t="s">
        <v>38</v>
      </c>
      <c r="C22" s="341">
        <f t="shared" si="0"/>
        <v>12689</v>
      </c>
      <c r="D22" s="342">
        <f t="shared" si="1"/>
        <v>6.5555899979334571</v>
      </c>
      <c r="E22" s="338"/>
      <c r="F22" s="341">
        <v>5053</v>
      </c>
      <c r="G22" s="342">
        <v>39.821892978170069</v>
      </c>
      <c r="H22" s="341">
        <v>4829</v>
      </c>
      <c r="I22" s="342">
        <v>95.566989906985938</v>
      </c>
      <c r="J22" s="341"/>
      <c r="K22" s="341">
        <v>4085</v>
      </c>
      <c r="L22" s="342">
        <v>32.193238237843801</v>
      </c>
      <c r="M22" s="341">
        <v>3742</v>
      </c>
      <c r="N22" s="342">
        <v>91.603427172582613</v>
      </c>
      <c r="O22" s="341"/>
      <c r="P22" s="341">
        <v>3551</v>
      </c>
      <c r="Q22" s="342">
        <v>27.984868783986126</v>
      </c>
      <c r="R22" s="341">
        <v>3061</v>
      </c>
      <c r="S22" s="342">
        <v>86.201070121092656</v>
      </c>
    </row>
    <row r="23" spans="1:19" s="275" customFormat="1" ht="18" customHeight="1" x14ac:dyDescent="0.2">
      <c r="A23" s="318"/>
      <c r="B23" s="331" t="s">
        <v>45</v>
      </c>
      <c r="C23" s="341">
        <f t="shared" si="0"/>
        <v>24882</v>
      </c>
      <c r="D23" s="342">
        <f t="shared" si="1"/>
        <v>12.854928704277743</v>
      </c>
      <c r="E23" s="338"/>
      <c r="F23" s="341">
        <v>12039</v>
      </c>
      <c r="G23" s="342">
        <v>48.384374246443215</v>
      </c>
      <c r="H23" s="341">
        <v>10569</v>
      </c>
      <c r="I23" s="342">
        <v>87.789683528532265</v>
      </c>
      <c r="J23" s="341"/>
      <c r="K23" s="341">
        <v>8437</v>
      </c>
      <c r="L23" s="342">
        <v>33.90804597701149</v>
      </c>
      <c r="M23" s="341">
        <v>7182</v>
      </c>
      <c r="N23" s="342">
        <v>85.125044447078352</v>
      </c>
      <c r="O23" s="341"/>
      <c r="P23" s="341">
        <v>4406</v>
      </c>
      <c r="Q23" s="342">
        <v>17.707579776545295</v>
      </c>
      <c r="R23" s="341">
        <v>3283</v>
      </c>
      <c r="S23" s="342">
        <v>74.512029051293695</v>
      </c>
    </row>
    <row r="24" spans="1:19" s="275" customFormat="1" ht="18" customHeight="1" x14ac:dyDescent="0.2">
      <c r="A24" s="318">
        <v>47094</v>
      </c>
      <c r="B24" s="331" t="s">
        <v>46</v>
      </c>
      <c r="C24" s="341">
        <f t="shared" si="0"/>
        <v>1213</v>
      </c>
      <c r="D24" s="342">
        <f t="shared" si="1"/>
        <v>0.62667906592271139</v>
      </c>
      <c r="E24" s="338"/>
      <c r="F24" s="341">
        <v>656</v>
      </c>
      <c r="G24" s="342">
        <v>54.080791426215988</v>
      </c>
      <c r="H24" s="341">
        <v>645</v>
      </c>
      <c r="I24" s="342">
        <v>98.323170731707322</v>
      </c>
      <c r="J24" s="341"/>
      <c r="K24" s="341">
        <v>411</v>
      </c>
      <c r="L24" s="342">
        <v>33.882934872217639</v>
      </c>
      <c r="M24" s="341">
        <v>387</v>
      </c>
      <c r="N24" s="342">
        <v>94.160583941605836</v>
      </c>
      <c r="O24" s="341"/>
      <c r="P24" s="341">
        <v>146</v>
      </c>
      <c r="Q24" s="342">
        <v>12.036273701566365</v>
      </c>
      <c r="R24" s="341">
        <v>121</v>
      </c>
      <c r="S24" s="342">
        <v>82.876712328767127</v>
      </c>
    </row>
    <row r="25" spans="1:19" s="275" customFormat="1" ht="18" customHeight="1" x14ac:dyDescent="0.2">
      <c r="B25" s="331" t="s">
        <v>47</v>
      </c>
      <c r="C25" s="341">
        <f t="shared" si="0"/>
        <v>2520</v>
      </c>
      <c r="D25" s="342">
        <f t="shared" si="1"/>
        <v>1.3019218846869189</v>
      </c>
      <c r="E25" s="338"/>
      <c r="F25" s="341">
        <v>663</v>
      </c>
      <c r="G25" s="342">
        <v>26.30952380952381</v>
      </c>
      <c r="H25" s="341">
        <v>541</v>
      </c>
      <c r="I25" s="342">
        <v>81.59879336349924</v>
      </c>
      <c r="J25" s="341"/>
      <c r="K25" s="341">
        <v>1196</v>
      </c>
      <c r="L25" s="342">
        <v>47.460317460317455</v>
      </c>
      <c r="M25" s="341">
        <v>931</v>
      </c>
      <c r="N25" s="342">
        <v>77.842809364548486</v>
      </c>
      <c r="O25" s="341"/>
      <c r="P25" s="341">
        <v>661</v>
      </c>
      <c r="Q25" s="342">
        <v>26.230158730158731</v>
      </c>
      <c r="R25" s="341">
        <v>413</v>
      </c>
      <c r="S25" s="342">
        <v>62.481089258698944</v>
      </c>
    </row>
    <row r="26" spans="1:19" s="275" customFormat="1" ht="18" customHeight="1" x14ac:dyDescent="0.2">
      <c r="B26" s="331" t="s">
        <v>48</v>
      </c>
      <c r="C26" s="341">
        <f t="shared" si="0"/>
        <v>1297</v>
      </c>
      <c r="D26" s="342">
        <f t="shared" si="1"/>
        <v>0.670076462078942</v>
      </c>
      <c r="E26" s="338"/>
      <c r="F26" s="341">
        <v>646</v>
      </c>
      <c r="G26" s="342">
        <v>49.807247494217428</v>
      </c>
      <c r="H26" s="341">
        <v>577</v>
      </c>
      <c r="I26" s="342">
        <v>89.318885448916404</v>
      </c>
      <c r="J26" s="341"/>
      <c r="K26" s="341">
        <v>616</v>
      </c>
      <c r="L26" s="342">
        <v>47.494217424826523</v>
      </c>
      <c r="M26" s="341">
        <v>559</v>
      </c>
      <c r="N26" s="342">
        <v>90.746753246753244</v>
      </c>
      <c r="O26" s="341"/>
      <c r="P26" s="341">
        <v>35</v>
      </c>
      <c r="Q26" s="342">
        <v>2.6985350809560527</v>
      </c>
      <c r="R26" s="341">
        <v>31</v>
      </c>
      <c r="S26" s="342">
        <v>88.571428571428569</v>
      </c>
    </row>
    <row r="27" spans="1:19" s="275" customFormat="1" ht="18" customHeight="1" x14ac:dyDescent="0.2">
      <c r="B27" s="331" t="s">
        <v>49</v>
      </c>
      <c r="C27" s="341">
        <f t="shared" si="0"/>
        <v>998</v>
      </c>
      <c r="D27" s="342">
        <f t="shared" si="1"/>
        <v>0.51560239718950196</v>
      </c>
      <c r="E27" s="338"/>
      <c r="F27" s="341">
        <v>485</v>
      </c>
      <c r="G27" s="342">
        <v>48.597194388777552</v>
      </c>
      <c r="H27" s="341">
        <v>442</v>
      </c>
      <c r="I27" s="342">
        <v>91.134020618556704</v>
      </c>
      <c r="J27" s="341"/>
      <c r="K27" s="341">
        <v>461</v>
      </c>
      <c r="L27" s="342">
        <v>46.192384769539082</v>
      </c>
      <c r="M27" s="341">
        <v>384</v>
      </c>
      <c r="N27" s="342">
        <v>83.297180043383946</v>
      </c>
      <c r="O27" s="341"/>
      <c r="P27" s="341">
        <v>52</v>
      </c>
      <c r="Q27" s="342">
        <v>5.2104208416833666</v>
      </c>
      <c r="R27" s="341">
        <v>27</v>
      </c>
      <c r="S27" s="342">
        <v>51.923076923076927</v>
      </c>
    </row>
    <row r="28" spans="1:19" s="275" customFormat="1" ht="18" customHeight="1" x14ac:dyDescent="0.2">
      <c r="B28" s="336" t="s">
        <v>4</v>
      </c>
      <c r="C28" s="343">
        <f t="shared" si="0"/>
        <v>4</v>
      </c>
      <c r="D28" s="344">
        <f t="shared" si="1"/>
        <v>2.0665426741062203E-3</v>
      </c>
      <c r="E28" s="338"/>
      <c r="F28" s="343">
        <v>1</v>
      </c>
      <c r="G28" s="344">
        <v>25</v>
      </c>
      <c r="H28" s="343">
        <v>1</v>
      </c>
      <c r="I28" s="344">
        <v>100</v>
      </c>
      <c r="J28" s="341"/>
      <c r="K28" s="343">
        <v>2</v>
      </c>
      <c r="L28" s="344">
        <v>50</v>
      </c>
      <c r="M28" s="343">
        <v>2</v>
      </c>
      <c r="N28" s="344">
        <v>100</v>
      </c>
      <c r="O28" s="341"/>
      <c r="P28" s="343">
        <v>1</v>
      </c>
      <c r="Q28" s="344">
        <v>25</v>
      </c>
      <c r="R28" s="343">
        <v>1</v>
      </c>
      <c r="S28" s="344">
        <v>100</v>
      </c>
    </row>
    <row r="29" spans="1:19" s="212" customFormat="1" ht="18" customHeight="1" x14ac:dyDescent="0.2">
      <c r="B29" s="332" t="s">
        <v>3</v>
      </c>
      <c r="C29" s="333">
        <f>SUM(C11:C28)</f>
        <v>193560</v>
      </c>
      <c r="D29" s="334">
        <f t="shared" si="1"/>
        <v>100</v>
      </c>
      <c r="E29" s="349"/>
      <c r="F29" s="333">
        <f>SUM(F11:F28)</f>
        <v>68419</v>
      </c>
      <c r="G29" s="334">
        <f t="shared" ref="G29" si="2">F29/$C29*100</f>
        <v>35.347695804918374</v>
      </c>
      <c r="H29" s="333">
        <f>SUM(H11:H28)</f>
        <v>60062</v>
      </c>
      <c r="I29" s="334">
        <f t="shared" ref="I29" si="3">H29/F29*100</f>
        <v>87.785556643622385</v>
      </c>
      <c r="J29" s="352"/>
      <c r="K29" s="333">
        <f>SUM(K11:K28)</f>
        <v>69119</v>
      </c>
      <c r="L29" s="334">
        <f t="shared" ref="L29" si="4">K29/$C29*100</f>
        <v>35.709340772886961</v>
      </c>
      <c r="M29" s="333">
        <f>SUM(M11:M28)</f>
        <v>57969</v>
      </c>
      <c r="N29" s="334">
        <f t="shared" ref="N29" si="5">M29/K29*100</f>
        <v>83.868400873855236</v>
      </c>
      <c r="O29" s="352"/>
      <c r="P29" s="333">
        <f>SUM(P11:P28)</f>
        <v>56022</v>
      </c>
      <c r="Q29" s="353">
        <f t="shared" ref="Q29" si="6">P29/$C29*100</f>
        <v>28.942963422194666</v>
      </c>
      <c r="R29" s="333">
        <f>SUM(R11:R28)</f>
        <v>41987</v>
      </c>
      <c r="S29" s="353">
        <f t="shared" ref="S29" si="7">R29/P29*100</f>
        <v>74.947342115597451</v>
      </c>
    </row>
    <row r="30" spans="1:19" s="256" customFormat="1" ht="6.75" customHeight="1" x14ac:dyDescent="0.2">
      <c r="B30" s="1149"/>
      <c r="C30" s="1149"/>
      <c r="D30" s="1149"/>
      <c r="E30" s="293"/>
    </row>
    <row r="31" spans="1:19" x14ac:dyDescent="0.2">
      <c r="F31" s="319"/>
    </row>
    <row r="32" spans="1:19" x14ac:dyDescent="0.2">
      <c r="F32" s="319"/>
      <c r="K32" s="319"/>
    </row>
    <row r="33" spans="2:11" x14ac:dyDescent="0.2">
      <c r="B33" s="319"/>
      <c r="K33" s="319"/>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64">
    <pageSetUpPr fitToPage="1"/>
  </sheetPr>
  <dimension ref="A1:U32"/>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69</v>
      </c>
    </row>
    <row r="2" spans="1:21" s="205" customFormat="1" ht="49.5" customHeight="1" x14ac:dyDescent="0.2">
      <c r="B2" s="1044"/>
      <c r="C2" s="1044"/>
      <c r="D2" s="1044"/>
      <c r="E2" s="206"/>
      <c r="F2" s="1130"/>
      <c r="G2" s="1130"/>
      <c r="H2" s="1130"/>
      <c r="I2" s="1130"/>
      <c r="J2" s="1130"/>
      <c r="K2" s="1130"/>
      <c r="L2" s="1130"/>
      <c r="M2" s="1130"/>
      <c r="N2" s="1130"/>
      <c r="O2" s="1130"/>
      <c r="P2" s="1130"/>
      <c r="Q2" s="1130"/>
      <c r="S2" s="206"/>
    </row>
    <row r="3" spans="1:21" s="205" customFormat="1" ht="3" customHeight="1" x14ac:dyDescent="0.2">
      <c r="B3" s="206"/>
      <c r="C3" s="206"/>
      <c r="D3" s="206"/>
      <c r="E3" s="206"/>
      <c r="K3" s="206"/>
      <c r="P3" s="206"/>
      <c r="S3" s="206"/>
    </row>
    <row r="4" spans="1:21" s="208" customFormat="1" ht="19.5" customHeight="1" x14ac:dyDescent="0.2">
      <c r="B4" s="1144" t="s">
        <v>443</v>
      </c>
      <c r="C4" s="1144"/>
      <c r="D4" s="1144"/>
      <c r="E4" s="1144"/>
      <c r="F4" s="1144"/>
      <c r="G4" s="1144"/>
      <c r="H4" s="1144"/>
      <c r="I4" s="1144"/>
      <c r="J4" s="1144"/>
      <c r="K4" s="1144"/>
      <c r="L4" s="1144"/>
      <c r="M4" s="1144"/>
      <c r="N4" s="1144"/>
      <c r="O4" s="1144"/>
      <c r="P4" s="1144"/>
      <c r="Q4" s="1144"/>
      <c r="R4" s="1144"/>
      <c r="S4" s="1144"/>
      <c r="T4" s="314"/>
    </row>
    <row r="5" spans="1:21" s="315" customFormat="1" ht="15" customHeight="1" x14ac:dyDescent="0.2">
      <c r="B5" s="1131" t="str">
        <f>porsaad!B6</f>
        <v>Situación a 30 de abril de 2023</v>
      </c>
      <c r="C5" s="1131"/>
      <c r="D5" s="1131"/>
      <c r="E5" s="1131"/>
      <c r="F5" s="1131"/>
      <c r="G5" s="1131"/>
      <c r="H5" s="1131"/>
      <c r="I5" s="1131"/>
      <c r="J5" s="1131"/>
      <c r="K5" s="1131"/>
      <c r="L5" s="1131"/>
      <c r="M5" s="1131"/>
      <c r="N5" s="1131"/>
      <c r="O5" s="1131"/>
      <c r="P5" s="1131"/>
      <c r="Q5" s="1131"/>
      <c r="R5" s="1131"/>
      <c r="S5" s="1131"/>
      <c r="T5" s="316"/>
      <c r="U5" s="91"/>
    </row>
    <row r="6" spans="1:21" s="208" customFormat="1" ht="4.5" customHeight="1" x14ac:dyDescent="0.2"/>
    <row r="7" spans="1:21" s="211" customFormat="1" ht="15" customHeight="1" x14ac:dyDescent="0.2">
      <c r="A7" s="212"/>
      <c r="B7" s="1132" t="s">
        <v>15</v>
      </c>
      <c r="C7" s="1135" t="s">
        <v>69</v>
      </c>
      <c r="D7" s="1136"/>
      <c r="E7" s="347"/>
      <c r="F7" s="1153" t="s">
        <v>34</v>
      </c>
      <c r="G7" s="1154"/>
      <c r="H7" s="1154"/>
      <c r="I7" s="1155"/>
      <c r="J7" s="351"/>
      <c r="K7" s="1153" t="s">
        <v>52</v>
      </c>
      <c r="L7" s="1154"/>
      <c r="M7" s="1154"/>
      <c r="N7" s="1155"/>
      <c r="O7" s="351"/>
      <c r="P7" s="1153" t="s">
        <v>53</v>
      </c>
      <c r="Q7" s="1154"/>
      <c r="R7" s="1154"/>
      <c r="S7" s="1155"/>
    </row>
    <row r="8" spans="1:21" s="211" customFormat="1" ht="37.5" customHeight="1" x14ac:dyDescent="0.2">
      <c r="A8" s="212"/>
      <c r="B8" s="1133"/>
      <c r="C8" s="1137"/>
      <c r="D8" s="1138"/>
      <c r="E8" s="347"/>
      <c r="F8" s="1156" t="s">
        <v>75</v>
      </c>
      <c r="G8" s="1157"/>
      <c r="H8" s="1150" t="s">
        <v>298</v>
      </c>
      <c r="I8" s="1151"/>
      <c r="J8" s="329"/>
      <c r="K8" s="1156" t="s">
        <v>75</v>
      </c>
      <c r="L8" s="1157"/>
      <c r="M8" s="1150" t="s">
        <v>298</v>
      </c>
      <c r="N8" s="1151"/>
      <c r="O8" s="329"/>
      <c r="P8" s="1156" t="s">
        <v>75</v>
      </c>
      <c r="Q8" s="1157"/>
      <c r="R8" s="1150" t="s">
        <v>298</v>
      </c>
      <c r="S8" s="1151"/>
    </row>
    <row r="9" spans="1:21" s="216" customFormat="1" ht="29.25" customHeight="1" x14ac:dyDescent="0.2">
      <c r="A9" s="317"/>
      <c r="B9" s="1134"/>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77661</v>
      </c>
      <c r="D11" s="340">
        <f>C11/C$29*100</f>
        <v>14.633801649155073</v>
      </c>
      <c r="E11" s="338"/>
      <c r="F11" s="335">
        <v>26113</v>
      </c>
      <c r="G11" s="340">
        <v>33.62434169016624</v>
      </c>
      <c r="H11" s="335">
        <v>21050</v>
      </c>
      <c r="I11" s="340">
        <v>80.611189828820898</v>
      </c>
      <c r="J11" s="341"/>
      <c r="K11" s="335">
        <v>36860</v>
      </c>
      <c r="L11" s="340">
        <v>47.462690410888349</v>
      </c>
      <c r="M11" s="335">
        <v>29497</v>
      </c>
      <c r="N11" s="340">
        <v>80.024416711882793</v>
      </c>
      <c r="O11" s="341"/>
      <c r="P11" s="335">
        <v>14688</v>
      </c>
      <c r="Q11" s="340">
        <v>18.912967898945414</v>
      </c>
      <c r="R11" s="335">
        <v>12580</v>
      </c>
      <c r="S11" s="340">
        <v>85.648148148148152</v>
      </c>
    </row>
    <row r="12" spans="1:21" s="275" customFormat="1" ht="18" customHeight="1" x14ac:dyDescent="0.2">
      <c r="A12" s="318"/>
      <c r="B12" s="331" t="s">
        <v>10</v>
      </c>
      <c r="C12" s="341">
        <f t="shared" ref="C12:C28" si="0">F12+K12+P12</f>
        <v>19536</v>
      </c>
      <c r="D12" s="342">
        <f t="shared" ref="D12:D29" si="1">C12/C$29*100</f>
        <v>3.6812035515624766</v>
      </c>
      <c r="E12" s="338"/>
      <c r="F12" s="341">
        <v>4719</v>
      </c>
      <c r="G12" s="342">
        <v>24.155405405405407</v>
      </c>
      <c r="H12" s="341">
        <v>4319</v>
      </c>
      <c r="I12" s="342">
        <v>91.52362788726424</v>
      </c>
      <c r="J12" s="341"/>
      <c r="K12" s="341">
        <v>7212</v>
      </c>
      <c r="L12" s="342">
        <v>36.91646191646192</v>
      </c>
      <c r="M12" s="341">
        <v>6620</v>
      </c>
      <c r="N12" s="342">
        <v>91.791458679977808</v>
      </c>
      <c r="O12" s="341"/>
      <c r="P12" s="341">
        <v>7605</v>
      </c>
      <c r="Q12" s="342">
        <v>38.928132678132677</v>
      </c>
      <c r="R12" s="341">
        <v>7155</v>
      </c>
      <c r="S12" s="342">
        <v>94.082840236686394</v>
      </c>
    </row>
    <row r="13" spans="1:21" s="275" customFormat="1" ht="18" customHeight="1" x14ac:dyDescent="0.2">
      <c r="A13" s="318"/>
      <c r="B13" s="331" t="s">
        <v>40</v>
      </c>
      <c r="C13" s="341">
        <f t="shared" si="0"/>
        <v>10903</v>
      </c>
      <c r="D13" s="342">
        <f t="shared" si="1"/>
        <v>2.0544718633643368</v>
      </c>
      <c r="E13" s="338"/>
      <c r="F13" s="341">
        <v>2682</v>
      </c>
      <c r="G13" s="342">
        <v>24.598734293313768</v>
      </c>
      <c r="H13" s="341">
        <v>2603</v>
      </c>
      <c r="I13" s="342">
        <v>97.054436987322887</v>
      </c>
      <c r="J13" s="341"/>
      <c r="K13" s="341">
        <v>4061</v>
      </c>
      <c r="L13" s="342">
        <v>37.246629368063836</v>
      </c>
      <c r="M13" s="341">
        <v>3912</v>
      </c>
      <c r="N13" s="342">
        <v>96.330952967249445</v>
      </c>
      <c r="O13" s="341"/>
      <c r="P13" s="341">
        <v>4160</v>
      </c>
      <c r="Q13" s="342">
        <v>38.154636338622403</v>
      </c>
      <c r="R13" s="341">
        <v>3969</v>
      </c>
      <c r="S13" s="342">
        <v>95.40865384615384</v>
      </c>
    </row>
    <row r="14" spans="1:21" s="275" customFormat="1" ht="18" customHeight="1" x14ac:dyDescent="0.2">
      <c r="A14" s="318"/>
      <c r="B14" s="331" t="s">
        <v>41</v>
      </c>
      <c r="C14" s="341">
        <f t="shared" si="0"/>
        <v>20129</v>
      </c>
      <c r="D14" s="342">
        <f t="shared" si="1"/>
        <v>3.7929436061323241</v>
      </c>
      <c r="E14" s="338"/>
      <c r="F14" s="341">
        <v>4243</v>
      </c>
      <c r="G14" s="342">
        <v>21.079040190769536</v>
      </c>
      <c r="H14" s="341">
        <v>2279</v>
      </c>
      <c r="I14" s="342">
        <v>53.711996229083191</v>
      </c>
      <c r="J14" s="341"/>
      <c r="K14" s="341">
        <v>7001</v>
      </c>
      <c r="L14" s="342">
        <v>34.780664712603702</v>
      </c>
      <c r="M14" s="341">
        <v>3176</v>
      </c>
      <c r="N14" s="342">
        <v>45.364947864590768</v>
      </c>
      <c r="O14" s="341"/>
      <c r="P14" s="341">
        <v>8885</v>
      </c>
      <c r="Q14" s="342">
        <v>44.140295096626758</v>
      </c>
      <c r="R14" s="341">
        <v>2983</v>
      </c>
      <c r="S14" s="342">
        <v>33.573438379290934</v>
      </c>
    </row>
    <row r="15" spans="1:21" s="275" customFormat="1" ht="18" customHeight="1" x14ac:dyDescent="0.2">
      <c r="A15" s="318"/>
      <c r="B15" s="331" t="s">
        <v>9</v>
      </c>
      <c r="C15" s="341">
        <f t="shared" si="0"/>
        <v>14961</v>
      </c>
      <c r="D15" s="342">
        <f t="shared" si="1"/>
        <v>2.8191280883971239</v>
      </c>
      <c r="E15" s="338"/>
      <c r="F15" s="341">
        <v>5122</v>
      </c>
      <c r="G15" s="342">
        <v>34.235679433192971</v>
      </c>
      <c r="H15" s="341">
        <v>4475</v>
      </c>
      <c r="I15" s="342">
        <v>87.368215540804371</v>
      </c>
      <c r="J15" s="341"/>
      <c r="K15" s="341">
        <v>5570</v>
      </c>
      <c r="L15" s="342">
        <v>37.230131675690124</v>
      </c>
      <c r="M15" s="341">
        <v>4949</v>
      </c>
      <c r="N15" s="342">
        <v>88.850987432675041</v>
      </c>
      <c r="O15" s="341"/>
      <c r="P15" s="341">
        <v>4269</v>
      </c>
      <c r="Q15" s="342">
        <v>28.534188891116901</v>
      </c>
      <c r="R15" s="341">
        <v>3821</v>
      </c>
      <c r="S15" s="342">
        <v>89.505739048957594</v>
      </c>
    </row>
    <row r="16" spans="1:21" s="275" customFormat="1" ht="18" customHeight="1" x14ac:dyDescent="0.2">
      <c r="A16" s="318"/>
      <c r="B16" s="331" t="s">
        <v>8</v>
      </c>
      <c r="C16" s="341">
        <f t="shared" si="0"/>
        <v>9002</v>
      </c>
      <c r="D16" s="342">
        <f t="shared" si="1"/>
        <v>1.6962630206370504</v>
      </c>
      <c r="E16" s="338"/>
      <c r="F16" s="341">
        <v>2455</v>
      </c>
      <c r="G16" s="342">
        <v>27.271717396134193</v>
      </c>
      <c r="H16" s="341">
        <v>2141</v>
      </c>
      <c r="I16" s="342">
        <v>87.209775967413435</v>
      </c>
      <c r="J16" s="341"/>
      <c r="K16" s="341">
        <v>3547</v>
      </c>
      <c r="L16" s="342">
        <v>39.402355032215063</v>
      </c>
      <c r="M16" s="341">
        <v>2722</v>
      </c>
      <c r="N16" s="342">
        <v>76.740907809416399</v>
      </c>
      <c r="O16" s="341"/>
      <c r="P16" s="341">
        <v>3000</v>
      </c>
      <c r="Q16" s="342">
        <v>33.325927571650745</v>
      </c>
      <c r="R16" s="341">
        <v>2235</v>
      </c>
      <c r="S16" s="342">
        <v>74.5</v>
      </c>
    </row>
    <row r="17" spans="1:19" s="275" customFormat="1" ht="18" customHeight="1" x14ac:dyDescent="0.2">
      <c r="A17" s="318"/>
      <c r="B17" s="331" t="s">
        <v>7</v>
      </c>
      <c r="C17" s="341">
        <f t="shared" si="0"/>
        <v>30970</v>
      </c>
      <c r="D17" s="342">
        <f t="shared" si="1"/>
        <v>5.8357326981925626</v>
      </c>
      <c r="E17" s="338"/>
      <c r="F17" s="341">
        <v>8847</v>
      </c>
      <c r="G17" s="342">
        <v>28.566354536648369</v>
      </c>
      <c r="H17" s="341">
        <v>6289</v>
      </c>
      <c r="I17" s="342">
        <v>71.08624392449417</v>
      </c>
      <c r="J17" s="341"/>
      <c r="K17" s="341">
        <v>11405</v>
      </c>
      <c r="L17" s="342">
        <v>36.825960607039072</v>
      </c>
      <c r="M17" s="341">
        <v>7873</v>
      </c>
      <c r="N17" s="342">
        <v>69.031126698816308</v>
      </c>
      <c r="O17" s="341"/>
      <c r="P17" s="341">
        <v>10718</v>
      </c>
      <c r="Q17" s="342">
        <v>34.607684856312559</v>
      </c>
      <c r="R17" s="341">
        <v>7438</v>
      </c>
      <c r="S17" s="342">
        <v>69.397275611121472</v>
      </c>
    </row>
    <row r="18" spans="1:19" s="275" customFormat="1" ht="18" customHeight="1" x14ac:dyDescent="0.2">
      <c r="A18" s="318"/>
      <c r="B18" s="331" t="s">
        <v>43</v>
      </c>
      <c r="C18" s="341">
        <f t="shared" si="0"/>
        <v>15851</v>
      </c>
      <c r="D18" s="342">
        <f t="shared" si="1"/>
        <v>2.9868323861495094</v>
      </c>
      <c r="E18" s="338"/>
      <c r="F18" s="341">
        <v>7399</v>
      </c>
      <c r="G18" s="342">
        <v>46.678443000441611</v>
      </c>
      <c r="H18" s="341">
        <v>3898</v>
      </c>
      <c r="I18" s="342">
        <v>52.682794972293557</v>
      </c>
      <c r="J18" s="341"/>
      <c r="K18" s="341">
        <v>6440</v>
      </c>
      <c r="L18" s="342">
        <v>40.628351523563182</v>
      </c>
      <c r="M18" s="341">
        <v>4076</v>
      </c>
      <c r="N18" s="342">
        <v>63.291925465838503</v>
      </c>
      <c r="O18" s="341"/>
      <c r="P18" s="341">
        <v>2012</v>
      </c>
      <c r="Q18" s="342">
        <v>12.693205475995207</v>
      </c>
      <c r="R18" s="341">
        <v>1399</v>
      </c>
      <c r="S18" s="342">
        <v>69.532803180914513</v>
      </c>
    </row>
    <row r="19" spans="1:19" s="275" customFormat="1" ht="18" customHeight="1" x14ac:dyDescent="0.2">
      <c r="A19" s="318"/>
      <c r="B19" s="331" t="s">
        <v>44</v>
      </c>
      <c r="C19" s="341">
        <f t="shared" si="0"/>
        <v>100411</v>
      </c>
      <c r="D19" s="342">
        <f t="shared" si="1"/>
        <v>18.920624990578411</v>
      </c>
      <c r="E19" s="338"/>
      <c r="F19" s="341">
        <v>19010</v>
      </c>
      <c r="G19" s="342">
        <v>18.932188704424814</v>
      </c>
      <c r="H19" s="341">
        <v>13011</v>
      </c>
      <c r="I19" s="342">
        <v>68.442924776433458</v>
      </c>
      <c r="J19" s="341"/>
      <c r="K19" s="341">
        <v>39754</v>
      </c>
      <c r="L19" s="342">
        <v>39.591279839858181</v>
      </c>
      <c r="M19" s="341">
        <v>29318</v>
      </c>
      <c r="N19" s="342">
        <v>73.748553604668714</v>
      </c>
      <c r="O19" s="341"/>
      <c r="P19" s="341">
        <v>41647</v>
      </c>
      <c r="Q19" s="342">
        <v>41.476531455717002</v>
      </c>
      <c r="R19" s="341">
        <v>37665</v>
      </c>
      <c r="S19" s="342">
        <v>90.438687060292452</v>
      </c>
    </row>
    <row r="20" spans="1:19" s="275" customFormat="1" ht="18" customHeight="1" x14ac:dyDescent="0.2">
      <c r="A20" s="318"/>
      <c r="B20" s="331" t="s">
        <v>6</v>
      </c>
      <c r="C20" s="341">
        <f t="shared" si="0"/>
        <v>96496</v>
      </c>
      <c r="D20" s="342">
        <f t="shared" si="1"/>
        <v>18.182914512263139</v>
      </c>
      <c r="E20" s="338"/>
      <c r="F20" s="341">
        <v>27503</v>
      </c>
      <c r="G20" s="342">
        <v>28.501699552313049</v>
      </c>
      <c r="H20" s="341">
        <v>17234</v>
      </c>
      <c r="I20" s="342">
        <v>62.662255026724353</v>
      </c>
      <c r="J20" s="341"/>
      <c r="K20" s="341">
        <v>35525</v>
      </c>
      <c r="L20" s="342">
        <v>36.814997512850276</v>
      </c>
      <c r="M20" s="341">
        <v>21681</v>
      </c>
      <c r="N20" s="342">
        <v>61.030260380014077</v>
      </c>
      <c r="O20" s="341"/>
      <c r="P20" s="341">
        <v>33468</v>
      </c>
      <c r="Q20" s="342">
        <v>34.683302934836682</v>
      </c>
      <c r="R20" s="341">
        <v>20911</v>
      </c>
      <c r="S20" s="342">
        <v>62.480578463009437</v>
      </c>
    </row>
    <row r="21" spans="1:19" s="275" customFormat="1" ht="18" customHeight="1" x14ac:dyDescent="0.2">
      <c r="A21" s="318"/>
      <c r="B21" s="331" t="s">
        <v>5</v>
      </c>
      <c r="C21" s="341">
        <f t="shared" si="0"/>
        <v>6301</v>
      </c>
      <c r="D21" s="342">
        <f t="shared" si="1"/>
        <v>1.1873087417278443</v>
      </c>
      <c r="E21" s="338"/>
      <c r="F21" s="341">
        <v>1927</v>
      </c>
      <c r="G21" s="342">
        <v>30.582447230598319</v>
      </c>
      <c r="H21" s="341">
        <v>1689</v>
      </c>
      <c r="I21" s="342">
        <v>87.649195640892572</v>
      </c>
      <c r="J21" s="341"/>
      <c r="K21" s="341">
        <v>2531</v>
      </c>
      <c r="L21" s="342">
        <v>40.168227265513408</v>
      </c>
      <c r="M21" s="341">
        <v>2313</v>
      </c>
      <c r="N21" s="342">
        <v>91.386803634926906</v>
      </c>
      <c r="O21" s="341"/>
      <c r="P21" s="341">
        <v>1843</v>
      </c>
      <c r="Q21" s="342">
        <v>29.249325503888272</v>
      </c>
      <c r="R21" s="341">
        <v>1731</v>
      </c>
      <c r="S21" s="342">
        <v>93.922951709169837</v>
      </c>
    </row>
    <row r="22" spans="1:19" s="275" customFormat="1" ht="18" customHeight="1" x14ac:dyDescent="0.2">
      <c r="A22" s="318"/>
      <c r="B22" s="331" t="s">
        <v>38</v>
      </c>
      <c r="C22" s="341">
        <f t="shared" si="0"/>
        <v>16476</v>
      </c>
      <c r="D22" s="342">
        <f t="shared" si="1"/>
        <v>3.1046022581666342</v>
      </c>
      <c r="E22" s="338"/>
      <c r="F22" s="341">
        <v>4995</v>
      </c>
      <c r="G22" s="342">
        <v>30.316824471959215</v>
      </c>
      <c r="H22" s="341">
        <v>4772</v>
      </c>
      <c r="I22" s="342">
        <v>95.53553553553553</v>
      </c>
      <c r="J22" s="341"/>
      <c r="K22" s="341">
        <v>6045</v>
      </c>
      <c r="L22" s="342">
        <v>36.689730517115805</v>
      </c>
      <c r="M22" s="341">
        <v>5809</v>
      </c>
      <c r="N22" s="342">
        <v>96.095947063688996</v>
      </c>
      <c r="O22" s="341"/>
      <c r="P22" s="341">
        <v>5436</v>
      </c>
      <c r="Q22" s="342">
        <v>32.993445010924979</v>
      </c>
      <c r="R22" s="341">
        <v>5248</v>
      </c>
      <c r="S22" s="342">
        <v>96.541574687270042</v>
      </c>
    </row>
    <row r="23" spans="1:19" s="275" customFormat="1" ht="18" customHeight="1" x14ac:dyDescent="0.2">
      <c r="A23" s="318"/>
      <c r="B23" s="331" t="s">
        <v>45</v>
      </c>
      <c r="C23" s="341">
        <f t="shared" si="0"/>
        <v>42767</v>
      </c>
      <c r="D23" s="342">
        <f t="shared" si="1"/>
        <v>8.0586625864901933</v>
      </c>
      <c r="E23" s="338"/>
      <c r="F23" s="341">
        <v>14477</v>
      </c>
      <c r="G23" s="342">
        <v>33.850866322164286</v>
      </c>
      <c r="H23" s="341">
        <v>10289</v>
      </c>
      <c r="I23" s="342">
        <v>71.07135456240934</v>
      </c>
      <c r="J23" s="341"/>
      <c r="K23" s="341">
        <v>17230</v>
      </c>
      <c r="L23" s="342">
        <v>40.288072579325181</v>
      </c>
      <c r="M23" s="341">
        <v>12397</v>
      </c>
      <c r="N23" s="342">
        <v>71.950087057457921</v>
      </c>
      <c r="O23" s="341"/>
      <c r="P23" s="341">
        <v>11060</v>
      </c>
      <c r="Q23" s="342">
        <v>25.861061098510536</v>
      </c>
      <c r="R23" s="341">
        <v>8516</v>
      </c>
      <c r="S23" s="342">
        <v>76.998191681735989</v>
      </c>
    </row>
    <row r="24" spans="1:19" s="275" customFormat="1" ht="18" customHeight="1" x14ac:dyDescent="0.2">
      <c r="A24" s="318">
        <v>47094</v>
      </c>
      <c r="B24" s="331" t="s">
        <v>46</v>
      </c>
      <c r="C24" s="341">
        <f t="shared" si="0"/>
        <v>22949</v>
      </c>
      <c r="D24" s="342">
        <f t="shared" si="1"/>
        <v>4.3243212686735903</v>
      </c>
      <c r="E24" s="338"/>
      <c r="F24" s="341">
        <v>7417</v>
      </c>
      <c r="G24" s="342">
        <v>32.319491045361453</v>
      </c>
      <c r="H24" s="341">
        <v>6152</v>
      </c>
      <c r="I24" s="342">
        <v>82.944586760145611</v>
      </c>
      <c r="J24" s="341"/>
      <c r="K24" s="341">
        <v>9157</v>
      </c>
      <c r="L24" s="342">
        <v>39.901520763431961</v>
      </c>
      <c r="M24" s="341">
        <v>7463</v>
      </c>
      <c r="N24" s="342">
        <v>81.500491427323368</v>
      </c>
      <c r="O24" s="341"/>
      <c r="P24" s="341">
        <v>6375</v>
      </c>
      <c r="Q24" s="342">
        <v>27.778988191206587</v>
      </c>
      <c r="R24" s="341">
        <v>5314</v>
      </c>
      <c r="S24" s="342">
        <v>83.356862745098042</v>
      </c>
    </row>
    <row r="25" spans="1:19" s="275" customFormat="1" ht="18" customHeight="1" x14ac:dyDescent="0.2">
      <c r="B25" s="331" t="s">
        <v>47</v>
      </c>
      <c r="C25" s="341">
        <f t="shared" si="0"/>
        <v>9476</v>
      </c>
      <c r="D25" s="342">
        <f t="shared" si="1"/>
        <v>1.7855796915748376</v>
      </c>
      <c r="E25" s="338"/>
      <c r="F25" s="341">
        <v>1501</v>
      </c>
      <c r="G25" s="342">
        <v>15.840016884761502</v>
      </c>
      <c r="H25" s="341">
        <v>1106</v>
      </c>
      <c r="I25" s="342">
        <v>73.68421052631578</v>
      </c>
      <c r="J25" s="341"/>
      <c r="K25" s="341">
        <v>3075</v>
      </c>
      <c r="L25" s="342">
        <v>32.450401013085688</v>
      </c>
      <c r="M25" s="341">
        <v>2019</v>
      </c>
      <c r="N25" s="342">
        <v>65.658536585365852</v>
      </c>
      <c r="O25" s="341"/>
      <c r="P25" s="341">
        <v>4900</v>
      </c>
      <c r="Q25" s="342">
        <v>51.709582102152808</v>
      </c>
      <c r="R25" s="341">
        <v>2873</v>
      </c>
      <c r="S25" s="342">
        <v>58.632653061224495</v>
      </c>
    </row>
    <row r="26" spans="1:19" s="275" customFormat="1" ht="18" customHeight="1" x14ac:dyDescent="0.2">
      <c r="B26" s="331" t="s">
        <v>48</v>
      </c>
      <c r="C26" s="341">
        <f t="shared" si="0"/>
        <v>33899</v>
      </c>
      <c r="D26" s="342">
        <f t="shared" si="1"/>
        <v>6.3876494264136152</v>
      </c>
      <c r="E26" s="338"/>
      <c r="F26" s="341">
        <v>7109</v>
      </c>
      <c r="G26" s="342">
        <v>20.971120092038113</v>
      </c>
      <c r="H26" s="341">
        <v>3980</v>
      </c>
      <c r="I26" s="342">
        <v>55.985370656913766</v>
      </c>
      <c r="J26" s="341"/>
      <c r="K26" s="341">
        <v>12126</v>
      </c>
      <c r="L26" s="342">
        <v>35.77096669518275</v>
      </c>
      <c r="M26" s="341">
        <v>6650</v>
      </c>
      <c r="N26" s="342">
        <v>54.840837869041728</v>
      </c>
      <c r="O26" s="341"/>
      <c r="P26" s="341">
        <v>14664</v>
      </c>
      <c r="Q26" s="342">
        <v>43.257913212779137</v>
      </c>
      <c r="R26" s="341">
        <v>9248</v>
      </c>
      <c r="S26" s="342">
        <v>63.066012002182212</v>
      </c>
    </row>
    <row r="27" spans="1:19" s="275" customFormat="1" ht="18" customHeight="1" x14ac:dyDescent="0.2">
      <c r="B27" s="331" t="s">
        <v>49</v>
      </c>
      <c r="C27" s="341">
        <f t="shared" si="0"/>
        <v>1253</v>
      </c>
      <c r="D27" s="342">
        <f t="shared" si="1"/>
        <v>0.23610503941993155</v>
      </c>
      <c r="E27" s="338"/>
      <c r="F27" s="341">
        <v>523</v>
      </c>
      <c r="G27" s="342">
        <v>41.739824421388668</v>
      </c>
      <c r="H27" s="341">
        <v>204</v>
      </c>
      <c r="I27" s="342">
        <v>39.005736137667299</v>
      </c>
      <c r="J27" s="341"/>
      <c r="K27" s="341">
        <v>725</v>
      </c>
      <c r="L27" s="342">
        <v>57.861133280127696</v>
      </c>
      <c r="M27" s="341">
        <v>281</v>
      </c>
      <c r="N27" s="342">
        <v>38.758620689655174</v>
      </c>
      <c r="O27" s="341"/>
      <c r="P27" s="341">
        <v>5</v>
      </c>
      <c r="Q27" s="342">
        <v>0.39904229848363926</v>
      </c>
      <c r="R27" s="341">
        <v>4</v>
      </c>
      <c r="S27" s="342">
        <v>80</v>
      </c>
    </row>
    <row r="28" spans="1:19" s="275" customFormat="1" ht="18" customHeight="1" x14ac:dyDescent="0.2">
      <c r="B28" s="336" t="s">
        <v>4</v>
      </c>
      <c r="C28" s="343">
        <f t="shared" si="0"/>
        <v>1655</v>
      </c>
      <c r="D28" s="344">
        <f t="shared" si="1"/>
        <v>0.31185462110134615</v>
      </c>
      <c r="E28" s="338"/>
      <c r="F28" s="343">
        <v>652</v>
      </c>
      <c r="G28" s="344">
        <v>39.395770392749249</v>
      </c>
      <c r="H28" s="343">
        <v>630</v>
      </c>
      <c r="I28" s="344">
        <v>96.625766871165638</v>
      </c>
      <c r="J28" s="341"/>
      <c r="K28" s="343">
        <v>634</v>
      </c>
      <c r="L28" s="344">
        <v>38.308157099697887</v>
      </c>
      <c r="M28" s="343">
        <v>610</v>
      </c>
      <c r="N28" s="344">
        <v>96.214511041009459</v>
      </c>
      <c r="O28" s="341"/>
      <c r="P28" s="343">
        <v>369</v>
      </c>
      <c r="Q28" s="344">
        <v>22.296072507552868</v>
      </c>
      <c r="R28" s="343">
        <v>347</v>
      </c>
      <c r="S28" s="344">
        <v>94.037940379403793</v>
      </c>
    </row>
    <row r="29" spans="1:19" s="212" customFormat="1" ht="18" customHeight="1" x14ac:dyDescent="0.2">
      <c r="B29" s="332" t="s">
        <v>3</v>
      </c>
      <c r="C29" s="333">
        <f>SUM(C11:C28)</f>
        <v>530696</v>
      </c>
      <c r="D29" s="334">
        <f t="shared" si="1"/>
        <v>100</v>
      </c>
      <c r="E29" s="349"/>
      <c r="F29" s="333">
        <f>SUM(F11:F28)</f>
        <v>146694</v>
      </c>
      <c r="G29" s="334">
        <f t="shared" ref="G29" si="2">F29/$C29*100</f>
        <v>27.641813769088142</v>
      </c>
      <c r="H29" s="333">
        <f>SUM(H11:H28)</f>
        <v>106121</v>
      </c>
      <c r="I29" s="334">
        <f t="shared" ref="I29" si="3">H29/F29*100</f>
        <v>72.341745401993265</v>
      </c>
      <c r="J29" s="352"/>
      <c r="K29" s="333">
        <f>SUM(K11:K28)</f>
        <v>208898</v>
      </c>
      <c r="L29" s="334">
        <f t="shared" ref="L29" si="4">K29/$C29*100</f>
        <v>39.363025159413297</v>
      </c>
      <c r="M29" s="333">
        <f>SUM(M11:M28)</f>
        <v>151366</v>
      </c>
      <c r="N29" s="334">
        <f t="shared" ref="N29" si="5">M29/K29*100</f>
        <v>72.459286350276216</v>
      </c>
      <c r="O29" s="352"/>
      <c r="P29" s="333">
        <f>SUM(P11:P28)</f>
        <v>175104</v>
      </c>
      <c r="Q29" s="353">
        <f t="shared" ref="Q29" si="6">P29/$C29*100</f>
        <v>32.995161071498558</v>
      </c>
      <c r="R29" s="333">
        <f>SUM(R11:R28)</f>
        <v>133437</v>
      </c>
      <c r="S29" s="353">
        <f t="shared" ref="S29" si="7">R29/P29*100</f>
        <v>76.204427083333343</v>
      </c>
    </row>
    <row r="30" spans="1:19" s="256" customFormat="1" ht="6.75" customHeight="1" x14ac:dyDescent="0.2">
      <c r="B30" s="1149"/>
      <c r="C30" s="1149"/>
      <c r="D30" s="1149"/>
      <c r="E30" s="293"/>
    </row>
    <row r="31" spans="1:19" ht="25.5" customHeight="1" x14ac:dyDescent="0.2">
      <c r="B31" s="1152"/>
      <c r="C31" s="1152"/>
      <c r="D31" s="1152"/>
      <c r="E31" s="1152"/>
      <c r="F31" s="1152"/>
      <c r="G31" s="1152"/>
      <c r="H31" s="1152"/>
      <c r="I31" s="1152"/>
      <c r="J31" s="1152"/>
      <c r="K31" s="1152"/>
      <c r="L31" s="1152"/>
      <c r="M31" s="1152"/>
      <c r="N31" s="1152"/>
      <c r="O31" s="1152"/>
      <c r="P31" s="1152"/>
      <c r="Q31" s="1152"/>
    </row>
    <row r="32" spans="1:19" x14ac:dyDescent="0.2">
      <c r="B32" s="319"/>
      <c r="K32" s="319"/>
    </row>
  </sheetData>
  <mergeCells count="17">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 ref="B30:D30"/>
    <mergeCell ref="B31:Q31"/>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65">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68</v>
      </c>
    </row>
    <row r="2" spans="1:21" s="205" customFormat="1" ht="49.5" customHeight="1" x14ac:dyDescent="0.2">
      <c r="B2" s="1044"/>
      <c r="C2" s="1044"/>
      <c r="D2" s="1044"/>
      <c r="E2" s="206"/>
      <c r="F2" s="1130"/>
      <c r="G2" s="1130"/>
      <c r="H2" s="1130"/>
      <c r="I2" s="1130"/>
      <c r="J2" s="1130"/>
      <c r="K2" s="1130"/>
      <c r="L2" s="1130"/>
      <c r="M2" s="1130"/>
      <c r="N2" s="1130"/>
      <c r="O2" s="1130"/>
      <c r="P2" s="1130"/>
      <c r="Q2" s="1130"/>
      <c r="S2" s="206"/>
    </row>
    <row r="3" spans="1:21" s="205" customFormat="1" ht="3" customHeight="1" x14ac:dyDescent="0.2">
      <c r="B3" s="206"/>
      <c r="C3" s="206"/>
      <c r="D3" s="206"/>
      <c r="E3" s="206"/>
      <c r="K3" s="206"/>
      <c r="P3" s="206"/>
      <c r="S3" s="206"/>
    </row>
    <row r="4" spans="1:21" s="208" customFormat="1" ht="15" customHeight="1" x14ac:dyDescent="0.2">
      <c r="B4" s="1144" t="s">
        <v>442</v>
      </c>
      <c r="C4" s="1144"/>
      <c r="D4" s="1144"/>
      <c r="E4" s="1144"/>
      <c r="F4" s="1144"/>
      <c r="G4" s="1144"/>
      <c r="H4" s="1144"/>
      <c r="I4" s="1144"/>
      <c r="J4" s="1144"/>
      <c r="K4" s="1144"/>
      <c r="L4" s="1144"/>
      <c r="M4" s="1144"/>
      <c r="N4" s="1144"/>
      <c r="O4" s="1144"/>
      <c r="P4" s="1144"/>
      <c r="Q4" s="1144"/>
      <c r="R4" s="1144"/>
      <c r="S4" s="1144"/>
      <c r="T4" s="314"/>
    </row>
    <row r="5" spans="1:21" s="315" customFormat="1" ht="15" customHeight="1" x14ac:dyDescent="0.2">
      <c r="B5" s="1131" t="str">
        <f>porsaad!B6</f>
        <v>Situación a 30 de abril de 2023</v>
      </c>
      <c r="C5" s="1131"/>
      <c r="D5" s="1131"/>
      <c r="E5" s="1131"/>
      <c r="F5" s="1131"/>
      <c r="G5" s="1131"/>
      <c r="H5" s="1131"/>
      <c r="I5" s="1131"/>
      <c r="J5" s="1131"/>
      <c r="K5" s="1131"/>
      <c r="L5" s="1131"/>
      <c r="M5" s="1131"/>
      <c r="N5" s="1131"/>
      <c r="O5" s="1131"/>
      <c r="P5" s="1131"/>
      <c r="Q5" s="1131"/>
      <c r="R5" s="1131"/>
      <c r="S5" s="1131"/>
      <c r="T5" s="316"/>
      <c r="U5" s="91"/>
    </row>
    <row r="6" spans="1:21" s="208" customFormat="1" ht="4.5" customHeight="1" x14ac:dyDescent="0.2"/>
    <row r="7" spans="1:21" s="211" customFormat="1" ht="15" customHeight="1" x14ac:dyDescent="0.2">
      <c r="A7" s="212"/>
      <c r="B7" s="1132" t="s">
        <v>15</v>
      </c>
      <c r="C7" s="1135" t="s">
        <v>68</v>
      </c>
      <c r="D7" s="1136"/>
      <c r="E7" s="347"/>
      <c r="F7" s="1153" t="s">
        <v>34</v>
      </c>
      <c r="G7" s="1154"/>
      <c r="H7" s="1154"/>
      <c r="I7" s="1155"/>
      <c r="J7" s="351"/>
      <c r="K7" s="1153" t="s">
        <v>52</v>
      </c>
      <c r="L7" s="1154"/>
      <c r="M7" s="1154"/>
      <c r="N7" s="1155"/>
      <c r="O7" s="351"/>
      <c r="P7" s="1153" t="s">
        <v>53</v>
      </c>
      <c r="Q7" s="1154"/>
      <c r="R7" s="1154"/>
      <c r="S7" s="1155"/>
    </row>
    <row r="8" spans="1:21" s="211" customFormat="1" ht="37.5" customHeight="1" x14ac:dyDescent="0.2">
      <c r="A8" s="212"/>
      <c r="B8" s="1133"/>
      <c r="C8" s="1137"/>
      <c r="D8" s="1138"/>
      <c r="E8" s="347"/>
      <c r="F8" s="1156" t="s">
        <v>75</v>
      </c>
      <c r="G8" s="1157"/>
      <c r="H8" s="1150" t="s">
        <v>298</v>
      </c>
      <c r="I8" s="1151"/>
      <c r="J8" s="329"/>
      <c r="K8" s="1156" t="s">
        <v>75</v>
      </c>
      <c r="L8" s="1157"/>
      <c r="M8" s="1150" t="s">
        <v>298</v>
      </c>
      <c r="N8" s="1151"/>
      <c r="O8" s="329"/>
      <c r="P8" s="1156" t="s">
        <v>75</v>
      </c>
      <c r="Q8" s="1157"/>
      <c r="R8" s="1150" t="s">
        <v>298</v>
      </c>
      <c r="S8" s="1151"/>
    </row>
    <row r="9" spans="1:21" s="216" customFormat="1" ht="29.25" customHeight="1" x14ac:dyDescent="0.2">
      <c r="A9" s="317"/>
      <c r="B9" s="1134"/>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11</v>
      </c>
      <c r="D11" s="340">
        <f>C11/C$29*100</f>
        <v>0.11541286328821738</v>
      </c>
      <c r="E11" s="338"/>
      <c r="F11" s="335">
        <v>8</v>
      </c>
      <c r="G11" s="340">
        <v>72.727272727272734</v>
      </c>
      <c r="H11" s="335">
        <v>7</v>
      </c>
      <c r="I11" s="340">
        <v>87.5</v>
      </c>
      <c r="J11" s="341"/>
      <c r="K11" s="335">
        <v>3</v>
      </c>
      <c r="L11" s="340">
        <v>27.27272727272727</v>
      </c>
      <c r="M11" s="335">
        <v>3</v>
      </c>
      <c r="N11" s="340">
        <v>100</v>
      </c>
      <c r="O11" s="341"/>
      <c r="P11" s="335">
        <v>0</v>
      </c>
      <c r="Q11" s="340">
        <v>0</v>
      </c>
      <c r="R11" s="335">
        <v>0</v>
      </c>
      <c r="S11" s="340" t="s">
        <v>375</v>
      </c>
    </row>
    <row r="12" spans="1:21" s="275" customFormat="1" ht="18" customHeight="1" x14ac:dyDescent="0.2">
      <c r="A12" s="318"/>
      <c r="B12" s="331" t="s">
        <v>10</v>
      </c>
      <c r="C12" s="341">
        <f t="shared" ref="C12:C28" si="0">F12+K12+P12</f>
        <v>0</v>
      </c>
      <c r="D12" s="342">
        <f t="shared" ref="D12:D29" si="1">C12/C$29*100</f>
        <v>0</v>
      </c>
      <c r="E12" s="338"/>
      <c r="F12" s="341">
        <v>0</v>
      </c>
      <c r="G12" s="342" t="s">
        <v>375</v>
      </c>
      <c r="H12" s="341">
        <v>0</v>
      </c>
      <c r="I12" s="342" t="s">
        <v>375</v>
      </c>
      <c r="J12" s="341"/>
      <c r="K12" s="341">
        <v>0</v>
      </c>
      <c r="L12" s="342" t="s">
        <v>375</v>
      </c>
      <c r="M12" s="341">
        <v>0</v>
      </c>
      <c r="N12" s="342" t="s">
        <v>375</v>
      </c>
      <c r="O12" s="341"/>
      <c r="P12" s="341">
        <v>0</v>
      </c>
      <c r="Q12" s="342" t="s">
        <v>375</v>
      </c>
      <c r="R12" s="341">
        <v>0</v>
      </c>
      <c r="S12" s="342" t="s">
        <v>375</v>
      </c>
    </row>
    <row r="13" spans="1:21" s="275" customFormat="1" ht="18" customHeight="1" x14ac:dyDescent="0.2">
      <c r="A13" s="318"/>
      <c r="B13" s="331" t="s">
        <v>40</v>
      </c>
      <c r="C13" s="341">
        <f t="shared" si="0"/>
        <v>15</v>
      </c>
      <c r="D13" s="342">
        <f t="shared" si="1"/>
        <v>0.15738117721120554</v>
      </c>
      <c r="E13" s="338"/>
      <c r="F13" s="341">
        <v>5</v>
      </c>
      <c r="G13" s="342">
        <v>33.333333333333329</v>
      </c>
      <c r="H13" s="341">
        <v>5</v>
      </c>
      <c r="I13" s="342">
        <v>100</v>
      </c>
      <c r="J13" s="341"/>
      <c r="K13" s="341">
        <v>3</v>
      </c>
      <c r="L13" s="342">
        <v>20</v>
      </c>
      <c r="M13" s="341">
        <v>3</v>
      </c>
      <c r="N13" s="342">
        <v>100</v>
      </c>
      <c r="O13" s="341"/>
      <c r="P13" s="341">
        <v>7</v>
      </c>
      <c r="Q13" s="342">
        <v>46.666666666666664</v>
      </c>
      <c r="R13" s="341">
        <v>7</v>
      </c>
      <c r="S13" s="342">
        <v>100</v>
      </c>
    </row>
    <row r="14" spans="1:21" s="275" customFormat="1" ht="18" customHeight="1" x14ac:dyDescent="0.2">
      <c r="A14" s="318"/>
      <c r="B14" s="331" t="s">
        <v>41</v>
      </c>
      <c r="C14" s="341">
        <f t="shared" si="0"/>
        <v>0</v>
      </c>
      <c r="D14" s="342">
        <f t="shared" si="1"/>
        <v>0</v>
      </c>
      <c r="E14" s="338"/>
      <c r="F14" s="341">
        <v>0</v>
      </c>
      <c r="G14" s="342" t="s">
        <v>375</v>
      </c>
      <c r="H14" s="341">
        <v>0</v>
      </c>
      <c r="I14" s="342" t="s">
        <v>375</v>
      </c>
      <c r="J14" s="341"/>
      <c r="K14" s="341">
        <v>0</v>
      </c>
      <c r="L14" s="342" t="s">
        <v>375</v>
      </c>
      <c r="M14" s="341">
        <v>0</v>
      </c>
      <c r="N14" s="342" t="s">
        <v>375</v>
      </c>
      <c r="O14" s="341"/>
      <c r="P14" s="341">
        <v>0</v>
      </c>
      <c r="Q14" s="342" t="s">
        <v>375</v>
      </c>
      <c r="R14" s="341">
        <v>0</v>
      </c>
      <c r="S14" s="342" t="s">
        <v>375</v>
      </c>
    </row>
    <row r="15" spans="1:21" s="275" customFormat="1" ht="18" customHeight="1" x14ac:dyDescent="0.2">
      <c r="A15" s="318"/>
      <c r="B15" s="331" t="s">
        <v>9</v>
      </c>
      <c r="C15" s="341">
        <f t="shared" si="0"/>
        <v>0</v>
      </c>
      <c r="D15" s="342">
        <f t="shared" si="1"/>
        <v>0</v>
      </c>
      <c r="E15" s="338"/>
      <c r="F15" s="341">
        <v>0</v>
      </c>
      <c r="G15" s="342" t="s">
        <v>375</v>
      </c>
      <c r="H15" s="341">
        <v>0</v>
      </c>
      <c r="I15" s="342" t="s">
        <v>375</v>
      </c>
      <c r="J15" s="341"/>
      <c r="K15" s="341">
        <v>0</v>
      </c>
      <c r="L15" s="342" t="s">
        <v>375</v>
      </c>
      <c r="M15" s="341">
        <v>0</v>
      </c>
      <c r="N15" s="342" t="s">
        <v>375</v>
      </c>
      <c r="O15" s="341"/>
      <c r="P15" s="341">
        <v>0</v>
      </c>
      <c r="Q15" s="342" t="s">
        <v>375</v>
      </c>
      <c r="R15" s="341">
        <v>0</v>
      </c>
      <c r="S15" s="342" t="s">
        <v>375</v>
      </c>
    </row>
    <row r="16" spans="1:21" s="275" customFormat="1" ht="18" customHeight="1" x14ac:dyDescent="0.2">
      <c r="A16" s="318"/>
      <c r="B16" s="331" t="s">
        <v>8</v>
      </c>
      <c r="C16" s="341">
        <f t="shared" si="0"/>
        <v>0</v>
      </c>
      <c r="D16" s="342">
        <f t="shared" si="1"/>
        <v>0</v>
      </c>
      <c r="E16" s="338"/>
      <c r="F16" s="341">
        <v>0</v>
      </c>
      <c r="G16" s="342" t="s">
        <v>375</v>
      </c>
      <c r="H16" s="341">
        <v>0</v>
      </c>
      <c r="I16" s="342" t="s">
        <v>375</v>
      </c>
      <c r="J16" s="341"/>
      <c r="K16" s="341">
        <v>0</v>
      </c>
      <c r="L16" s="342" t="s">
        <v>375</v>
      </c>
      <c r="M16" s="341">
        <v>0</v>
      </c>
      <c r="N16" s="342" t="s">
        <v>375</v>
      </c>
      <c r="O16" s="341"/>
      <c r="P16" s="341">
        <v>0</v>
      </c>
      <c r="Q16" s="342" t="s">
        <v>375</v>
      </c>
      <c r="R16" s="341">
        <v>0</v>
      </c>
      <c r="S16" s="342" t="s">
        <v>375</v>
      </c>
    </row>
    <row r="17" spans="1:19" s="275" customFormat="1" ht="18" customHeight="1" x14ac:dyDescent="0.2">
      <c r="A17" s="318"/>
      <c r="B17" s="331" t="s">
        <v>7</v>
      </c>
      <c r="C17" s="341">
        <f t="shared" si="0"/>
        <v>2106</v>
      </c>
      <c r="D17" s="342">
        <f t="shared" si="1"/>
        <v>22.096317280453256</v>
      </c>
      <c r="E17" s="338"/>
      <c r="F17" s="341">
        <v>571</v>
      </c>
      <c r="G17" s="342">
        <v>27.113010446343779</v>
      </c>
      <c r="H17" s="341">
        <v>479</v>
      </c>
      <c r="I17" s="342">
        <v>83.887915936952723</v>
      </c>
      <c r="J17" s="341"/>
      <c r="K17" s="341">
        <v>681</v>
      </c>
      <c r="L17" s="342">
        <v>32.336182336182333</v>
      </c>
      <c r="M17" s="341">
        <v>529</v>
      </c>
      <c r="N17" s="342">
        <v>77.679882525697508</v>
      </c>
      <c r="O17" s="341"/>
      <c r="P17" s="341">
        <v>854</v>
      </c>
      <c r="Q17" s="342">
        <v>40.550807217473881</v>
      </c>
      <c r="R17" s="341">
        <v>665</v>
      </c>
      <c r="S17" s="342">
        <v>77.868852459016395</v>
      </c>
    </row>
    <row r="18" spans="1:19" s="275" customFormat="1" ht="18" customHeight="1" x14ac:dyDescent="0.2">
      <c r="A18" s="318"/>
      <c r="B18" s="331" t="s">
        <v>43</v>
      </c>
      <c r="C18" s="341">
        <f t="shared" si="0"/>
        <v>24</v>
      </c>
      <c r="D18" s="342">
        <f t="shared" si="1"/>
        <v>0.25180988353792888</v>
      </c>
      <c r="E18" s="338"/>
      <c r="F18" s="341">
        <v>14</v>
      </c>
      <c r="G18" s="342">
        <v>58.333333333333336</v>
      </c>
      <c r="H18" s="341">
        <v>10</v>
      </c>
      <c r="I18" s="342">
        <v>71.428571428571431</v>
      </c>
      <c r="J18" s="341"/>
      <c r="K18" s="341">
        <v>4</v>
      </c>
      <c r="L18" s="342">
        <v>16.666666666666664</v>
      </c>
      <c r="M18" s="341">
        <v>3</v>
      </c>
      <c r="N18" s="342">
        <v>75</v>
      </c>
      <c r="O18" s="341"/>
      <c r="P18" s="341">
        <v>6</v>
      </c>
      <c r="Q18" s="342">
        <v>25</v>
      </c>
      <c r="R18" s="341">
        <v>5</v>
      </c>
      <c r="S18" s="342">
        <v>83.333333333333343</v>
      </c>
    </row>
    <row r="19" spans="1:19" s="275" customFormat="1" ht="18" customHeight="1" x14ac:dyDescent="0.2">
      <c r="A19" s="318"/>
      <c r="B19" s="331" t="s">
        <v>44</v>
      </c>
      <c r="C19" s="341">
        <f t="shared" si="0"/>
        <v>91</v>
      </c>
      <c r="D19" s="342">
        <f t="shared" si="1"/>
        <v>0.95477914174798029</v>
      </c>
      <c r="E19" s="338"/>
      <c r="F19" s="341">
        <v>65</v>
      </c>
      <c r="G19" s="342">
        <v>71.428571428571431</v>
      </c>
      <c r="H19" s="341">
        <v>59</v>
      </c>
      <c r="I19" s="342">
        <v>90.769230769230774</v>
      </c>
      <c r="J19" s="341"/>
      <c r="K19" s="341">
        <v>21</v>
      </c>
      <c r="L19" s="342">
        <v>23.076923076923077</v>
      </c>
      <c r="M19" s="341">
        <v>20</v>
      </c>
      <c r="N19" s="342">
        <v>95.238095238095227</v>
      </c>
      <c r="O19" s="341"/>
      <c r="P19" s="341">
        <v>5</v>
      </c>
      <c r="Q19" s="342">
        <v>5.4945054945054945</v>
      </c>
      <c r="R19" s="341">
        <v>5</v>
      </c>
      <c r="S19" s="342">
        <v>100</v>
      </c>
    </row>
    <row r="20" spans="1:19" s="275" customFormat="1" ht="18" customHeight="1" x14ac:dyDescent="0.2">
      <c r="A20" s="318"/>
      <c r="B20" s="331" t="s">
        <v>6</v>
      </c>
      <c r="C20" s="341">
        <f t="shared" si="0"/>
        <v>351</v>
      </c>
      <c r="D20" s="342">
        <f t="shared" si="1"/>
        <v>3.6827195467422094</v>
      </c>
      <c r="E20" s="338"/>
      <c r="F20" s="341">
        <v>142</v>
      </c>
      <c r="G20" s="342">
        <v>40.455840455840459</v>
      </c>
      <c r="H20" s="341">
        <v>98</v>
      </c>
      <c r="I20" s="342">
        <v>69.014084507042256</v>
      </c>
      <c r="J20" s="341"/>
      <c r="K20" s="341">
        <v>154</v>
      </c>
      <c r="L20" s="342">
        <v>43.874643874643873</v>
      </c>
      <c r="M20" s="341">
        <v>124</v>
      </c>
      <c r="N20" s="342">
        <v>80.519480519480524</v>
      </c>
      <c r="O20" s="341"/>
      <c r="P20" s="341">
        <v>55</v>
      </c>
      <c r="Q20" s="342">
        <v>15.669515669515668</v>
      </c>
      <c r="R20" s="341">
        <v>43</v>
      </c>
      <c r="S20" s="342">
        <v>78.181818181818187</v>
      </c>
    </row>
    <row r="21" spans="1:19" s="275" customFormat="1" ht="18" customHeight="1" x14ac:dyDescent="0.2">
      <c r="A21" s="318"/>
      <c r="B21" s="331" t="s">
        <v>5</v>
      </c>
      <c r="C21" s="341">
        <f t="shared" si="0"/>
        <v>0</v>
      </c>
      <c r="D21" s="342">
        <f t="shared" si="1"/>
        <v>0</v>
      </c>
      <c r="E21" s="338"/>
      <c r="F21" s="341">
        <v>0</v>
      </c>
      <c r="G21" s="342" t="s">
        <v>375</v>
      </c>
      <c r="H21" s="341">
        <v>0</v>
      </c>
      <c r="I21" s="342" t="s">
        <v>375</v>
      </c>
      <c r="J21" s="341"/>
      <c r="K21" s="341">
        <v>0</v>
      </c>
      <c r="L21" s="342" t="s">
        <v>375</v>
      </c>
      <c r="M21" s="341">
        <v>0</v>
      </c>
      <c r="N21" s="342" t="s">
        <v>375</v>
      </c>
      <c r="O21" s="341"/>
      <c r="P21" s="341">
        <v>0</v>
      </c>
      <c r="Q21" s="342" t="s">
        <v>375</v>
      </c>
      <c r="R21" s="341">
        <v>0</v>
      </c>
      <c r="S21" s="342" t="s">
        <v>375</v>
      </c>
    </row>
    <row r="22" spans="1:19" s="275" customFormat="1" ht="18" customHeight="1" x14ac:dyDescent="0.2">
      <c r="A22" s="318"/>
      <c r="B22" s="331" t="s">
        <v>38</v>
      </c>
      <c r="C22" s="341">
        <f t="shared" si="0"/>
        <v>106</v>
      </c>
      <c r="D22" s="342">
        <f t="shared" si="1"/>
        <v>1.1121603189591858</v>
      </c>
      <c r="E22" s="338"/>
      <c r="F22" s="341">
        <v>70</v>
      </c>
      <c r="G22" s="342">
        <v>66.037735849056602</v>
      </c>
      <c r="H22" s="341">
        <v>67</v>
      </c>
      <c r="I22" s="342">
        <v>95.714285714285722</v>
      </c>
      <c r="J22" s="341"/>
      <c r="K22" s="341">
        <v>33</v>
      </c>
      <c r="L22" s="342">
        <v>31.132075471698112</v>
      </c>
      <c r="M22" s="341">
        <v>28</v>
      </c>
      <c r="N22" s="342">
        <v>84.848484848484844</v>
      </c>
      <c r="O22" s="341"/>
      <c r="P22" s="341">
        <v>3</v>
      </c>
      <c r="Q22" s="342">
        <v>2.8301886792452833</v>
      </c>
      <c r="R22" s="341">
        <v>3</v>
      </c>
      <c r="S22" s="342">
        <v>100</v>
      </c>
    </row>
    <row r="23" spans="1:19" s="275" customFormat="1" ht="18" customHeight="1" x14ac:dyDescent="0.2">
      <c r="A23" s="318"/>
      <c r="B23" s="331" t="s">
        <v>45</v>
      </c>
      <c r="C23" s="341">
        <f t="shared" si="0"/>
        <v>84</v>
      </c>
      <c r="D23" s="342">
        <f t="shared" si="1"/>
        <v>0.88133459238275091</v>
      </c>
      <c r="E23" s="338"/>
      <c r="F23" s="341">
        <v>68</v>
      </c>
      <c r="G23" s="342">
        <v>80.952380952380949</v>
      </c>
      <c r="H23" s="341">
        <v>57</v>
      </c>
      <c r="I23" s="342">
        <v>83.82352941176471</v>
      </c>
      <c r="J23" s="341"/>
      <c r="K23" s="341">
        <v>16</v>
      </c>
      <c r="L23" s="342">
        <v>19.047619047619047</v>
      </c>
      <c r="M23" s="341">
        <v>15</v>
      </c>
      <c r="N23" s="342">
        <v>93.75</v>
      </c>
      <c r="O23" s="341"/>
      <c r="P23" s="341">
        <v>0</v>
      </c>
      <c r="Q23" s="342">
        <v>0</v>
      </c>
      <c r="R23" s="341">
        <v>0</v>
      </c>
      <c r="S23" s="342" t="s">
        <v>375</v>
      </c>
    </row>
    <row r="24" spans="1:19" s="275" customFormat="1" ht="18" customHeight="1" x14ac:dyDescent="0.2">
      <c r="A24" s="318">
        <v>47094</v>
      </c>
      <c r="B24" s="331" t="s">
        <v>46</v>
      </c>
      <c r="C24" s="341">
        <f t="shared" si="0"/>
        <v>4</v>
      </c>
      <c r="D24" s="342">
        <f t="shared" si="1"/>
        <v>4.1968313922988144E-2</v>
      </c>
      <c r="E24" s="338"/>
      <c r="F24" s="341">
        <v>3</v>
      </c>
      <c r="G24" s="342">
        <v>75</v>
      </c>
      <c r="H24" s="341">
        <v>2</v>
      </c>
      <c r="I24" s="342">
        <v>66.666666666666657</v>
      </c>
      <c r="J24" s="341"/>
      <c r="K24" s="341">
        <v>0</v>
      </c>
      <c r="L24" s="342">
        <v>0</v>
      </c>
      <c r="M24" s="341">
        <v>0</v>
      </c>
      <c r="N24" s="342" t="s">
        <v>375</v>
      </c>
      <c r="O24" s="341"/>
      <c r="P24" s="341">
        <v>1</v>
      </c>
      <c r="Q24" s="342">
        <v>25</v>
      </c>
      <c r="R24" s="341">
        <v>1</v>
      </c>
      <c r="S24" s="342">
        <v>100</v>
      </c>
    </row>
    <row r="25" spans="1:19" s="275" customFormat="1" ht="18" customHeight="1" x14ac:dyDescent="0.2">
      <c r="B25" s="331" t="s">
        <v>47</v>
      </c>
      <c r="C25" s="341">
        <f t="shared" si="0"/>
        <v>32</v>
      </c>
      <c r="D25" s="342">
        <f t="shared" si="1"/>
        <v>0.33574651138390516</v>
      </c>
      <c r="E25" s="338"/>
      <c r="F25" s="341">
        <v>11</v>
      </c>
      <c r="G25" s="342">
        <v>34.375</v>
      </c>
      <c r="H25" s="341">
        <v>9</v>
      </c>
      <c r="I25" s="342">
        <v>81.818181818181827</v>
      </c>
      <c r="J25" s="341"/>
      <c r="K25" s="341">
        <v>12</v>
      </c>
      <c r="L25" s="342">
        <v>37.5</v>
      </c>
      <c r="M25" s="341">
        <v>7</v>
      </c>
      <c r="N25" s="342">
        <v>58.333333333333336</v>
      </c>
      <c r="O25" s="341"/>
      <c r="P25" s="341">
        <v>9</v>
      </c>
      <c r="Q25" s="342">
        <v>28.125</v>
      </c>
      <c r="R25" s="341">
        <v>4</v>
      </c>
      <c r="S25" s="342">
        <v>44.444444444444443</v>
      </c>
    </row>
    <row r="26" spans="1:19" s="275" customFormat="1" ht="18" customHeight="1" x14ac:dyDescent="0.2">
      <c r="B26" s="331" t="s">
        <v>48</v>
      </c>
      <c r="C26" s="341">
        <f t="shared" si="0"/>
        <v>6707</v>
      </c>
      <c r="D26" s="342">
        <f t="shared" si="1"/>
        <v>70.370370370370367</v>
      </c>
      <c r="E26" s="338"/>
      <c r="F26" s="341">
        <v>2058</v>
      </c>
      <c r="G26" s="342">
        <v>30.684359624273149</v>
      </c>
      <c r="H26" s="341">
        <v>910</v>
      </c>
      <c r="I26" s="342">
        <v>44.217687074829932</v>
      </c>
      <c r="J26" s="341"/>
      <c r="K26" s="341">
        <v>2214</v>
      </c>
      <c r="L26" s="342">
        <v>33.010287759057697</v>
      </c>
      <c r="M26" s="341">
        <v>777</v>
      </c>
      <c r="N26" s="342">
        <v>35.094850948509489</v>
      </c>
      <c r="O26" s="341"/>
      <c r="P26" s="341">
        <v>2435</v>
      </c>
      <c r="Q26" s="342">
        <v>36.305352616669154</v>
      </c>
      <c r="R26" s="341">
        <v>950</v>
      </c>
      <c r="S26" s="342">
        <v>39.014373716632441</v>
      </c>
    </row>
    <row r="27" spans="1:19" s="275" customFormat="1" ht="18" customHeight="1" x14ac:dyDescent="0.2">
      <c r="B27" s="331" t="s">
        <v>49</v>
      </c>
      <c r="C27" s="341">
        <f t="shared" si="0"/>
        <v>0</v>
      </c>
      <c r="D27" s="342">
        <f t="shared" si="1"/>
        <v>0</v>
      </c>
      <c r="E27" s="338"/>
      <c r="F27" s="341">
        <v>0</v>
      </c>
      <c r="G27" s="342" t="s">
        <v>375</v>
      </c>
      <c r="H27" s="341">
        <v>0</v>
      </c>
      <c r="I27" s="342" t="s">
        <v>375</v>
      </c>
      <c r="J27" s="341"/>
      <c r="K27" s="341">
        <v>0</v>
      </c>
      <c r="L27" s="342" t="s">
        <v>375</v>
      </c>
      <c r="M27" s="341">
        <v>0</v>
      </c>
      <c r="N27" s="342" t="s">
        <v>375</v>
      </c>
      <c r="O27" s="341"/>
      <c r="P27" s="341">
        <v>0</v>
      </c>
      <c r="Q27" s="342" t="s">
        <v>375</v>
      </c>
      <c r="R27" s="341">
        <v>0</v>
      </c>
      <c r="S27" s="342" t="s">
        <v>375</v>
      </c>
    </row>
    <row r="28" spans="1:19" s="275" customFormat="1" ht="18" customHeight="1" x14ac:dyDescent="0.2">
      <c r="B28" s="336" t="s">
        <v>4</v>
      </c>
      <c r="C28" s="343">
        <f t="shared" si="0"/>
        <v>0</v>
      </c>
      <c r="D28" s="344">
        <f t="shared" si="1"/>
        <v>0</v>
      </c>
      <c r="E28" s="338"/>
      <c r="F28" s="343">
        <v>0</v>
      </c>
      <c r="G28" s="344" t="s">
        <v>375</v>
      </c>
      <c r="H28" s="343">
        <v>0</v>
      </c>
      <c r="I28" s="344" t="s">
        <v>375</v>
      </c>
      <c r="J28" s="341"/>
      <c r="K28" s="343">
        <v>0</v>
      </c>
      <c r="L28" s="344" t="s">
        <v>375</v>
      </c>
      <c r="M28" s="343">
        <v>0</v>
      </c>
      <c r="N28" s="344" t="s">
        <v>375</v>
      </c>
      <c r="O28" s="341"/>
      <c r="P28" s="343">
        <v>0</v>
      </c>
      <c r="Q28" s="344" t="s">
        <v>375</v>
      </c>
      <c r="R28" s="343">
        <v>0</v>
      </c>
      <c r="S28" s="344" t="s">
        <v>375</v>
      </c>
    </row>
    <row r="29" spans="1:19" s="212" customFormat="1" ht="18" customHeight="1" x14ac:dyDescent="0.2">
      <c r="B29" s="332" t="s">
        <v>3</v>
      </c>
      <c r="C29" s="333">
        <f>SUM(C11:C28)</f>
        <v>9531</v>
      </c>
      <c r="D29" s="334">
        <f t="shared" si="1"/>
        <v>100</v>
      </c>
      <c r="E29" s="349"/>
      <c r="F29" s="333">
        <f>SUM(F11:F28)</f>
        <v>3015</v>
      </c>
      <c r="G29" s="334">
        <f t="shared" ref="G29" si="2">F29/$C29*100</f>
        <v>31.633616619452315</v>
      </c>
      <c r="H29" s="333">
        <f>SUM(H11:H28)</f>
        <v>1703</v>
      </c>
      <c r="I29" s="334">
        <f t="shared" ref="I29" si="3">H29/F29*100</f>
        <v>56.484245439469319</v>
      </c>
      <c r="J29" s="352"/>
      <c r="K29" s="333">
        <f>SUM(K11:K28)</f>
        <v>3141</v>
      </c>
      <c r="L29" s="334">
        <f t="shared" ref="L29" si="4">K29/$C29*100</f>
        <v>32.95561850802644</v>
      </c>
      <c r="M29" s="333">
        <f>SUM(M11:M28)</f>
        <v>1509</v>
      </c>
      <c r="N29" s="334">
        <f t="shared" ref="N29" si="5">M29/K29*100</f>
        <v>48.04202483285578</v>
      </c>
      <c r="O29" s="352"/>
      <c r="P29" s="333">
        <f>SUM(P11:P28)</f>
        <v>3375</v>
      </c>
      <c r="Q29" s="353">
        <f t="shared" ref="Q29" si="6">P29/$C29*100</f>
        <v>35.410764872521241</v>
      </c>
      <c r="R29" s="333">
        <f>SUM(R11:R28)</f>
        <v>1683</v>
      </c>
      <c r="S29" s="353">
        <f t="shared" ref="S29" si="7">R29/P29*100</f>
        <v>49.866666666666667</v>
      </c>
    </row>
    <row r="30" spans="1:19" s="256" customFormat="1" ht="6.75" customHeight="1" x14ac:dyDescent="0.2">
      <c r="B30" s="1149"/>
      <c r="C30" s="1149"/>
      <c r="D30" s="1149"/>
      <c r="E30" s="293"/>
    </row>
    <row r="31" spans="1:19" x14ac:dyDescent="0.2">
      <c r="F31" s="319"/>
    </row>
    <row r="32" spans="1:19" x14ac:dyDescent="0.2">
      <c r="F32" s="319"/>
      <c r="K32" s="319"/>
    </row>
    <row r="33" spans="2:11" x14ac:dyDescent="0.2">
      <c r="B33" s="319"/>
      <c r="K33" s="319"/>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46">
    <tabColor theme="0"/>
    <pageSetUpPr fitToPage="1"/>
  </sheetPr>
  <dimension ref="A1:U59"/>
  <sheetViews>
    <sheetView zoomScaleNormal="100" workbookViewId="0"/>
  </sheetViews>
  <sheetFormatPr baseColWidth="10" defaultColWidth="11.42578125" defaultRowHeight="15" x14ac:dyDescent="0.2"/>
  <cols>
    <col min="1" max="1" width="0.5703125" style="651" customWidth="1"/>
    <col min="2" max="2" width="26.5703125" style="651" bestFit="1" customWidth="1"/>
    <col min="3" max="3" width="7.85546875" style="651" customWidth="1"/>
    <col min="4" max="4" width="7" style="651" bestFit="1" customWidth="1"/>
    <col min="5" max="5" width="8.5703125" style="651" customWidth="1"/>
    <col min="6" max="6" width="5.42578125" style="651" customWidth="1"/>
    <col min="7" max="7" width="8.28515625" style="651" customWidth="1"/>
    <col min="8" max="8" width="7" style="651" bestFit="1" customWidth="1"/>
    <col min="9" max="9" width="9.7109375" style="651" customWidth="1"/>
    <col min="10" max="10" width="6" style="651" customWidth="1"/>
    <col min="11" max="11" width="7" style="651" customWidth="1"/>
    <col min="12" max="12" width="6" style="651" customWidth="1"/>
    <col min="13" max="13" width="7.140625" style="651" customWidth="1"/>
    <col min="14" max="14" width="6" style="651" customWidth="1"/>
    <col min="15" max="15" width="7.140625" style="651" customWidth="1"/>
    <col min="16" max="16" width="7.28515625" style="651" customWidth="1"/>
    <col min="17" max="16384" width="11.42578125" style="651"/>
  </cols>
  <sheetData>
    <row r="1" spans="1:21" s="630" customFormat="1" ht="12.75" customHeight="1" x14ac:dyDescent="0.2">
      <c r="B1" s="631"/>
      <c r="E1" s="632" t="s">
        <v>203</v>
      </c>
      <c r="F1" s="632"/>
      <c r="G1" s="632" t="s">
        <v>204</v>
      </c>
      <c r="H1" s="632"/>
      <c r="I1" s="632" t="s">
        <v>205</v>
      </c>
      <c r="J1" s="632"/>
      <c r="K1" s="632" t="s">
        <v>206</v>
      </c>
      <c r="L1" s="632"/>
      <c r="M1" s="632" t="s">
        <v>207</v>
      </c>
      <c r="N1" s="632"/>
      <c r="O1" s="632" t="s">
        <v>208</v>
      </c>
    </row>
    <row r="2" spans="1:21" s="633" customFormat="1" ht="48" customHeight="1" x14ac:dyDescent="0.2">
      <c r="B2" s="634"/>
      <c r="C2" s="634"/>
      <c r="D2" s="634"/>
      <c r="E2" s="634"/>
      <c r="F2" s="634"/>
      <c r="G2" s="634"/>
      <c r="H2" s="634"/>
    </row>
    <row r="3" spans="1:21" s="635" customFormat="1" ht="19.5" x14ac:dyDescent="0.2">
      <c r="B3" s="1033" t="s">
        <v>451</v>
      </c>
      <c r="C3" s="1033"/>
      <c r="D3" s="1033"/>
      <c r="E3" s="1033"/>
      <c r="F3" s="1033"/>
      <c r="G3" s="1033"/>
      <c r="H3" s="1033"/>
      <c r="I3" s="1033"/>
      <c r="J3" s="1033"/>
      <c r="K3" s="1033"/>
      <c r="L3" s="1033"/>
      <c r="M3" s="1033"/>
      <c r="N3" s="1033"/>
      <c r="O3" s="1033"/>
      <c r="P3" s="1033"/>
    </row>
    <row r="4" spans="1:21" s="635" customFormat="1" x14ac:dyDescent="0.2">
      <c r="B4" s="1046" t="str">
        <f>porsaad!B6</f>
        <v>Situación a 30 de abril de 2023</v>
      </c>
      <c r="C4" s="1046"/>
      <c r="D4" s="1046"/>
      <c r="E4" s="1046"/>
      <c r="F4" s="1046"/>
      <c r="G4" s="1046"/>
      <c r="H4" s="1046"/>
      <c r="I4" s="1046"/>
      <c r="J4" s="1046"/>
      <c r="K4" s="1046"/>
      <c r="L4" s="1046"/>
      <c r="M4" s="1046"/>
      <c r="N4" s="1046"/>
      <c r="O4" s="1046"/>
      <c r="P4" s="1046"/>
      <c r="Q4" s="636"/>
      <c r="R4" s="636"/>
      <c r="S4" s="636"/>
      <c r="T4" s="636"/>
      <c r="U4" s="636"/>
    </row>
    <row r="5" spans="1:21" s="470" customFormat="1" ht="7.5" customHeight="1" x14ac:dyDescent="0.2">
      <c r="B5" s="637"/>
      <c r="C5" s="638" t="s">
        <v>203</v>
      </c>
      <c r="D5" s="638"/>
      <c r="E5" s="638" t="s">
        <v>204</v>
      </c>
      <c r="F5" s="638"/>
      <c r="G5" s="638" t="s">
        <v>205</v>
      </c>
      <c r="H5" s="638"/>
      <c r="I5" s="638" t="s">
        <v>206</v>
      </c>
      <c r="J5" s="638"/>
      <c r="K5" s="639" t="s">
        <v>207</v>
      </c>
      <c r="L5" s="638"/>
      <c r="M5" s="639" t="s">
        <v>208</v>
      </c>
      <c r="O5" s="639" t="s">
        <v>208</v>
      </c>
    </row>
    <row r="6" spans="1:21" s="635" customFormat="1" ht="15" customHeight="1" x14ac:dyDescent="0.2">
      <c r="B6" s="655"/>
      <c r="C6" s="1159" t="s">
        <v>209</v>
      </c>
      <c r="D6" s="1160"/>
      <c r="E6" s="1160"/>
      <c r="F6" s="1160"/>
      <c r="G6" s="1160"/>
      <c r="H6" s="1160"/>
      <c r="I6" s="1160"/>
      <c r="J6" s="1160"/>
      <c r="K6" s="1160"/>
      <c r="L6" s="1160"/>
      <c r="M6" s="1160"/>
      <c r="N6" s="1160"/>
      <c r="O6" s="1160"/>
      <c r="P6" s="1161"/>
    </row>
    <row r="7" spans="1:21" s="635" customFormat="1" ht="57" customHeight="1" x14ac:dyDescent="0.2">
      <c r="B7" s="1162" t="s">
        <v>15</v>
      </c>
      <c r="C7" s="1158" t="s">
        <v>3</v>
      </c>
      <c r="D7" s="1158"/>
      <c r="E7" s="1158" t="s">
        <v>210</v>
      </c>
      <c r="F7" s="1158"/>
      <c r="G7" s="1158" t="s">
        <v>211</v>
      </c>
      <c r="H7" s="1158"/>
      <c r="I7" s="1158" t="s">
        <v>212</v>
      </c>
      <c r="J7" s="1158"/>
      <c r="K7" s="1158" t="s">
        <v>213</v>
      </c>
      <c r="L7" s="1158"/>
      <c r="M7" s="1158" t="s">
        <v>214</v>
      </c>
      <c r="N7" s="1158"/>
      <c r="O7" s="1158" t="s">
        <v>215</v>
      </c>
      <c r="P7" s="1158"/>
    </row>
    <row r="8" spans="1:21" s="640" customFormat="1" ht="12" customHeight="1" x14ac:dyDescent="0.2">
      <c r="B8" s="1163"/>
      <c r="C8" s="658" t="s">
        <v>12</v>
      </c>
      <c r="D8" s="658" t="s">
        <v>31</v>
      </c>
      <c r="E8" s="997" t="s">
        <v>12</v>
      </c>
      <c r="F8" s="658" t="s">
        <v>31</v>
      </c>
      <c r="G8" s="658" t="s">
        <v>12</v>
      </c>
      <c r="H8" s="658" t="s">
        <v>31</v>
      </c>
      <c r="I8" s="658" t="s">
        <v>12</v>
      </c>
      <c r="J8" s="658" t="s">
        <v>31</v>
      </c>
      <c r="K8" s="658" t="s">
        <v>12</v>
      </c>
      <c r="L8" s="658" t="s">
        <v>31</v>
      </c>
      <c r="M8" s="658" t="s">
        <v>12</v>
      </c>
      <c r="N8" s="658" t="s">
        <v>31</v>
      </c>
      <c r="O8" s="658" t="s">
        <v>12</v>
      </c>
      <c r="P8" s="658" t="s">
        <v>31</v>
      </c>
      <c r="R8" s="641"/>
    </row>
    <row r="9" spans="1:21" s="642" customFormat="1" ht="16.5" customHeight="1" x14ac:dyDescent="0.2">
      <c r="A9" s="642">
        <v>1</v>
      </c>
      <c r="B9" s="670" t="s">
        <v>11</v>
      </c>
      <c r="C9" s="667">
        <f>E9+G9+I9+K9+M9+O9</f>
        <v>4343</v>
      </c>
      <c r="D9" s="661">
        <f>IFERROR(C9/$C9*100,"-")</f>
        <v>100</v>
      </c>
      <c r="E9" s="656">
        <v>0</v>
      </c>
      <c r="F9" s="660">
        <v>0</v>
      </c>
      <c r="G9" s="667">
        <v>4166</v>
      </c>
      <c r="H9" s="661">
        <v>95.924476168547088</v>
      </c>
      <c r="I9" s="667">
        <v>177</v>
      </c>
      <c r="J9" s="661">
        <v>4.0755238314529123</v>
      </c>
      <c r="K9" s="667">
        <v>0</v>
      </c>
      <c r="L9" s="661">
        <v>0</v>
      </c>
      <c r="M9" s="659">
        <v>0</v>
      </c>
      <c r="N9" s="660">
        <v>0</v>
      </c>
      <c r="O9" s="667">
        <v>0</v>
      </c>
      <c r="P9" s="661">
        <f>IFERROR(O9/$C9*100,"-")</f>
        <v>0</v>
      </c>
      <c r="R9" s="1009"/>
    </row>
    <row r="10" spans="1:21" s="644" customFormat="1" ht="16.5" customHeight="1" x14ac:dyDescent="0.2">
      <c r="A10" s="644">
        <v>2</v>
      </c>
      <c r="B10" s="671" t="s">
        <v>10</v>
      </c>
      <c r="C10" s="668">
        <f t="shared" ref="C10:C26" si="0">E10+G10+I10+K10+M10+O10</f>
        <v>7133</v>
      </c>
      <c r="D10" s="662">
        <f t="shared" ref="D10:F26" si="1">IFERROR(C10/$C10*100,"-")</f>
        <v>100</v>
      </c>
      <c r="E10" s="656">
        <v>5</v>
      </c>
      <c r="F10" s="657">
        <v>7.009673349221926E-2</v>
      </c>
      <c r="G10" s="668">
        <v>6420</v>
      </c>
      <c r="H10" s="662">
        <v>90.00420580400953</v>
      </c>
      <c r="I10" s="668">
        <v>708</v>
      </c>
      <c r="J10" s="662">
        <v>9.9256974624982472</v>
      </c>
      <c r="K10" s="668">
        <v>0</v>
      </c>
      <c r="L10" s="662">
        <v>0</v>
      </c>
      <c r="M10" s="656">
        <v>0</v>
      </c>
      <c r="N10" s="657">
        <v>0</v>
      </c>
      <c r="O10" s="668">
        <v>0</v>
      </c>
      <c r="P10" s="662">
        <f t="shared" ref="P10" si="2">IFERROR(O10/$C10*100,"-")</f>
        <v>0</v>
      </c>
      <c r="R10" s="1009"/>
    </row>
    <row r="11" spans="1:21" s="644" customFormat="1" ht="16.5" customHeight="1" x14ac:dyDescent="0.2">
      <c r="A11" s="644">
        <v>3</v>
      </c>
      <c r="B11" s="671" t="s">
        <v>40</v>
      </c>
      <c r="C11" s="668">
        <f t="shared" si="0"/>
        <v>3766</v>
      </c>
      <c r="D11" s="662">
        <f t="shared" si="1"/>
        <v>100</v>
      </c>
      <c r="E11" s="656">
        <v>205</v>
      </c>
      <c r="F11" s="657">
        <v>5.4434413170472649</v>
      </c>
      <c r="G11" s="668">
        <v>2347</v>
      </c>
      <c r="H11" s="662">
        <v>62.320764737121614</v>
      </c>
      <c r="I11" s="668">
        <v>293</v>
      </c>
      <c r="J11" s="662">
        <v>7.7801380775358471</v>
      </c>
      <c r="K11" s="668">
        <v>791</v>
      </c>
      <c r="L11" s="662">
        <v>21.003717472118961</v>
      </c>
      <c r="M11" s="656">
        <v>130</v>
      </c>
      <c r="N11" s="657">
        <v>3.4519383961763141</v>
      </c>
      <c r="O11" s="668">
        <v>0</v>
      </c>
      <c r="P11" s="662">
        <f t="shared" ref="P11" si="3">IFERROR(O11/$C11*100,"-")</f>
        <v>0</v>
      </c>
      <c r="R11" s="1009"/>
    </row>
    <row r="12" spans="1:21" s="644" customFormat="1" ht="16.5" customHeight="1" x14ac:dyDescent="0.2">
      <c r="A12" s="644">
        <v>4</v>
      </c>
      <c r="B12" s="671" t="s">
        <v>41</v>
      </c>
      <c r="C12" s="668">
        <f t="shared" si="0"/>
        <v>829</v>
      </c>
      <c r="D12" s="662">
        <f t="shared" si="1"/>
        <v>100</v>
      </c>
      <c r="E12" s="656">
        <v>0</v>
      </c>
      <c r="F12" s="657">
        <v>0</v>
      </c>
      <c r="G12" s="668">
        <v>679</v>
      </c>
      <c r="H12" s="662">
        <v>81.905910735826296</v>
      </c>
      <c r="I12" s="668">
        <v>150</v>
      </c>
      <c r="J12" s="662">
        <v>18.094089264173704</v>
      </c>
      <c r="K12" s="668">
        <v>0</v>
      </c>
      <c r="L12" s="662">
        <v>0</v>
      </c>
      <c r="M12" s="656">
        <v>0</v>
      </c>
      <c r="N12" s="657">
        <v>0</v>
      </c>
      <c r="O12" s="668">
        <v>0</v>
      </c>
      <c r="P12" s="662">
        <f t="shared" ref="P12" si="4">IFERROR(O12/$C12*100,"-")</f>
        <v>0</v>
      </c>
      <c r="R12" s="1009"/>
    </row>
    <row r="13" spans="1:21" s="644" customFormat="1" ht="16.5" customHeight="1" x14ac:dyDescent="0.2">
      <c r="A13" s="644">
        <v>5</v>
      </c>
      <c r="B13" s="671" t="s">
        <v>9</v>
      </c>
      <c r="C13" s="668">
        <f t="shared" si="0"/>
        <v>12773</v>
      </c>
      <c r="D13" s="662">
        <f t="shared" si="1"/>
        <v>100</v>
      </c>
      <c r="E13" s="656">
        <v>8602</v>
      </c>
      <c r="F13" s="657">
        <v>67.345181241681672</v>
      </c>
      <c r="G13" s="668">
        <v>1380</v>
      </c>
      <c r="H13" s="662">
        <v>10.804039771392782</v>
      </c>
      <c r="I13" s="668">
        <v>900</v>
      </c>
      <c r="J13" s="662">
        <v>7.0461128943865967</v>
      </c>
      <c r="K13" s="668">
        <v>1890</v>
      </c>
      <c r="L13" s="662">
        <v>14.796837078211853</v>
      </c>
      <c r="M13" s="656">
        <v>1</v>
      </c>
      <c r="N13" s="657">
        <v>7.8290143270962186E-3</v>
      </c>
      <c r="O13" s="668">
        <v>0</v>
      </c>
      <c r="P13" s="662">
        <f t="shared" ref="P13" si="5">IFERROR(O13/$C13*100,"-")</f>
        <v>0</v>
      </c>
      <c r="R13" s="1009"/>
    </row>
    <row r="14" spans="1:21" s="644" customFormat="1" ht="16.5" customHeight="1" x14ac:dyDescent="0.2">
      <c r="A14" s="644">
        <v>6</v>
      </c>
      <c r="B14" s="671" t="s">
        <v>8</v>
      </c>
      <c r="C14" s="668">
        <f t="shared" si="0"/>
        <v>198</v>
      </c>
      <c r="D14" s="662">
        <f t="shared" si="1"/>
        <v>100</v>
      </c>
      <c r="E14" s="656">
        <v>0</v>
      </c>
      <c r="F14" s="657">
        <v>0</v>
      </c>
      <c r="G14" s="668">
        <v>198</v>
      </c>
      <c r="H14" s="662">
        <v>100</v>
      </c>
      <c r="I14" s="668">
        <v>0</v>
      </c>
      <c r="J14" s="662">
        <v>0</v>
      </c>
      <c r="K14" s="668">
        <v>0</v>
      </c>
      <c r="L14" s="662">
        <v>0</v>
      </c>
      <c r="M14" s="656">
        <v>0</v>
      </c>
      <c r="N14" s="657">
        <v>0</v>
      </c>
      <c r="O14" s="668">
        <v>0</v>
      </c>
      <c r="P14" s="662">
        <f t="shared" ref="P14" si="6">IFERROR(O14/$C14*100,"-")</f>
        <v>0</v>
      </c>
      <c r="R14" s="1009"/>
    </row>
    <row r="15" spans="1:21" s="646" customFormat="1" ht="16.5" customHeight="1" x14ac:dyDescent="0.2">
      <c r="A15" s="646">
        <v>7</v>
      </c>
      <c r="B15" s="671" t="s">
        <v>7</v>
      </c>
      <c r="C15" s="668">
        <f t="shared" si="0"/>
        <v>50000</v>
      </c>
      <c r="D15" s="662">
        <f t="shared" si="1"/>
        <v>100</v>
      </c>
      <c r="E15" s="656">
        <v>11638</v>
      </c>
      <c r="F15" s="657">
        <v>23.276</v>
      </c>
      <c r="G15" s="668">
        <v>20088</v>
      </c>
      <c r="H15" s="662">
        <v>40.176000000000002</v>
      </c>
      <c r="I15" s="668">
        <v>12352</v>
      </c>
      <c r="J15" s="662">
        <v>24.704000000000001</v>
      </c>
      <c r="K15" s="668">
        <v>5922</v>
      </c>
      <c r="L15" s="662">
        <v>11.844000000000001</v>
      </c>
      <c r="M15" s="656">
        <v>0</v>
      </c>
      <c r="N15" s="657">
        <v>0</v>
      </c>
      <c r="O15" s="668">
        <v>0</v>
      </c>
      <c r="P15" s="662">
        <f t="shared" ref="P15" si="7">IFERROR(O15/$C15*100,"-")</f>
        <v>0</v>
      </c>
      <c r="R15" s="1009"/>
    </row>
    <row r="16" spans="1:21" s="646" customFormat="1" ht="16.5" customHeight="1" x14ac:dyDescent="0.2">
      <c r="A16" s="646">
        <v>8</v>
      </c>
      <c r="B16" s="671" t="s">
        <v>43</v>
      </c>
      <c r="C16" s="668">
        <f t="shared" si="0"/>
        <v>9122</v>
      </c>
      <c r="D16" s="662">
        <f t="shared" si="1"/>
        <v>100</v>
      </c>
      <c r="E16" s="656">
        <v>790</v>
      </c>
      <c r="F16" s="657">
        <v>8.6603814952861207</v>
      </c>
      <c r="G16" s="668">
        <v>6276</v>
      </c>
      <c r="H16" s="662">
        <v>68.80070160052621</v>
      </c>
      <c r="I16" s="668">
        <v>333</v>
      </c>
      <c r="J16" s="662">
        <v>3.6505152378864287</v>
      </c>
      <c r="K16" s="668">
        <v>1723</v>
      </c>
      <c r="L16" s="662">
        <v>18.888401666301249</v>
      </c>
      <c r="M16" s="656">
        <v>0</v>
      </c>
      <c r="N16" s="657">
        <v>0</v>
      </c>
      <c r="O16" s="668">
        <v>0</v>
      </c>
      <c r="P16" s="662">
        <f t="shared" ref="P16" si="8">IFERROR(O16/$C16*100,"-")</f>
        <v>0</v>
      </c>
      <c r="R16" s="1009"/>
    </row>
    <row r="17" spans="1:18" s="646" customFormat="1" ht="16.5" customHeight="1" x14ac:dyDescent="0.2">
      <c r="A17" s="646">
        <v>9</v>
      </c>
      <c r="B17" s="671" t="s">
        <v>44</v>
      </c>
      <c r="C17" s="668">
        <f t="shared" si="0"/>
        <v>22342</v>
      </c>
      <c r="D17" s="662">
        <f t="shared" si="1"/>
        <v>100</v>
      </c>
      <c r="E17" s="656">
        <v>10300</v>
      </c>
      <c r="F17" s="657">
        <v>46.101512845761341</v>
      </c>
      <c r="G17" s="668">
        <v>10447</v>
      </c>
      <c r="H17" s="662">
        <v>46.759466475696001</v>
      </c>
      <c r="I17" s="668">
        <v>1595</v>
      </c>
      <c r="J17" s="662">
        <v>7.1390206785426553</v>
      </c>
      <c r="K17" s="668">
        <v>0</v>
      </c>
      <c r="L17" s="662">
        <v>0</v>
      </c>
      <c r="M17" s="656">
        <v>0</v>
      </c>
      <c r="N17" s="657">
        <v>0</v>
      </c>
      <c r="O17" s="668">
        <v>0</v>
      </c>
      <c r="P17" s="662">
        <f t="shared" ref="P17" si="9">IFERROR(O17/$C17*100,"-")</f>
        <v>0</v>
      </c>
      <c r="R17" s="1009"/>
    </row>
    <row r="18" spans="1:18" s="646" customFormat="1" ht="16.5" customHeight="1" x14ac:dyDescent="0.2">
      <c r="A18" s="646">
        <v>10</v>
      </c>
      <c r="B18" s="671" t="s">
        <v>6</v>
      </c>
      <c r="C18" s="668">
        <f t="shared" si="0"/>
        <v>21622</v>
      </c>
      <c r="D18" s="662">
        <f t="shared" si="1"/>
        <v>100</v>
      </c>
      <c r="E18" s="656">
        <v>11850</v>
      </c>
      <c r="F18" s="657">
        <v>54.805290907409123</v>
      </c>
      <c r="G18" s="668">
        <v>8252</v>
      </c>
      <c r="H18" s="662">
        <v>38.164832115437981</v>
      </c>
      <c r="I18" s="668">
        <v>537</v>
      </c>
      <c r="J18" s="662">
        <v>2.4835815373230967</v>
      </c>
      <c r="K18" s="668">
        <v>983</v>
      </c>
      <c r="L18" s="662">
        <v>4.5462954398298026</v>
      </c>
      <c r="M18" s="656">
        <v>0</v>
      </c>
      <c r="N18" s="657">
        <v>0</v>
      </c>
      <c r="O18" s="668">
        <v>0</v>
      </c>
      <c r="P18" s="662">
        <f t="shared" ref="P18" si="10">IFERROR(O18/$C18*100,"-")</f>
        <v>0</v>
      </c>
      <c r="R18" s="1009"/>
    </row>
    <row r="19" spans="1:18" s="644" customFormat="1" ht="16.5" customHeight="1" x14ac:dyDescent="0.2">
      <c r="A19" s="644">
        <v>11</v>
      </c>
      <c r="B19" s="671" t="s">
        <v>5</v>
      </c>
      <c r="C19" s="668">
        <f t="shared" si="0"/>
        <v>17829</v>
      </c>
      <c r="D19" s="662">
        <f t="shared" si="1"/>
        <v>100</v>
      </c>
      <c r="E19" s="656">
        <v>13711</v>
      </c>
      <c r="F19" s="657">
        <v>76.902798810926015</v>
      </c>
      <c r="G19" s="668">
        <v>2289</v>
      </c>
      <c r="H19" s="662">
        <v>12.838633686690223</v>
      </c>
      <c r="I19" s="668">
        <v>752</v>
      </c>
      <c r="J19" s="662">
        <v>4.2178473273879638</v>
      </c>
      <c r="K19" s="668">
        <v>1077</v>
      </c>
      <c r="L19" s="662">
        <v>6.0407201749957933</v>
      </c>
      <c r="M19" s="656">
        <v>0</v>
      </c>
      <c r="N19" s="657">
        <v>0</v>
      </c>
      <c r="O19" s="668">
        <v>0</v>
      </c>
      <c r="P19" s="662">
        <f t="shared" ref="P19" si="11">IFERROR(O19/$C19*100,"-")</f>
        <v>0</v>
      </c>
      <c r="R19" s="1009"/>
    </row>
    <row r="20" spans="1:18" s="644" customFormat="1" ht="16.5" customHeight="1" x14ac:dyDescent="0.2">
      <c r="A20" s="644">
        <v>12</v>
      </c>
      <c r="B20" s="671" t="s">
        <v>38</v>
      </c>
      <c r="C20" s="668">
        <f t="shared" si="0"/>
        <v>12689</v>
      </c>
      <c r="D20" s="662">
        <f t="shared" si="1"/>
        <v>100</v>
      </c>
      <c r="E20" s="656">
        <v>2215</v>
      </c>
      <c r="F20" s="657">
        <v>17.456064307668058</v>
      </c>
      <c r="G20" s="668">
        <v>5576</v>
      </c>
      <c r="H20" s="662">
        <v>43.943573173614944</v>
      </c>
      <c r="I20" s="668">
        <v>2698</v>
      </c>
      <c r="J20" s="662">
        <v>21.262510836157304</v>
      </c>
      <c r="K20" s="668">
        <v>2200</v>
      </c>
      <c r="L20" s="662">
        <v>17.337851682559695</v>
      </c>
      <c r="M20" s="656">
        <v>0</v>
      </c>
      <c r="N20" s="657">
        <v>0</v>
      </c>
      <c r="O20" s="668">
        <v>0</v>
      </c>
      <c r="P20" s="662">
        <f t="shared" ref="P20" si="12">IFERROR(O20/$C20*100,"-")</f>
        <v>0</v>
      </c>
      <c r="R20" s="1009"/>
    </row>
    <row r="21" spans="1:18" s="644" customFormat="1" ht="16.5" customHeight="1" x14ac:dyDescent="0.2">
      <c r="A21" s="644">
        <v>13</v>
      </c>
      <c r="B21" s="671" t="s">
        <v>45</v>
      </c>
      <c r="C21" s="668">
        <f t="shared" si="0"/>
        <v>24882</v>
      </c>
      <c r="D21" s="662">
        <f t="shared" si="1"/>
        <v>100</v>
      </c>
      <c r="E21" s="656">
        <v>2876</v>
      </c>
      <c r="F21" s="657">
        <v>11.558556386142593</v>
      </c>
      <c r="G21" s="668">
        <v>14446</v>
      </c>
      <c r="H21" s="662">
        <v>58.058033920102879</v>
      </c>
      <c r="I21" s="668">
        <v>2143</v>
      </c>
      <c r="J21" s="662">
        <v>8.6126517160999914</v>
      </c>
      <c r="K21" s="668">
        <v>5417</v>
      </c>
      <c r="L21" s="662">
        <v>21.770757977654529</v>
      </c>
      <c r="M21" s="656">
        <v>0</v>
      </c>
      <c r="N21" s="657">
        <v>0</v>
      </c>
      <c r="O21" s="668">
        <v>0</v>
      </c>
      <c r="P21" s="662">
        <f t="shared" ref="P21" si="13">IFERROR(O21/$C21*100,"-")</f>
        <v>0</v>
      </c>
      <c r="R21" s="1009"/>
    </row>
    <row r="22" spans="1:18" s="644" customFormat="1" ht="16.5" customHeight="1" x14ac:dyDescent="0.2">
      <c r="A22" s="644">
        <v>14</v>
      </c>
      <c r="B22" s="671" t="s">
        <v>46</v>
      </c>
      <c r="C22" s="668">
        <f t="shared" si="0"/>
        <v>1213</v>
      </c>
      <c r="D22" s="662">
        <f t="shared" si="1"/>
        <v>100</v>
      </c>
      <c r="E22" s="656">
        <v>19</v>
      </c>
      <c r="F22" s="657">
        <v>1.5663643858202803</v>
      </c>
      <c r="G22" s="668">
        <v>668</v>
      </c>
      <c r="H22" s="662">
        <v>55.070074196207756</v>
      </c>
      <c r="I22" s="668">
        <v>218</v>
      </c>
      <c r="J22" s="662">
        <v>17.971970321516899</v>
      </c>
      <c r="K22" s="668">
        <v>308</v>
      </c>
      <c r="L22" s="662">
        <v>25.39159109645507</v>
      </c>
      <c r="M22" s="656">
        <v>0</v>
      </c>
      <c r="N22" s="657">
        <v>0</v>
      </c>
      <c r="O22" s="668">
        <v>0</v>
      </c>
      <c r="P22" s="662">
        <f t="shared" ref="P22" si="14">IFERROR(O22/$C22*100,"-")</f>
        <v>0</v>
      </c>
      <c r="R22" s="1009"/>
    </row>
    <row r="23" spans="1:18" s="644" customFormat="1" ht="16.5" customHeight="1" x14ac:dyDescent="0.2">
      <c r="A23" s="644">
        <v>15</v>
      </c>
      <c r="B23" s="671" t="s">
        <v>47</v>
      </c>
      <c r="C23" s="668">
        <f t="shared" si="0"/>
        <v>2520</v>
      </c>
      <c r="D23" s="662">
        <f t="shared" si="1"/>
        <v>100</v>
      </c>
      <c r="E23" s="656">
        <v>1411</v>
      </c>
      <c r="F23" s="657">
        <v>55.992063492063494</v>
      </c>
      <c r="G23" s="668">
        <v>723</v>
      </c>
      <c r="H23" s="662">
        <v>28.69047619047619</v>
      </c>
      <c r="I23" s="668">
        <v>283</v>
      </c>
      <c r="J23" s="662">
        <v>11.230158730158731</v>
      </c>
      <c r="K23" s="668">
        <v>103</v>
      </c>
      <c r="L23" s="662">
        <v>4.087301587301587</v>
      </c>
      <c r="M23" s="656">
        <v>0</v>
      </c>
      <c r="N23" s="657">
        <v>0</v>
      </c>
      <c r="O23" s="668">
        <v>0</v>
      </c>
      <c r="P23" s="662">
        <f t="shared" ref="P23" si="15">IFERROR(O23/$C23*100,"-")</f>
        <v>0</v>
      </c>
      <c r="R23" s="1009"/>
    </row>
    <row r="24" spans="1:18" s="644" customFormat="1" ht="16.5" customHeight="1" x14ac:dyDescent="0.2">
      <c r="A24" s="644">
        <v>16</v>
      </c>
      <c r="B24" s="671" t="s">
        <v>48</v>
      </c>
      <c r="C24" s="668">
        <f t="shared" si="0"/>
        <v>1297</v>
      </c>
      <c r="D24" s="662">
        <f t="shared" si="1"/>
        <v>100</v>
      </c>
      <c r="E24" s="656">
        <v>0</v>
      </c>
      <c r="F24" s="657">
        <v>0</v>
      </c>
      <c r="G24" s="668">
        <v>1292</v>
      </c>
      <c r="H24" s="662">
        <v>99.614494988434856</v>
      </c>
      <c r="I24" s="668">
        <v>5</v>
      </c>
      <c r="J24" s="662">
        <v>0.38550501156515038</v>
      </c>
      <c r="K24" s="668">
        <v>0</v>
      </c>
      <c r="L24" s="662">
        <v>0</v>
      </c>
      <c r="M24" s="656">
        <v>0</v>
      </c>
      <c r="N24" s="657">
        <v>0</v>
      </c>
      <c r="O24" s="668">
        <v>0</v>
      </c>
      <c r="P24" s="662">
        <f t="shared" ref="P24" si="16">IFERROR(O24/$C24*100,"-")</f>
        <v>0</v>
      </c>
      <c r="R24" s="1009"/>
    </row>
    <row r="25" spans="1:18" s="644" customFormat="1" ht="16.5" customHeight="1" x14ac:dyDescent="0.2">
      <c r="A25" s="644">
        <v>17</v>
      </c>
      <c r="B25" s="671" t="s">
        <v>49</v>
      </c>
      <c r="C25" s="668">
        <f>E25+G25+I25+K25+M25+O25</f>
        <v>998</v>
      </c>
      <c r="D25" s="662">
        <f t="shared" si="1"/>
        <v>100</v>
      </c>
      <c r="E25" s="656">
        <v>0</v>
      </c>
      <c r="F25" s="657">
        <v>0</v>
      </c>
      <c r="G25" s="668">
        <v>859</v>
      </c>
      <c r="H25" s="662">
        <v>86.072144288577164</v>
      </c>
      <c r="I25" s="668">
        <v>64</v>
      </c>
      <c r="J25" s="662">
        <v>6.4128256513026045</v>
      </c>
      <c r="K25" s="668">
        <v>0</v>
      </c>
      <c r="L25" s="662">
        <v>0</v>
      </c>
      <c r="M25" s="656">
        <v>75</v>
      </c>
      <c r="N25" s="657">
        <v>7.5150300601202407</v>
      </c>
      <c r="O25" s="668">
        <v>0</v>
      </c>
      <c r="P25" s="662">
        <f t="shared" ref="P25" si="17">IFERROR(O25/$C25*100,"-")</f>
        <v>0</v>
      </c>
      <c r="R25" s="1009"/>
    </row>
    <row r="26" spans="1:18" s="644" customFormat="1" ht="16.5" customHeight="1" x14ac:dyDescent="0.2">
      <c r="B26" s="671" t="s">
        <v>4</v>
      </c>
      <c r="C26" s="668">
        <f t="shared" si="0"/>
        <v>4</v>
      </c>
      <c r="D26" s="662">
        <f t="shared" si="1"/>
        <v>100</v>
      </c>
      <c r="E26" s="656">
        <v>1</v>
      </c>
      <c r="F26" s="657">
        <v>25</v>
      </c>
      <c r="G26" s="668">
        <v>3</v>
      </c>
      <c r="H26" s="662">
        <v>75</v>
      </c>
      <c r="I26" s="668">
        <v>0</v>
      </c>
      <c r="J26" s="662">
        <v>0</v>
      </c>
      <c r="K26" s="668">
        <v>0</v>
      </c>
      <c r="L26" s="662">
        <v>0</v>
      </c>
      <c r="M26" s="656">
        <v>0</v>
      </c>
      <c r="N26" s="657">
        <v>0</v>
      </c>
      <c r="O26" s="668">
        <v>0</v>
      </c>
      <c r="P26" s="662">
        <f t="shared" ref="P26" si="18">IFERROR(O26/$C26*100,"-")</f>
        <v>0</v>
      </c>
      <c r="R26" s="1009"/>
    </row>
    <row r="27" spans="1:18" s="642" customFormat="1" ht="14.25" x14ac:dyDescent="0.2">
      <c r="B27" s="663" t="s">
        <v>3</v>
      </c>
      <c r="C27" s="669">
        <f>SUM(C9:C26)</f>
        <v>193560</v>
      </c>
      <c r="D27" s="666">
        <f>C27/$C27*100</f>
        <v>100</v>
      </c>
      <c r="E27" s="664">
        <f>SUM(E9:E26)</f>
        <v>63623</v>
      </c>
      <c r="F27" s="665">
        <f>E27/$C27*100</f>
        <v>32.869911138665017</v>
      </c>
      <c r="G27" s="669">
        <f>SUM(G9:G26)</f>
        <v>86109</v>
      </c>
      <c r="H27" s="666">
        <f>G27/$C27*100</f>
        <v>44.486980781153129</v>
      </c>
      <c r="I27" s="669">
        <f>SUM(I9:I26)</f>
        <v>23208</v>
      </c>
      <c r="J27" s="666">
        <f>I27/$C27*100</f>
        <v>11.99008059516429</v>
      </c>
      <c r="K27" s="669">
        <f>SUM(K9:K26)</f>
        <v>20414</v>
      </c>
      <c r="L27" s="666">
        <f>K27/$C27*100</f>
        <v>10.546600537301096</v>
      </c>
      <c r="M27" s="664">
        <f>SUM(M9:M26)</f>
        <v>206</v>
      </c>
      <c r="N27" s="665">
        <f>M27/$C27*100</f>
        <v>0.10642694771647035</v>
      </c>
      <c r="O27" s="669">
        <f>SUM(O9:O26)</f>
        <v>0</v>
      </c>
      <c r="P27" s="666">
        <f>O27/$C27*100</f>
        <v>0</v>
      </c>
    </row>
    <row r="28" spans="1:18" s="642" customFormat="1" ht="14.25" hidden="1" x14ac:dyDescent="0.2">
      <c r="A28" s="639">
        <v>18</v>
      </c>
      <c r="B28" s="639" t="s">
        <v>42</v>
      </c>
      <c r="C28" s="647"/>
      <c r="D28" s="648"/>
      <c r="E28" s="647"/>
      <c r="F28" s="648"/>
      <c r="G28" s="647"/>
      <c r="H28" s="648"/>
      <c r="I28" s="647"/>
      <c r="J28" s="648"/>
      <c r="K28" s="647"/>
      <c r="L28" s="648"/>
      <c r="M28" s="647"/>
      <c r="N28" s="648"/>
      <c r="O28" s="647"/>
      <c r="P28" s="648"/>
    </row>
    <row r="29" spans="1:18" s="650" customFormat="1" hidden="1" x14ac:dyDescent="0.2">
      <c r="A29" s="639">
        <v>19</v>
      </c>
      <c r="B29" s="639" t="s">
        <v>50</v>
      </c>
      <c r="C29" s="649"/>
      <c r="D29" s="649"/>
      <c r="E29" s="649"/>
      <c r="F29" s="649"/>
      <c r="G29" s="649"/>
      <c r="H29" s="649"/>
      <c r="I29" s="649"/>
      <c r="K29" s="649"/>
      <c r="L29" s="649"/>
      <c r="M29" s="649"/>
      <c r="N29" s="649"/>
      <c r="O29" s="649"/>
      <c r="P29" s="649"/>
    </row>
    <row r="30" spans="1:18" hidden="1" x14ac:dyDescent="0.2">
      <c r="C30" s="652"/>
      <c r="D30" s="652"/>
      <c r="E30" s="652"/>
      <c r="F30" s="652"/>
      <c r="G30" s="652"/>
      <c r="H30" s="652"/>
      <c r="I30" s="652"/>
      <c r="J30" s="652"/>
      <c r="K30" s="652"/>
      <c r="L30" s="652"/>
      <c r="M30" s="652"/>
      <c r="N30" s="652"/>
      <c r="O30" s="652"/>
      <c r="P30" s="652"/>
    </row>
    <row r="31" spans="1:18" hidden="1" x14ac:dyDescent="0.2">
      <c r="B31" s="653"/>
      <c r="C31" s="654"/>
      <c r="D31" s="654"/>
      <c r="E31" s="654"/>
      <c r="F31" s="654"/>
      <c r="G31" s="654"/>
      <c r="M31" s="653"/>
      <c r="N31" s="653"/>
    </row>
    <row r="32" spans="1:18" hidden="1" x14ac:dyDescent="0.2">
      <c r="B32" s="653"/>
      <c r="D32" s="653"/>
      <c r="M32" s="653"/>
      <c r="N32" s="653"/>
    </row>
    <row r="33" spans="2:14" hidden="1" x14ac:dyDescent="0.2">
      <c r="B33" s="653"/>
      <c r="D33" s="653"/>
      <c r="M33" s="653"/>
      <c r="N33" s="653"/>
    </row>
    <row r="34" spans="2:14" hidden="1" x14ac:dyDescent="0.2">
      <c r="B34" s="653"/>
      <c r="D34" s="653"/>
      <c r="M34" s="653"/>
      <c r="N34" s="653"/>
    </row>
    <row r="35" spans="2:14" hidden="1" x14ac:dyDescent="0.2">
      <c r="B35" s="653"/>
      <c r="D35" s="653"/>
      <c r="M35" s="653"/>
      <c r="N35" s="653"/>
    </row>
    <row r="36" spans="2:14" hidden="1" x14ac:dyDescent="0.2">
      <c r="B36" s="653"/>
      <c r="D36" s="653"/>
      <c r="M36" s="653"/>
      <c r="N36" s="653"/>
    </row>
    <row r="37" spans="2:14" hidden="1" x14ac:dyDescent="0.2">
      <c r="B37" s="653"/>
      <c r="D37" s="653"/>
      <c r="M37" s="653"/>
      <c r="N37" s="653"/>
    </row>
    <row r="38" spans="2:14" hidden="1" x14ac:dyDescent="0.2">
      <c r="B38" s="653"/>
      <c r="D38" s="653"/>
      <c r="M38" s="653"/>
      <c r="N38" s="653"/>
    </row>
    <row r="39" spans="2:14" hidden="1" x14ac:dyDescent="0.2">
      <c r="B39" s="653"/>
      <c r="D39" s="653"/>
      <c r="M39" s="653"/>
      <c r="N39" s="653"/>
    </row>
    <row r="40" spans="2:14" hidden="1" x14ac:dyDescent="0.2">
      <c r="B40" s="653"/>
      <c r="D40" s="653"/>
      <c r="M40" s="653"/>
      <c r="N40" s="653"/>
    </row>
    <row r="41" spans="2:14" x14ac:dyDescent="0.2">
      <c r="B41" s="653"/>
      <c r="D41" s="653"/>
      <c r="M41" s="653"/>
      <c r="N41" s="653"/>
    </row>
    <row r="42" spans="2:14" x14ac:dyDescent="0.2">
      <c r="B42" s="653"/>
      <c r="D42" s="653"/>
      <c r="M42" s="653"/>
      <c r="N42" s="653"/>
    </row>
    <row r="43" spans="2:14" x14ac:dyDescent="0.2">
      <c r="B43" s="653"/>
      <c r="D43" s="653"/>
      <c r="M43" s="653"/>
      <c r="N43" s="653"/>
    </row>
    <row r="44" spans="2:14" x14ac:dyDescent="0.2">
      <c r="D44" s="653"/>
      <c r="M44" s="653"/>
      <c r="N44" s="653"/>
    </row>
    <row r="45" spans="2:14" x14ac:dyDescent="0.2">
      <c r="D45" s="653"/>
      <c r="M45" s="653"/>
      <c r="N45" s="653"/>
    </row>
    <row r="46" spans="2:14" x14ac:dyDescent="0.2">
      <c r="D46" s="653"/>
      <c r="M46" s="653"/>
      <c r="N46" s="653"/>
    </row>
    <row r="47" spans="2:14" x14ac:dyDescent="0.2">
      <c r="D47" s="653"/>
      <c r="M47" s="653"/>
      <c r="N47" s="653"/>
    </row>
    <row r="48" spans="2:14" x14ac:dyDescent="0.2">
      <c r="D48" s="653"/>
    </row>
    <row r="49" spans="4:4" x14ac:dyDescent="0.2">
      <c r="D49" s="653"/>
    </row>
    <row r="50" spans="4:4" x14ac:dyDescent="0.2">
      <c r="D50" s="653"/>
    </row>
    <row r="51" spans="4:4" x14ac:dyDescent="0.2">
      <c r="D51" s="653"/>
    </row>
    <row r="52" spans="4:4" x14ac:dyDescent="0.2">
      <c r="D52" s="653"/>
    </row>
    <row r="53" spans="4:4" x14ac:dyDescent="0.2">
      <c r="D53" s="653"/>
    </row>
    <row r="54" spans="4:4" x14ac:dyDescent="0.2">
      <c r="D54" s="653"/>
    </row>
    <row r="55" spans="4:4" x14ac:dyDescent="0.2">
      <c r="D55" s="653"/>
    </row>
    <row r="56" spans="4:4" x14ac:dyDescent="0.2">
      <c r="D56" s="653"/>
    </row>
    <row r="57" spans="4:4" x14ac:dyDescent="0.2">
      <c r="D57" s="653"/>
    </row>
    <row r="58" spans="4:4" x14ac:dyDescent="0.2">
      <c r="D58" s="653"/>
    </row>
    <row r="59" spans="4:4" x14ac:dyDescent="0.2">
      <c r="D59" s="65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47">
    <tabColor theme="0"/>
    <pageSetUpPr fitToPage="1"/>
  </sheetPr>
  <dimension ref="A1:U59"/>
  <sheetViews>
    <sheetView zoomScaleNormal="100" workbookViewId="0"/>
  </sheetViews>
  <sheetFormatPr baseColWidth="10" defaultColWidth="11.42578125" defaultRowHeight="15" x14ac:dyDescent="0.2"/>
  <cols>
    <col min="1" max="1" width="0.5703125" style="651" customWidth="1"/>
    <col min="2" max="2" width="26.5703125" style="651" bestFit="1" customWidth="1"/>
    <col min="3" max="3" width="7.85546875" style="651" customWidth="1"/>
    <col min="4" max="4" width="7" style="651" bestFit="1" customWidth="1"/>
    <col min="5" max="5" width="8.5703125" style="651" customWidth="1"/>
    <col min="6" max="6" width="5.42578125" style="651" customWidth="1"/>
    <col min="7" max="7" width="8.28515625" style="651" customWidth="1"/>
    <col min="8" max="8" width="7" style="651" bestFit="1" customWidth="1"/>
    <col min="9" max="9" width="9.7109375" style="651" customWidth="1"/>
    <col min="10" max="10" width="6" style="651" customWidth="1"/>
    <col min="11" max="11" width="7" style="651" customWidth="1"/>
    <col min="12" max="12" width="6" style="651" customWidth="1"/>
    <col min="13" max="13" width="7.140625" style="651" customWidth="1"/>
    <col min="14" max="14" width="6" style="651" customWidth="1"/>
    <col min="15" max="15" width="7.140625" style="651" customWidth="1"/>
    <col min="16" max="16" width="7.28515625" style="651" customWidth="1"/>
    <col min="17" max="16384" width="11.42578125" style="651"/>
  </cols>
  <sheetData>
    <row r="1" spans="1:21" s="630" customFormat="1" ht="12.75" customHeight="1" x14ac:dyDescent="0.2">
      <c r="B1" s="631" t="s">
        <v>35</v>
      </c>
      <c r="E1" s="632" t="s">
        <v>203</v>
      </c>
      <c r="F1" s="632"/>
      <c r="G1" s="632" t="s">
        <v>204</v>
      </c>
      <c r="H1" s="632"/>
      <c r="I1" s="632" t="s">
        <v>205</v>
      </c>
      <c r="J1" s="632"/>
      <c r="K1" s="632" t="s">
        <v>206</v>
      </c>
      <c r="L1" s="632"/>
      <c r="M1" s="632" t="s">
        <v>207</v>
      </c>
      <c r="N1" s="632"/>
      <c r="O1" s="632" t="s">
        <v>208</v>
      </c>
    </row>
    <row r="2" spans="1:21" s="633" customFormat="1" ht="48" customHeight="1" x14ac:dyDescent="0.2">
      <c r="B2" s="634"/>
      <c r="C2" s="634"/>
      <c r="D2" s="634"/>
      <c r="E2" s="634"/>
      <c r="F2" s="634"/>
      <c r="G2" s="634"/>
      <c r="H2" s="634"/>
    </row>
    <row r="3" spans="1:21" s="635" customFormat="1" ht="19.5" x14ac:dyDescent="0.2">
      <c r="B3" s="1033" t="s">
        <v>454</v>
      </c>
      <c r="C3" s="1033"/>
      <c r="D3" s="1033"/>
      <c r="E3" s="1033"/>
      <c r="F3" s="1033"/>
      <c r="G3" s="1033"/>
      <c r="H3" s="1033"/>
      <c r="I3" s="1033"/>
      <c r="J3" s="1033"/>
      <c r="K3" s="1033"/>
      <c r="L3" s="1033"/>
      <c r="M3" s="1033"/>
      <c r="N3" s="1033"/>
      <c r="O3" s="1033"/>
      <c r="P3" s="1033"/>
    </row>
    <row r="4" spans="1:21" s="635" customFormat="1" x14ac:dyDescent="0.2">
      <c r="B4" s="1046" t="str">
        <f>porsaad!B6</f>
        <v>Situación a 30 de abril de 2023</v>
      </c>
      <c r="C4" s="1046"/>
      <c r="D4" s="1046"/>
      <c r="E4" s="1046"/>
      <c r="F4" s="1046"/>
      <c r="G4" s="1046"/>
      <c r="H4" s="1046"/>
      <c r="I4" s="1046"/>
      <c r="J4" s="1046"/>
      <c r="K4" s="1046"/>
      <c r="L4" s="1046"/>
      <c r="M4" s="1046"/>
      <c r="N4" s="1046"/>
      <c r="O4" s="1046"/>
      <c r="P4" s="1046"/>
      <c r="Q4" s="636"/>
      <c r="R4" s="636"/>
      <c r="S4" s="636"/>
      <c r="T4" s="636"/>
      <c r="U4" s="636"/>
    </row>
    <row r="5" spans="1:21" s="470" customFormat="1" ht="7.5" customHeight="1" x14ac:dyDescent="0.2">
      <c r="B5" s="637"/>
      <c r="C5" s="638" t="s">
        <v>203</v>
      </c>
      <c r="D5" s="638"/>
      <c r="E5" s="638" t="s">
        <v>204</v>
      </c>
      <c r="F5" s="638"/>
      <c r="G5" s="638" t="s">
        <v>205</v>
      </c>
      <c r="H5" s="638"/>
      <c r="I5" s="638" t="s">
        <v>206</v>
      </c>
      <c r="J5" s="638"/>
      <c r="K5" s="639" t="s">
        <v>207</v>
      </c>
      <c r="L5" s="638"/>
      <c r="M5" s="639" t="s">
        <v>208</v>
      </c>
      <c r="O5" s="639" t="s">
        <v>208</v>
      </c>
    </row>
    <row r="6" spans="1:21" s="635" customFormat="1" ht="15" customHeight="1" x14ac:dyDescent="0.2">
      <c r="B6" s="655"/>
      <c r="C6" s="1159" t="s">
        <v>209</v>
      </c>
      <c r="D6" s="1160"/>
      <c r="E6" s="1160"/>
      <c r="F6" s="1160"/>
      <c r="G6" s="1160"/>
      <c r="H6" s="1160"/>
      <c r="I6" s="1160"/>
      <c r="J6" s="1160"/>
      <c r="K6" s="1160"/>
      <c r="L6" s="1160"/>
      <c r="M6" s="1160"/>
      <c r="N6" s="1160"/>
      <c r="O6" s="1160"/>
      <c r="P6" s="1161"/>
    </row>
    <row r="7" spans="1:21" s="635" customFormat="1" ht="57" customHeight="1" x14ac:dyDescent="0.2">
      <c r="B7" s="1162" t="s">
        <v>15</v>
      </c>
      <c r="C7" s="1158" t="s">
        <v>3</v>
      </c>
      <c r="D7" s="1158"/>
      <c r="E7" s="1158" t="s">
        <v>210</v>
      </c>
      <c r="F7" s="1158"/>
      <c r="G7" s="1158" t="s">
        <v>211</v>
      </c>
      <c r="H7" s="1158"/>
      <c r="I7" s="1158" t="s">
        <v>212</v>
      </c>
      <c r="J7" s="1158"/>
      <c r="K7" s="1158" t="s">
        <v>213</v>
      </c>
      <c r="L7" s="1158"/>
      <c r="M7" s="1158" t="s">
        <v>214</v>
      </c>
      <c r="N7" s="1158"/>
      <c r="O7" s="1158" t="s">
        <v>215</v>
      </c>
      <c r="P7" s="1158"/>
    </row>
    <row r="8" spans="1:21" s="640" customFormat="1" ht="12" customHeight="1" x14ac:dyDescent="0.2">
      <c r="B8" s="1163"/>
      <c r="C8" s="658" t="s">
        <v>12</v>
      </c>
      <c r="D8" s="658" t="s">
        <v>31</v>
      </c>
      <c r="E8" s="658" t="s">
        <v>12</v>
      </c>
      <c r="F8" s="658" t="s">
        <v>31</v>
      </c>
      <c r="G8" s="658" t="s">
        <v>12</v>
      </c>
      <c r="H8" s="658" t="s">
        <v>31</v>
      </c>
      <c r="I8" s="658" t="s">
        <v>12</v>
      </c>
      <c r="J8" s="658" t="s">
        <v>31</v>
      </c>
      <c r="K8" s="658" t="s">
        <v>12</v>
      </c>
      <c r="L8" s="658" t="s">
        <v>31</v>
      </c>
      <c r="M8" s="658" t="s">
        <v>12</v>
      </c>
      <c r="N8" s="658" t="s">
        <v>31</v>
      </c>
      <c r="O8" s="658" t="s">
        <v>12</v>
      </c>
      <c r="P8" s="658" t="s">
        <v>31</v>
      </c>
      <c r="R8" s="641"/>
    </row>
    <row r="9" spans="1:21" s="642" customFormat="1" ht="16.5" customHeight="1" x14ac:dyDescent="0.2">
      <c r="A9" s="642">
        <v>1</v>
      </c>
      <c r="B9" s="670" t="s">
        <v>11</v>
      </c>
      <c r="C9" s="667">
        <f>E9+G9+I9+K9+M9+O9</f>
        <v>2524</v>
      </c>
      <c r="D9" s="661">
        <f>IFERROR(C9/$C9*100,"-")</f>
        <v>100</v>
      </c>
      <c r="E9" s="659">
        <v>0</v>
      </c>
      <c r="F9" s="660">
        <v>0</v>
      </c>
      <c r="G9" s="667">
        <v>2454</v>
      </c>
      <c r="H9" s="661">
        <v>97.226624405705238</v>
      </c>
      <c r="I9" s="667">
        <v>70</v>
      </c>
      <c r="J9" s="661">
        <v>2.77337559429477</v>
      </c>
      <c r="K9" s="667">
        <v>0</v>
      </c>
      <c r="L9" s="661">
        <v>0</v>
      </c>
      <c r="M9" s="659">
        <v>0</v>
      </c>
      <c r="N9" s="660">
        <v>0</v>
      </c>
      <c r="O9" s="667">
        <v>0</v>
      </c>
      <c r="P9" s="661">
        <f>IFERROR(O9/$C9*100,"-")</f>
        <v>0</v>
      </c>
      <c r="R9" s="643"/>
    </row>
    <row r="10" spans="1:21" s="644" customFormat="1" ht="16.5" customHeight="1" x14ac:dyDescent="0.2">
      <c r="A10" s="644">
        <v>2</v>
      </c>
      <c r="B10" s="671" t="s">
        <v>10</v>
      </c>
      <c r="C10" s="668">
        <f t="shared" ref="C10:C26" si="0">E10+G10+I10+K10+M10+O10</f>
        <v>3509</v>
      </c>
      <c r="D10" s="662">
        <f t="shared" ref="D10:D26" si="1">IFERROR(C10/$C10*100,"-")</f>
        <v>100</v>
      </c>
      <c r="E10" s="656">
        <v>2</v>
      </c>
      <c r="F10" s="657">
        <v>5.6996295240809347E-2</v>
      </c>
      <c r="G10" s="668">
        <v>3274</v>
      </c>
      <c r="H10" s="662">
        <v>93.302935309204898</v>
      </c>
      <c r="I10" s="668">
        <v>233</v>
      </c>
      <c r="J10" s="662">
        <v>6.6400683955542883</v>
      </c>
      <c r="K10" s="668">
        <v>0</v>
      </c>
      <c r="L10" s="662">
        <v>0</v>
      </c>
      <c r="M10" s="656">
        <v>0</v>
      </c>
      <c r="N10" s="657">
        <v>0</v>
      </c>
      <c r="O10" s="668">
        <v>0</v>
      </c>
      <c r="P10" s="662">
        <f t="shared" ref="P10:P26" si="2">IFERROR(O10/$C10*100,"-")</f>
        <v>0</v>
      </c>
      <c r="R10" s="645"/>
    </row>
    <row r="11" spans="1:21" s="644" customFormat="1" ht="16.5" customHeight="1" x14ac:dyDescent="0.2">
      <c r="A11" s="644">
        <v>3</v>
      </c>
      <c r="B11" s="671" t="s">
        <v>40</v>
      </c>
      <c r="C11" s="668">
        <f t="shared" si="0"/>
        <v>1386</v>
      </c>
      <c r="D11" s="662">
        <f t="shared" si="1"/>
        <v>100</v>
      </c>
      <c r="E11" s="656">
        <v>65</v>
      </c>
      <c r="F11" s="657">
        <v>4.6897546897546896</v>
      </c>
      <c r="G11" s="668">
        <v>1225</v>
      </c>
      <c r="H11" s="662">
        <v>88.383838383838381</v>
      </c>
      <c r="I11" s="668">
        <v>85</v>
      </c>
      <c r="J11" s="662">
        <v>6.1327561327561328</v>
      </c>
      <c r="K11" s="668">
        <v>1</v>
      </c>
      <c r="L11" s="662">
        <v>7.2150072150072145E-2</v>
      </c>
      <c r="M11" s="656">
        <v>10</v>
      </c>
      <c r="N11" s="657">
        <v>0.72150072150072153</v>
      </c>
      <c r="O11" s="668">
        <v>0</v>
      </c>
      <c r="P11" s="662">
        <f t="shared" si="2"/>
        <v>0</v>
      </c>
      <c r="R11" s="645"/>
    </row>
    <row r="12" spans="1:21" s="644" customFormat="1" ht="16.5" customHeight="1" x14ac:dyDescent="0.2">
      <c r="A12" s="644">
        <v>4</v>
      </c>
      <c r="B12" s="671" t="s">
        <v>41</v>
      </c>
      <c r="C12" s="668">
        <f t="shared" si="0"/>
        <v>428</v>
      </c>
      <c r="D12" s="662">
        <f t="shared" si="1"/>
        <v>100</v>
      </c>
      <c r="E12" s="656">
        <v>0</v>
      </c>
      <c r="F12" s="657">
        <v>0</v>
      </c>
      <c r="G12" s="668">
        <v>385</v>
      </c>
      <c r="H12" s="662">
        <v>89.953271028037392</v>
      </c>
      <c r="I12" s="668">
        <v>43</v>
      </c>
      <c r="J12" s="662">
        <v>10.046728971962617</v>
      </c>
      <c r="K12" s="668">
        <v>0</v>
      </c>
      <c r="L12" s="662">
        <v>0</v>
      </c>
      <c r="M12" s="656">
        <v>0</v>
      </c>
      <c r="N12" s="657">
        <v>0</v>
      </c>
      <c r="O12" s="668">
        <v>0</v>
      </c>
      <c r="P12" s="662">
        <f t="shared" si="2"/>
        <v>0</v>
      </c>
      <c r="R12" s="645"/>
    </row>
    <row r="13" spans="1:21" s="644" customFormat="1" ht="16.5" customHeight="1" x14ac:dyDescent="0.2">
      <c r="A13" s="644">
        <v>5</v>
      </c>
      <c r="B13" s="671" t="s">
        <v>9</v>
      </c>
      <c r="C13" s="668">
        <f t="shared" si="0"/>
        <v>3698</v>
      </c>
      <c r="D13" s="662">
        <f t="shared" si="1"/>
        <v>100</v>
      </c>
      <c r="E13" s="656">
        <v>2234</v>
      </c>
      <c r="F13" s="657">
        <v>60.411032990805843</v>
      </c>
      <c r="G13" s="668">
        <v>877</v>
      </c>
      <c r="H13" s="662">
        <v>23.715521903731744</v>
      </c>
      <c r="I13" s="668">
        <v>211</v>
      </c>
      <c r="J13" s="662">
        <v>5.7057869118442399</v>
      </c>
      <c r="K13" s="668">
        <v>376</v>
      </c>
      <c r="L13" s="662">
        <v>10.167658193618172</v>
      </c>
      <c r="M13" s="656">
        <v>0</v>
      </c>
      <c r="N13" s="657">
        <v>0</v>
      </c>
      <c r="O13" s="668">
        <v>0</v>
      </c>
      <c r="P13" s="662">
        <f t="shared" si="2"/>
        <v>0</v>
      </c>
      <c r="R13" s="645"/>
    </row>
    <row r="14" spans="1:21" s="644" customFormat="1" ht="16.5" customHeight="1" x14ac:dyDescent="0.2">
      <c r="A14" s="644">
        <v>6</v>
      </c>
      <c r="B14" s="671" t="s">
        <v>8</v>
      </c>
      <c r="C14" s="668">
        <f t="shared" si="0"/>
        <v>105</v>
      </c>
      <c r="D14" s="662">
        <f t="shared" si="1"/>
        <v>100</v>
      </c>
      <c r="E14" s="656">
        <v>0</v>
      </c>
      <c r="F14" s="657">
        <v>0</v>
      </c>
      <c r="G14" s="668">
        <v>105</v>
      </c>
      <c r="H14" s="662">
        <v>100</v>
      </c>
      <c r="I14" s="668">
        <v>0</v>
      </c>
      <c r="J14" s="662">
        <v>0</v>
      </c>
      <c r="K14" s="668">
        <v>0</v>
      </c>
      <c r="L14" s="662">
        <v>0</v>
      </c>
      <c r="M14" s="656">
        <v>0</v>
      </c>
      <c r="N14" s="657">
        <v>0</v>
      </c>
      <c r="O14" s="668">
        <v>0</v>
      </c>
      <c r="P14" s="662">
        <f t="shared" si="2"/>
        <v>0</v>
      </c>
    </row>
    <row r="15" spans="1:21" s="646" customFormat="1" ht="16.5" customHeight="1" x14ac:dyDescent="0.2">
      <c r="A15" s="646">
        <v>7</v>
      </c>
      <c r="B15" s="671" t="s">
        <v>7</v>
      </c>
      <c r="C15" s="668">
        <f t="shared" si="0"/>
        <v>15929</v>
      </c>
      <c r="D15" s="662">
        <f t="shared" si="1"/>
        <v>100</v>
      </c>
      <c r="E15" s="656">
        <v>1837</v>
      </c>
      <c r="F15" s="657">
        <v>11.532425136543411</v>
      </c>
      <c r="G15" s="668">
        <v>10719</v>
      </c>
      <c r="H15" s="662">
        <v>67.292359846820261</v>
      </c>
      <c r="I15" s="668">
        <v>1415</v>
      </c>
      <c r="J15" s="662">
        <v>8.8831690627158011</v>
      </c>
      <c r="K15" s="668">
        <v>1958</v>
      </c>
      <c r="L15" s="662">
        <v>12.292045953920521</v>
      </c>
      <c r="M15" s="656">
        <v>0</v>
      </c>
      <c r="N15" s="657">
        <v>0</v>
      </c>
      <c r="O15" s="668">
        <v>0</v>
      </c>
      <c r="P15" s="662">
        <f t="shared" si="2"/>
        <v>0</v>
      </c>
    </row>
    <row r="16" spans="1:21" s="646" customFormat="1" ht="16.5" customHeight="1" x14ac:dyDescent="0.2">
      <c r="A16" s="646">
        <v>8</v>
      </c>
      <c r="B16" s="671" t="s">
        <v>43</v>
      </c>
      <c r="C16" s="668">
        <f t="shared" si="0"/>
        <v>3155</v>
      </c>
      <c r="D16" s="662">
        <f t="shared" si="1"/>
        <v>100</v>
      </c>
      <c r="E16" s="656">
        <v>153</v>
      </c>
      <c r="F16" s="657">
        <v>4.8494453248811409</v>
      </c>
      <c r="G16" s="668">
        <v>2401</v>
      </c>
      <c r="H16" s="662">
        <v>76.101426307448492</v>
      </c>
      <c r="I16" s="668">
        <v>115</v>
      </c>
      <c r="J16" s="662">
        <v>3.6450079239302693</v>
      </c>
      <c r="K16" s="668">
        <v>486</v>
      </c>
      <c r="L16" s="662">
        <v>15.404120443740096</v>
      </c>
      <c r="M16" s="656">
        <v>0</v>
      </c>
      <c r="N16" s="657">
        <v>0</v>
      </c>
      <c r="O16" s="668">
        <v>0</v>
      </c>
      <c r="P16" s="662">
        <f t="shared" si="2"/>
        <v>0</v>
      </c>
    </row>
    <row r="17" spans="1:16" s="646" customFormat="1" ht="16.5" customHeight="1" x14ac:dyDescent="0.2">
      <c r="A17" s="646">
        <v>9</v>
      </c>
      <c r="B17" s="671" t="s">
        <v>44</v>
      </c>
      <c r="C17" s="668">
        <f t="shared" si="0"/>
        <v>5595</v>
      </c>
      <c r="D17" s="662">
        <f t="shared" si="1"/>
        <v>100</v>
      </c>
      <c r="E17" s="656">
        <v>946</v>
      </c>
      <c r="F17" s="657">
        <v>16.907953529937444</v>
      </c>
      <c r="G17" s="668">
        <v>4359</v>
      </c>
      <c r="H17" s="662">
        <v>77.908847184986598</v>
      </c>
      <c r="I17" s="668">
        <v>290</v>
      </c>
      <c r="J17" s="662">
        <v>5.1831992850759612</v>
      </c>
      <c r="K17" s="668">
        <v>0</v>
      </c>
      <c r="L17" s="662">
        <v>0</v>
      </c>
      <c r="M17" s="656">
        <v>0</v>
      </c>
      <c r="N17" s="657">
        <v>0</v>
      </c>
      <c r="O17" s="668">
        <v>0</v>
      </c>
      <c r="P17" s="662">
        <f t="shared" si="2"/>
        <v>0</v>
      </c>
    </row>
    <row r="18" spans="1:16" s="646" customFormat="1" ht="16.5" customHeight="1" x14ac:dyDescent="0.2">
      <c r="A18" s="646">
        <v>10</v>
      </c>
      <c r="B18" s="671" t="s">
        <v>6</v>
      </c>
      <c r="C18" s="668">
        <f t="shared" si="0"/>
        <v>6867</v>
      </c>
      <c r="D18" s="662">
        <f t="shared" si="1"/>
        <v>100</v>
      </c>
      <c r="E18" s="656">
        <v>2622</v>
      </c>
      <c r="F18" s="657">
        <v>38.1826124945391</v>
      </c>
      <c r="G18" s="668">
        <v>3610</v>
      </c>
      <c r="H18" s="662">
        <v>52.570263579437892</v>
      </c>
      <c r="I18" s="668">
        <v>277</v>
      </c>
      <c r="J18" s="662">
        <v>4.0337847677297223</v>
      </c>
      <c r="K18" s="668">
        <v>358</v>
      </c>
      <c r="L18" s="662">
        <v>5.2133391582932873</v>
      </c>
      <c r="M18" s="656">
        <v>0</v>
      </c>
      <c r="N18" s="657">
        <v>0</v>
      </c>
      <c r="O18" s="668">
        <v>0</v>
      </c>
      <c r="P18" s="662">
        <f t="shared" si="2"/>
        <v>0</v>
      </c>
    </row>
    <row r="19" spans="1:16" s="644" customFormat="1" ht="16.5" customHeight="1" x14ac:dyDescent="0.2">
      <c r="A19" s="644">
        <v>11</v>
      </c>
      <c r="B19" s="671" t="s">
        <v>5</v>
      </c>
      <c r="C19" s="668">
        <f t="shared" si="0"/>
        <v>5680</v>
      </c>
      <c r="D19" s="662">
        <f t="shared" si="1"/>
        <v>100</v>
      </c>
      <c r="E19" s="656">
        <v>3794</v>
      </c>
      <c r="F19" s="657">
        <v>66.795774647887328</v>
      </c>
      <c r="G19" s="668">
        <v>1376</v>
      </c>
      <c r="H19" s="662">
        <v>24.225352112676056</v>
      </c>
      <c r="I19" s="668">
        <v>281</v>
      </c>
      <c r="J19" s="662">
        <v>4.947183098591549</v>
      </c>
      <c r="K19" s="668">
        <v>229</v>
      </c>
      <c r="L19" s="662">
        <v>4.0316901408450709</v>
      </c>
      <c r="M19" s="656">
        <v>0</v>
      </c>
      <c r="N19" s="657">
        <v>0</v>
      </c>
      <c r="O19" s="668">
        <v>0</v>
      </c>
      <c r="P19" s="662">
        <f t="shared" si="2"/>
        <v>0</v>
      </c>
    </row>
    <row r="20" spans="1:16" s="644" customFormat="1" ht="16.5" customHeight="1" x14ac:dyDescent="0.2">
      <c r="A20" s="644">
        <v>12</v>
      </c>
      <c r="B20" s="671" t="s">
        <v>38</v>
      </c>
      <c r="C20" s="668">
        <f t="shared" si="0"/>
        <v>5053</v>
      </c>
      <c r="D20" s="662">
        <f t="shared" si="1"/>
        <v>100</v>
      </c>
      <c r="E20" s="656">
        <v>396</v>
      </c>
      <c r="F20" s="657">
        <v>7.8369285572926977</v>
      </c>
      <c r="G20" s="668">
        <v>3424</v>
      </c>
      <c r="H20" s="662">
        <v>67.761725707500503</v>
      </c>
      <c r="I20" s="668">
        <v>957</v>
      </c>
      <c r="J20" s="662">
        <v>18.939244013457351</v>
      </c>
      <c r="K20" s="668">
        <v>276</v>
      </c>
      <c r="L20" s="662">
        <v>5.4621017217494554</v>
      </c>
      <c r="M20" s="656">
        <v>0</v>
      </c>
      <c r="N20" s="657">
        <v>0</v>
      </c>
      <c r="O20" s="668">
        <v>0</v>
      </c>
      <c r="P20" s="662">
        <f t="shared" si="2"/>
        <v>0</v>
      </c>
    </row>
    <row r="21" spans="1:16" s="644" customFormat="1" ht="16.5" customHeight="1" x14ac:dyDescent="0.2">
      <c r="A21" s="644">
        <v>13</v>
      </c>
      <c r="B21" s="671" t="s">
        <v>45</v>
      </c>
      <c r="C21" s="668">
        <f t="shared" si="0"/>
        <v>12039</v>
      </c>
      <c r="D21" s="662">
        <f t="shared" si="1"/>
        <v>100</v>
      </c>
      <c r="E21" s="656">
        <v>1083</v>
      </c>
      <c r="F21" s="657">
        <v>8.9957637677547968</v>
      </c>
      <c r="G21" s="668">
        <v>8933</v>
      </c>
      <c r="H21" s="662">
        <v>74.200514992939617</v>
      </c>
      <c r="I21" s="668">
        <v>941</v>
      </c>
      <c r="J21" s="662">
        <v>7.816263809286486</v>
      </c>
      <c r="K21" s="668">
        <v>1082</v>
      </c>
      <c r="L21" s="662">
        <v>8.9874574300191057</v>
      </c>
      <c r="M21" s="656">
        <v>0</v>
      </c>
      <c r="N21" s="657">
        <v>0</v>
      </c>
      <c r="O21" s="668">
        <v>0</v>
      </c>
      <c r="P21" s="662">
        <f t="shared" si="2"/>
        <v>0</v>
      </c>
    </row>
    <row r="22" spans="1:16" s="644" customFormat="1" ht="16.5" customHeight="1" x14ac:dyDescent="0.2">
      <c r="A22" s="644">
        <v>14</v>
      </c>
      <c r="B22" s="671" t="s">
        <v>46</v>
      </c>
      <c r="C22" s="668">
        <f t="shared" si="0"/>
        <v>656</v>
      </c>
      <c r="D22" s="662">
        <f t="shared" si="1"/>
        <v>100</v>
      </c>
      <c r="E22" s="656">
        <v>3</v>
      </c>
      <c r="F22" s="657">
        <v>0.45731707317073167</v>
      </c>
      <c r="G22" s="668">
        <v>478</v>
      </c>
      <c r="H22" s="662">
        <v>72.865853658536579</v>
      </c>
      <c r="I22" s="668">
        <v>86</v>
      </c>
      <c r="J22" s="662">
        <v>13.109756097560975</v>
      </c>
      <c r="K22" s="668">
        <v>89</v>
      </c>
      <c r="L22" s="662">
        <v>13.567073170731708</v>
      </c>
      <c r="M22" s="656">
        <v>0</v>
      </c>
      <c r="N22" s="657">
        <v>0</v>
      </c>
      <c r="O22" s="668">
        <v>0</v>
      </c>
      <c r="P22" s="662">
        <f t="shared" si="2"/>
        <v>0</v>
      </c>
    </row>
    <row r="23" spans="1:16" s="644" customFormat="1" ht="16.5" customHeight="1" x14ac:dyDescent="0.2">
      <c r="A23" s="644">
        <v>15</v>
      </c>
      <c r="B23" s="671" t="s">
        <v>47</v>
      </c>
      <c r="C23" s="668">
        <f t="shared" si="0"/>
        <v>663</v>
      </c>
      <c r="D23" s="662">
        <f t="shared" si="1"/>
        <v>100</v>
      </c>
      <c r="E23" s="656">
        <v>423</v>
      </c>
      <c r="F23" s="657">
        <v>63.800904977375559</v>
      </c>
      <c r="G23" s="668">
        <v>201</v>
      </c>
      <c r="H23" s="662">
        <v>30.316742081447963</v>
      </c>
      <c r="I23" s="668">
        <v>38</v>
      </c>
      <c r="J23" s="662">
        <v>5.7315233785822022</v>
      </c>
      <c r="K23" s="668">
        <v>1</v>
      </c>
      <c r="L23" s="662">
        <v>0.1508295625942685</v>
      </c>
      <c r="M23" s="656">
        <v>0</v>
      </c>
      <c r="N23" s="657">
        <v>0</v>
      </c>
      <c r="O23" s="668">
        <v>0</v>
      </c>
      <c r="P23" s="662">
        <f t="shared" si="2"/>
        <v>0</v>
      </c>
    </row>
    <row r="24" spans="1:16" s="644" customFormat="1" ht="16.5" customHeight="1" x14ac:dyDescent="0.2">
      <c r="A24" s="644">
        <v>16</v>
      </c>
      <c r="B24" s="671" t="s">
        <v>48</v>
      </c>
      <c r="C24" s="668">
        <f t="shared" si="0"/>
        <v>646</v>
      </c>
      <c r="D24" s="662">
        <f t="shared" si="1"/>
        <v>100</v>
      </c>
      <c r="E24" s="656">
        <v>0</v>
      </c>
      <c r="F24" s="657">
        <v>0</v>
      </c>
      <c r="G24" s="668">
        <v>642</v>
      </c>
      <c r="H24" s="662">
        <v>99.380804953560371</v>
      </c>
      <c r="I24" s="668">
        <v>4</v>
      </c>
      <c r="J24" s="662">
        <v>0.61919504643962853</v>
      </c>
      <c r="K24" s="668">
        <v>0</v>
      </c>
      <c r="L24" s="662">
        <v>0</v>
      </c>
      <c r="M24" s="656">
        <v>0</v>
      </c>
      <c r="N24" s="657">
        <v>0</v>
      </c>
      <c r="O24" s="668">
        <v>0</v>
      </c>
      <c r="P24" s="662">
        <f t="shared" si="2"/>
        <v>0</v>
      </c>
    </row>
    <row r="25" spans="1:16" s="644" customFormat="1" ht="16.5" customHeight="1" x14ac:dyDescent="0.2">
      <c r="A25" s="644">
        <v>17</v>
      </c>
      <c r="B25" s="671" t="s">
        <v>49</v>
      </c>
      <c r="C25" s="668">
        <f t="shared" si="0"/>
        <v>485</v>
      </c>
      <c r="D25" s="662">
        <f t="shared" si="1"/>
        <v>100</v>
      </c>
      <c r="E25" s="656">
        <v>0</v>
      </c>
      <c r="F25" s="657">
        <v>0</v>
      </c>
      <c r="G25" s="668">
        <v>449</v>
      </c>
      <c r="H25" s="662">
        <v>92.577319587628864</v>
      </c>
      <c r="I25" s="668">
        <v>25</v>
      </c>
      <c r="J25" s="662">
        <v>5.1546391752577314</v>
      </c>
      <c r="K25" s="668">
        <v>0</v>
      </c>
      <c r="L25" s="662">
        <v>0</v>
      </c>
      <c r="M25" s="656">
        <v>11</v>
      </c>
      <c r="N25" s="657">
        <v>2.268041237113402</v>
      </c>
      <c r="O25" s="668">
        <v>0</v>
      </c>
      <c r="P25" s="662">
        <f t="shared" si="2"/>
        <v>0</v>
      </c>
    </row>
    <row r="26" spans="1:16" s="644" customFormat="1" ht="16.5" customHeight="1" x14ac:dyDescent="0.2">
      <c r="B26" s="671" t="s">
        <v>4</v>
      </c>
      <c r="C26" s="668">
        <f t="shared" si="0"/>
        <v>1</v>
      </c>
      <c r="D26" s="662">
        <f t="shared" si="1"/>
        <v>100</v>
      </c>
      <c r="E26" s="656">
        <v>0</v>
      </c>
      <c r="F26" s="657">
        <v>0</v>
      </c>
      <c r="G26" s="668">
        <v>1</v>
      </c>
      <c r="H26" s="662">
        <v>100</v>
      </c>
      <c r="I26" s="668">
        <v>0</v>
      </c>
      <c r="J26" s="662">
        <v>0</v>
      </c>
      <c r="K26" s="668">
        <v>0</v>
      </c>
      <c r="L26" s="662">
        <v>0</v>
      </c>
      <c r="M26" s="656">
        <v>0</v>
      </c>
      <c r="N26" s="657">
        <v>0</v>
      </c>
      <c r="O26" s="668">
        <v>0</v>
      </c>
      <c r="P26" s="662">
        <f t="shared" si="2"/>
        <v>0</v>
      </c>
    </row>
    <row r="27" spans="1:16" s="642" customFormat="1" ht="14.25" x14ac:dyDescent="0.2">
      <c r="B27" s="663" t="s">
        <v>3</v>
      </c>
      <c r="C27" s="669">
        <f>SUM(C9:C26)</f>
        <v>68419</v>
      </c>
      <c r="D27" s="666">
        <f>C27/$C27*100</f>
        <v>100</v>
      </c>
      <c r="E27" s="669">
        <f>SUM(E9:E26)</f>
        <v>13558</v>
      </c>
      <c r="F27" s="665">
        <f>E27/$C27*100</f>
        <v>19.816132945526828</v>
      </c>
      <c r="G27" s="669">
        <f>SUM(G9:G26)</f>
        <v>44913</v>
      </c>
      <c r="H27" s="666">
        <f>G27/$C27*100</f>
        <v>65.644046244464263</v>
      </c>
      <c r="I27" s="669">
        <f>SUM(I9:I26)</f>
        <v>5071</v>
      </c>
      <c r="J27" s="666">
        <f>I27/$C27*100</f>
        <v>7.4116838889782075</v>
      </c>
      <c r="K27" s="669">
        <f>SUM(K9:K26)</f>
        <v>4856</v>
      </c>
      <c r="L27" s="666">
        <f>K27/$C27*100</f>
        <v>7.0974436925415452</v>
      </c>
      <c r="M27" s="669">
        <f>SUM(M9:M26)</f>
        <v>21</v>
      </c>
      <c r="N27" s="665">
        <f>M27/$C27*100</f>
        <v>3.069322848916237E-2</v>
      </c>
      <c r="O27" s="669">
        <f>SUM(O9:O26)</f>
        <v>0</v>
      </c>
      <c r="P27" s="666">
        <f>O27/$C27*100</f>
        <v>0</v>
      </c>
    </row>
    <row r="28" spans="1:16" s="642" customFormat="1" ht="14.25" hidden="1" x14ac:dyDescent="0.2">
      <c r="A28" s="639">
        <v>18</v>
      </c>
      <c r="B28" s="639" t="s">
        <v>42</v>
      </c>
      <c r="C28" s="647"/>
      <c r="D28" s="648"/>
      <c r="E28" s="647"/>
      <c r="F28" s="648"/>
      <c r="G28" s="647"/>
      <c r="H28" s="648"/>
      <c r="I28" s="647"/>
      <c r="J28" s="648"/>
      <c r="K28" s="647"/>
      <c r="L28" s="648"/>
      <c r="M28" s="647"/>
      <c r="N28" s="648"/>
      <c r="O28" s="647"/>
      <c r="P28" s="648"/>
    </row>
    <row r="29" spans="1:16" s="650" customFormat="1" hidden="1" x14ac:dyDescent="0.2">
      <c r="A29" s="639">
        <v>19</v>
      </c>
      <c r="B29" s="639" t="s">
        <v>50</v>
      </c>
      <c r="C29" s="649"/>
      <c r="D29" s="649"/>
      <c r="E29" s="649"/>
      <c r="F29" s="649"/>
      <c r="G29" s="649"/>
      <c r="H29" s="649"/>
      <c r="I29" s="649"/>
      <c r="K29" s="649"/>
      <c r="L29" s="649"/>
      <c r="M29" s="649"/>
      <c r="N29" s="649"/>
      <c r="O29" s="649"/>
      <c r="P29" s="649"/>
    </row>
    <row r="30" spans="1:16" hidden="1" x14ac:dyDescent="0.2">
      <c r="C30" s="652"/>
      <c r="D30" s="652"/>
      <c r="E30" s="652"/>
      <c r="F30" s="652"/>
      <c r="G30" s="652"/>
      <c r="H30" s="652"/>
      <c r="I30" s="652"/>
      <c r="J30" s="652"/>
      <c r="K30" s="652"/>
      <c r="L30" s="652"/>
      <c r="M30" s="652"/>
      <c r="N30" s="652"/>
      <c r="O30" s="652"/>
      <c r="P30" s="652"/>
    </row>
    <row r="31" spans="1:16" hidden="1" x14ac:dyDescent="0.2">
      <c r="B31" s="653"/>
      <c r="C31" s="654"/>
      <c r="D31" s="654"/>
      <c r="E31" s="654"/>
      <c r="F31" s="654"/>
      <c r="G31" s="654"/>
      <c r="M31" s="653"/>
      <c r="N31" s="653"/>
    </row>
    <row r="32" spans="1:16" hidden="1" x14ac:dyDescent="0.2">
      <c r="B32" s="653"/>
      <c r="D32" s="653"/>
      <c r="M32" s="653"/>
      <c r="N32" s="653"/>
    </row>
    <row r="33" spans="2:14" hidden="1" x14ac:dyDescent="0.2">
      <c r="B33" s="653"/>
      <c r="D33" s="653"/>
      <c r="M33" s="653"/>
      <c r="N33" s="653"/>
    </row>
    <row r="34" spans="2:14" hidden="1" x14ac:dyDescent="0.2">
      <c r="B34" s="653"/>
      <c r="D34" s="653"/>
      <c r="M34" s="653"/>
      <c r="N34" s="653"/>
    </row>
    <row r="35" spans="2:14" hidden="1" x14ac:dyDescent="0.2">
      <c r="B35" s="653"/>
      <c r="D35" s="653"/>
      <c r="M35" s="653"/>
      <c r="N35" s="653"/>
    </row>
    <row r="36" spans="2:14" hidden="1" x14ac:dyDescent="0.2">
      <c r="B36" s="653"/>
      <c r="D36" s="653"/>
      <c r="M36" s="653"/>
      <c r="N36" s="653"/>
    </row>
    <row r="37" spans="2:14" hidden="1" x14ac:dyDescent="0.2">
      <c r="B37" s="653"/>
      <c r="D37" s="653"/>
      <c r="M37" s="653"/>
      <c r="N37" s="653"/>
    </row>
    <row r="38" spans="2:14" hidden="1" x14ac:dyDescent="0.2">
      <c r="B38" s="653"/>
      <c r="D38" s="653"/>
      <c r="M38" s="653"/>
      <c r="N38" s="653"/>
    </row>
    <row r="39" spans="2:14" hidden="1" x14ac:dyDescent="0.2">
      <c r="B39" s="653"/>
      <c r="D39" s="653"/>
      <c r="M39" s="653"/>
      <c r="N39" s="653"/>
    </row>
    <row r="40" spans="2:14" hidden="1" x14ac:dyDescent="0.2">
      <c r="B40" s="653"/>
      <c r="D40" s="653"/>
      <c r="M40" s="653"/>
      <c r="N40" s="653"/>
    </row>
    <row r="41" spans="2:14" s="1008" customFormat="1" x14ac:dyDescent="0.2">
      <c r="B41" s="653"/>
      <c r="C41" s="1007"/>
      <c r="D41" s="653"/>
      <c r="M41" s="653"/>
      <c r="N41" s="653"/>
    </row>
    <row r="42" spans="2:14" s="1004" customFormat="1" ht="12.75" customHeight="1" x14ac:dyDescent="0.2">
      <c r="B42" s="639"/>
      <c r="C42" s="1010"/>
      <c r="D42" s="639"/>
      <c r="M42" s="639"/>
      <c r="N42" s="639"/>
    </row>
    <row r="43" spans="2:14" s="1004" customFormat="1" x14ac:dyDescent="0.2">
      <c r="B43" s="639"/>
      <c r="D43" s="639"/>
      <c r="M43" s="639"/>
      <c r="N43" s="639"/>
    </row>
    <row r="44" spans="2:14" s="1004" customFormat="1" x14ac:dyDescent="0.2">
      <c r="D44" s="639"/>
      <c r="M44" s="639"/>
      <c r="N44" s="639"/>
    </row>
    <row r="45" spans="2:14" s="1004" customFormat="1" x14ac:dyDescent="0.2">
      <c r="B45" s="862" t="s">
        <v>42</v>
      </c>
      <c r="C45" s="863"/>
      <c r="D45" s="864"/>
      <c r="E45" s="863"/>
      <c r="F45" s="863"/>
      <c r="G45" s="865">
        <f>IFERROR(GETPIVOTDATA("ID PRESTACION
COUNT",#REF!,"CCAA",$B45,"Grado Resuelto",$B$1,"Subtipo",G$1),0)</f>
        <v>0</v>
      </c>
      <c r="H45" s="863"/>
      <c r="M45" s="639"/>
      <c r="N45" s="639"/>
    </row>
    <row r="46" spans="2:14" s="1004" customFormat="1" x14ac:dyDescent="0.2">
      <c r="B46" s="862" t="s">
        <v>50</v>
      </c>
      <c r="C46" s="863"/>
      <c r="D46" s="864"/>
      <c r="E46" s="863"/>
      <c r="F46" s="863"/>
      <c r="G46" s="865">
        <f>IFERROR(GETPIVOTDATA("ID PRESTACION
COUNT",#REF!,"CCAA",$B46,"Grado Resuelto",$B$1,"Subtipo",G$1),0)</f>
        <v>0</v>
      </c>
      <c r="H46" s="863"/>
      <c r="M46" s="639"/>
      <c r="N46" s="639"/>
    </row>
    <row r="47" spans="2:14" s="1004" customFormat="1" x14ac:dyDescent="0.2">
      <c r="D47" s="639"/>
      <c r="M47" s="639"/>
      <c r="N47" s="639"/>
    </row>
    <row r="48" spans="2:14" s="1008" customFormat="1" x14ac:dyDescent="0.2">
      <c r="D48" s="653"/>
    </row>
    <row r="49" spans="4:4" s="1008" customFormat="1" x14ac:dyDescent="0.2">
      <c r="D49" s="653"/>
    </row>
    <row r="50" spans="4:4" x14ac:dyDescent="0.2">
      <c r="D50" s="653"/>
    </row>
    <row r="51" spans="4:4" x14ac:dyDescent="0.2">
      <c r="D51" s="653"/>
    </row>
    <row r="52" spans="4:4" x14ac:dyDescent="0.2">
      <c r="D52" s="653"/>
    </row>
    <row r="53" spans="4:4" x14ac:dyDescent="0.2">
      <c r="D53" s="653"/>
    </row>
    <row r="54" spans="4:4" x14ac:dyDescent="0.2">
      <c r="D54" s="653"/>
    </row>
    <row r="55" spans="4:4" x14ac:dyDescent="0.2">
      <c r="D55" s="653"/>
    </row>
    <row r="56" spans="4:4" x14ac:dyDescent="0.2">
      <c r="D56" s="653"/>
    </row>
    <row r="57" spans="4:4" x14ac:dyDescent="0.2">
      <c r="D57" s="653"/>
    </row>
    <row r="58" spans="4:4" x14ac:dyDescent="0.2">
      <c r="D58" s="653"/>
    </row>
    <row r="59" spans="4:4" x14ac:dyDescent="0.2">
      <c r="D59" s="65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48">
    <tabColor theme="0"/>
    <pageSetUpPr fitToPage="1"/>
  </sheetPr>
  <dimension ref="A1:U59"/>
  <sheetViews>
    <sheetView zoomScaleNormal="100" workbookViewId="0"/>
  </sheetViews>
  <sheetFormatPr baseColWidth="10" defaultColWidth="11.42578125" defaultRowHeight="15" x14ac:dyDescent="0.2"/>
  <cols>
    <col min="1" max="1" width="0.5703125" style="651" customWidth="1"/>
    <col min="2" max="2" width="26.5703125" style="651" bestFit="1" customWidth="1"/>
    <col min="3" max="3" width="7.85546875" style="651" customWidth="1"/>
    <col min="4" max="4" width="7" style="651" bestFit="1" customWidth="1"/>
    <col min="5" max="5" width="8.5703125" style="651" customWidth="1"/>
    <col min="6" max="6" width="5.42578125" style="651" customWidth="1"/>
    <col min="7" max="7" width="8.28515625" style="651" customWidth="1"/>
    <col min="8" max="8" width="7" style="651" bestFit="1" customWidth="1"/>
    <col min="9" max="9" width="9.7109375" style="651" customWidth="1"/>
    <col min="10" max="10" width="6" style="651" customWidth="1"/>
    <col min="11" max="11" width="7" style="651" customWidth="1"/>
    <col min="12" max="12" width="6" style="651" customWidth="1"/>
    <col min="13" max="13" width="7.140625" style="651" customWidth="1"/>
    <col min="14" max="14" width="6" style="651" customWidth="1"/>
    <col min="15" max="15" width="7.140625" style="651" customWidth="1"/>
    <col min="16" max="16" width="7.28515625" style="651" customWidth="1"/>
    <col min="17" max="16384" width="11.42578125" style="651"/>
  </cols>
  <sheetData>
    <row r="1" spans="1:21" s="630" customFormat="1" ht="12.75" customHeight="1" x14ac:dyDescent="0.2">
      <c r="B1" s="631" t="s">
        <v>36</v>
      </c>
      <c r="E1" s="632" t="s">
        <v>203</v>
      </c>
      <c r="F1" s="632"/>
      <c r="G1" s="632" t="s">
        <v>204</v>
      </c>
      <c r="H1" s="632"/>
      <c r="I1" s="632" t="s">
        <v>205</v>
      </c>
      <c r="J1" s="632"/>
      <c r="K1" s="632" t="s">
        <v>206</v>
      </c>
      <c r="L1" s="632"/>
      <c r="M1" s="632" t="s">
        <v>207</v>
      </c>
      <c r="N1" s="632"/>
      <c r="O1" s="632" t="s">
        <v>208</v>
      </c>
    </row>
    <row r="2" spans="1:21" s="633" customFormat="1" ht="48" customHeight="1" x14ac:dyDescent="0.2">
      <c r="B2" s="634"/>
      <c r="C2" s="634"/>
      <c r="D2" s="634"/>
      <c r="E2" s="634"/>
      <c r="F2" s="634"/>
      <c r="G2" s="634"/>
      <c r="H2" s="634"/>
    </row>
    <row r="3" spans="1:21" s="635" customFormat="1" ht="19.5" x14ac:dyDescent="0.2">
      <c r="B3" s="1033" t="s">
        <v>453</v>
      </c>
      <c r="C3" s="1033"/>
      <c r="D3" s="1033"/>
      <c r="E3" s="1033"/>
      <c r="F3" s="1033"/>
      <c r="G3" s="1033"/>
      <c r="H3" s="1033"/>
      <c r="I3" s="1033"/>
      <c r="J3" s="1033"/>
      <c r="K3" s="1033"/>
      <c r="L3" s="1033"/>
      <c r="M3" s="1033"/>
      <c r="N3" s="1033"/>
      <c r="O3" s="1033"/>
      <c r="P3" s="1033"/>
    </row>
    <row r="4" spans="1:21" s="635" customFormat="1" x14ac:dyDescent="0.2">
      <c r="B4" s="1046" t="str">
        <f>porsaad!B6</f>
        <v>Situación a 30 de abril de 2023</v>
      </c>
      <c r="C4" s="1046"/>
      <c r="D4" s="1046"/>
      <c r="E4" s="1046"/>
      <c r="F4" s="1046"/>
      <c r="G4" s="1046"/>
      <c r="H4" s="1046"/>
      <c r="I4" s="1046"/>
      <c r="J4" s="1046"/>
      <c r="K4" s="1046"/>
      <c r="L4" s="1046"/>
      <c r="M4" s="1046"/>
      <c r="N4" s="1046"/>
      <c r="O4" s="1046"/>
      <c r="P4" s="1046"/>
      <c r="Q4" s="636"/>
      <c r="R4" s="636"/>
      <c r="S4" s="636"/>
      <c r="T4" s="636"/>
      <c r="U4" s="636"/>
    </row>
    <row r="5" spans="1:21" s="470" customFormat="1" ht="7.5" customHeight="1" x14ac:dyDescent="0.2">
      <c r="B5" s="637"/>
      <c r="C5" s="638" t="s">
        <v>203</v>
      </c>
      <c r="D5" s="638"/>
      <c r="E5" s="638" t="s">
        <v>204</v>
      </c>
      <c r="F5" s="638"/>
      <c r="G5" s="638" t="s">
        <v>205</v>
      </c>
      <c r="H5" s="638"/>
      <c r="I5" s="638" t="s">
        <v>206</v>
      </c>
      <c r="J5" s="638"/>
      <c r="K5" s="639" t="s">
        <v>207</v>
      </c>
      <c r="L5" s="638"/>
      <c r="M5" s="639" t="s">
        <v>208</v>
      </c>
      <c r="O5" s="639" t="s">
        <v>208</v>
      </c>
    </row>
    <row r="6" spans="1:21" s="635" customFormat="1" ht="15" customHeight="1" x14ac:dyDescent="0.2">
      <c r="B6" s="655"/>
      <c r="C6" s="1159" t="s">
        <v>209</v>
      </c>
      <c r="D6" s="1160"/>
      <c r="E6" s="1160"/>
      <c r="F6" s="1160"/>
      <c r="G6" s="1160"/>
      <c r="H6" s="1160"/>
      <c r="I6" s="1160"/>
      <c r="J6" s="1160"/>
      <c r="K6" s="1160"/>
      <c r="L6" s="1160"/>
      <c r="M6" s="1160"/>
      <c r="N6" s="1160"/>
      <c r="O6" s="1160"/>
      <c r="P6" s="1161"/>
    </row>
    <row r="7" spans="1:21" s="635" customFormat="1" ht="57" customHeight="1" x14ac:dyDescent="0.2">
      <c r="B7" s="1162" t="s">
        <v>15</v>
      </c>
      <c r="C7" s="1158" t="s">
        <v>3</v>
      </c>
      <c r="D7" s="1158"/>
      <c r="E7" s="1158" t="s">
        <v>210</v>
      </c>
      <c r="F7" s="1158"/>
      <c r="G7" s="1158" t="s">
        <v>211</v>
      </c>
      <c r="H7" s="1158"/>
      <c r="I7" s="1158" t="s">
        <v>212</v>
      </c>
      <c r="J7" s="1158"/>
      <c r="K7" s="1158" t="s">
        <v>213</v>
      </c>
      <c r="L7" s="1158"/>
      <c r="M7" s="1158" t="s">
        <v>214</v>
      </c>
      <c r="N7" s="1158"/>
      <c r="O7" s="1158" t="s">
        <v>215</v>
      </c>
      <c r="P7" s="1158"/>
    </row>
    <row r="8" spans="1:21" s="640" customFormat="1" ht="12" customHeight="1" x14ac:dyDescent="0.2">
      <c r="B8" s="1163"/>
      <c r="C8" s="658" t="s">
        <v>12</v>
      </c>
      <c r="D8" s="658" t="s">
        <v>31</v>
      </c>
      <c r="E8" s="658" t="s">
        <v>12</v>
      </c>
      <c r="F8" s="658" t="s">
        <v>31</v>
      </c>
      <c r="G8" s="658" t="s">
        <v>12</v>
      </c>
      <c r="H8" s="658" t="s">
        <v>31</v>
      </c>
      <c r="I8" s="658" t="s">
        <v>12</v>
      </c>
      <c r="J8" s="658" t="s">
        <v>31</v>
      </c>
      <c r="K8" s="658" t="s">
        <v>12</v>
      </c>
      <c r="L8" s="658" t="s">
        <v>31</v>
      </c>
      <c r="M8" s="658" t="s">
        <v>12</v>
      </c>
      <c r="N8" s="658" t="s">
        <v>31</v>
      </c>
      <c r="O8" s="658" t="s">
        <v>12</v>
      </c>
      <c r="P8" s="658" t="s">
        <v>31</v>
      </c>
      <c r="R8" s="641"/>
    </row>
    <row r="9" spans="1:21" s="642" customFormat="1" ht="16.5" customHeight="1" x14ac:dyDescent="0.2">
      <c r="A9" s="642">
        <v>1</v>
      </c>
      <c r="B9" s="670" t="s">
        <v>11</v>
      </c>
      <c r="C9" s="667">
        <f>E9+G9+I9+K9+M9+O9</f>
        <v>1768</v>
      </c>
      <c r="D9" s="661">
        <f>IFERROR(C9/$C9*100,"-")</f>
        <v>100</v>
      </c>
      <c r="E9" s="659">
        <v>0</v>
      </c>
      <c r="F9" s="660">
        <v>0</v>
      </c>
      <c r="G9" s="667">
        <v>1697</v>
      </c>
      <c r="H9" s="661">
        <v>95.984162895927611</v>
      </c>
      <c r="I9" s="667">
        <v>71</v>
      </c>
      <c r="J9" s="661">
        <v>4.0158371040723981</v>
      </c>
      <c r="K9" s="667">
        <v>0</v>
      </c>
      <c r="L9" s="661">
        <v>0</v>
      </c>
      <c r="M9" s="659">
        <v>0</v>
      </c>
      <c r="N9" s="660">
        <v>0</v>
      </c>
      <c r="O9" s="667">
        <v>0</v>
      </c>
      <c r="P9" s="661">
        <f>IFERROR(O9/$C9*100,"-")</f>
        <v>0</v>
      </c>
      <c r="R9" s="643"/>
    </row>
    <row r="10" spans="1:21" s="644" customFormat="1" ht="16.5" customHeight="1" x14ac:dyDescent="0.2">
      <c r="A10" s="644">
        <v>2</v>
      </c>
      <c r="B10" s="671" t="s">
        <v>10</v>
      </c>
      <c r="C10" s="668">
        <f t="shared" ref="C10:C26" si="0">E10+G10+I10+K10+M10+O10</f>
        <v>3383</v>
      </c>
      <c r="D10" s="662">
        <f t="shared" ref="D10:D26" si="1">IFERROR(C10/$C10*100,"-")</f>
        <v>100</v>
      </c>
      <c r="E10" s="656">
        <v>1</v>
      </c>
      <c r="F10" s="657">
        <v>2.9559562518474729E-2</v>
      </c>
      <c r="G10" s="668">
        <v>3112</v>
      </c>
      <c r="H10" s="662">
        <v>91.989358557493347</v>
      </c>
      <c r="I10" s="668">
        <v>270</v>
      </c>
      <c r="J10" s="662">
        <v>7.9810818799881762</v>
      </c>
      <c r="K10" s="668">
        <v>0</v>
      </c>
      <c r="L10" s="662">
        <v>0</v>
      </c>
      <c r="M10" s="656">
        <v>0</v>
      </c>
      <c r="N10" s="657">
        <v>0</v>
      </c>
      <c r="O10" s="668">
        <v>0</v>
      </c>
      <c r="P10" s="662">
        <f t="shared" ref="P10:P26" si="2">IFERROR(O10/$C10*100,"-")</f>
        <v>0</v>
      </c>
      <c r="R10" s="645"/>
    </row>
    <row r="11" spans="1:21" s="644" customFormat="1" ht="16.5" customHeight="1" x14ac:dyDescent="0.2">
      <c r="A11" s="644">
        <v>3</v>
      </c>
      <c r="B11" s="671" t="s">
        <v>40</v>
      </c>
      <c r="C11" s="668">
        <f t="shared" si="0"/>
        <v>1300</v>
      </c>
      <c r="D11" s="662">
        <f t="shared" si="1"/>
        <v>100</v>
      </c>
      <c r="E11" s="656">
        <v>57</v>
      </c>
      <c r="F11" s="657">
        <v>4.384615384615385</v>
      </c>
      <c r="G11" s="668">
        <v>1097</v>
      </c>
      <c r="H11" s="662">
        <v>84.384615384615387</v>
      </c>
      <c r="I11" s="668">
        <v>116</v>
      </c>
      <c r="J11" s="662">
        <v>8.9230769230769234</v>
      </c>
      <c r="K11" s="668">
        <v>6</v>
      </c>
      <c r="L11" s="662">
        <v>0.46153846153846156</v>
      </c>
      <c r="M11" s="656">
        <v>24</v>
      </c>
      <c r="N11" s="657">
        <v>1.8461538461538463</v>
      </c>
      <c r="O11" s="668">
        <v>0</v>
      </c>
      <c r="P11" s="662">
        <f t="shared" si="2"/>
        <v>0</v>
      </c>
      <c r="R11" s="645"/>
    </row>
    <row r="12" spans="1:21" s="644" customFormat="1" ht="16.5" customHeight="1" x14ac:dyDescent="0.2">
      <c r="A12" s="644">
        <v>4</v>
      </c>
      <c r="B12" s="671" t="s">
        <v>41</v>
      </c>
      <c r="C12" s="668">
        <f t="shared" si="0"/>
        <v>364</v>
      </c>
      <c r="D12" s="662">
        <f t="shared" si="1"/>
        <v>100</v>
      </c>
      <c r="E12" s="656">
        <v>0</v>
      </c>
      <c r="F12" s="657">
        <v>0</v>
      </c>
      <c r="G12" s="668">
        <v>293</v>
      </c>
      <c r="H12" s="662">
        <v>80.494505494505503</v>
      </c>
      <c r="I12" s="668">
        <v>71</v>
      </c>
      <c r="J12" s="662">
        <v>19.505494505494507</v>
      </c>
      <c r="K12" s="668">
        <v>0</v>
      </c>
      <c r="L12" s="662">
        <v>0</v>
      </c>
      <c r="M12" s="656">
        <v>0</v>
      </c>
      <c r="N12" s="657">
        <v>0</v>
      </c>
      <c r="O12" s="668">
        <v>0</v>
      </c>
      <c r="P12" s="662">
        <f t="shared" si="2"/>
        <v>0</v>
      </c>
      <c r="R12" s="645"/>
    </row>
    <row r="13" spans="1:21" s="644" customFormat="1" ht="16.5" customHeight="1" x14ac:dyDescent="0.2">
      <c r="A13" s="644">
        <v>5</v>
      </c>
      <c r="B13" s="671" t="s">
        <v>9</v>
      </c>
      <c r="C13" s="668">
        <f t="shared" si="0"/>
        <v>3989</v>
      </c>
      <c r="D13" s="662">
        <f t="shared" si="1"/>
        <v>100</v>
      </c>
      <c r="E13" s="656">
        <v>2630</v>
      </c>
      <c r="F13" s="657">
        <v>65.931311105540232</v>
      </c>
      <c r="G13" s="668">
        <v>498</v>
      </c>
      <c r="H13" s="662">
        <v>12.484331912760089</v>
      </c>
      <c r="I13" s="668">
        <v>266</v>
      </c>
      <c r="J13" s="662">
        <v>6.66833792930559</v>
      </c>
      <c r="K13" s="668">
        <v>594</v>
      </c>
      <c r="L13" s="662">
        <v>14.890950112810227</v>
      </c>
      <c r="M13" s="656">
        <v>1</v>
      </c>
      <c r="N13" s="657">
        <v>2.5068939583855601E-2</v>
      </c>
      <c r="O13" s="668">
        <v>0</v>
      </c>
      <c r="P13" s="662">
        <f t="shared" si="2"/>
        <v>0</v>
      </c>
      <c r="R13" s="645"/>
    </row>
    <row r="14" spans="1:21" s="644" customFormat="1" ht="16.5" customHeight="1" x14ac:dyDescent="0.2">
      <c r="A14" s="644">
        <v>6</v>
      </c>
      <c r="B14" s="671" t="s">
        <v>8</v>
      </c>
      <c r="C14" s="668">
        <f t="shared" si="0"/>
        <v>93</v>
      </c>
      <c r="D14" s="662">
        <f t="shared" si="1"/>
        <v>100</v>
      </c>
      <c r="E14" s="656">
        <v>0</v>
      </c>
      <c r="F14" s="657">
        <v>0</v>
      </c>
      <c r="G14" s="668">
        <v>93</v>
      </c>
      <c r="H14" s="662">
        <v>100</v>
      </c>
      <c r="I14" s="668">
        <v>0</v>
      </c>
      <c r="J14" s="662">
        <v>0</v>
      </c>
      <c r="K14" s="668">
        <v>0</v>
      </c>
      <c r="L14" s="662">
        <v>0</v>
      </c>
      <c r="M14" s="656">
        <v>0</v>
      </c>
      <c r="N14" s="657">
        <v>0</v>
      </c>
      <c r="O14" s="668">
        <v>0</v>
      </c>
      <c r="P14" s="662">
        <f t="shared" si="2"/>
        <v>0</v>
      </c>
    </row>
    <row r="15" spans="1:21" s="646" customFormat="1" ht="16.5" customHeight="1" x14ac:dyDescent="0.2">
      <c r="A15" s="646">
        <v>7</v>
      </c>
      <c r="B15" s="671" t="s">
        <v>7</v>
      </c>
      <c r="C15" s="668">
        <f t="shared" si="0"/>
        <v>16192</v>
      </c>
      <c r="D15" s="662">
        <f t="shared" si="1"/>
        <v>100</v>
      </c>
      <c r="E15" s="656">
        <v>3070</v>
      </c>
      <c r="F15" s="657">
        <v>18.959980237154149</v>
      </c>
      <c r="G15" s="668">
        <v>9159</v>
      </c>
      <c r="H15" s="662">
        <v>56.564970355731226</v>
      </c>
      <c r="I15" s="668">
        <v>1858</v>
      </c>
      <c r="J15" s="662">
        <v>11.474802371541502</v>
      </c>
      <c r="K15" s="668">
        <v>2105</v>
      </c>
      <c r="L15" s="662">
        <v>13.000247035573123</v>
      </c>
      <c r="M15" s="656">
        <v>0</v>
      </c>
      <c r="N15" s="657">
        <v>0</v>
      </c>
      <c r="O15" s="668">
        <v>0</v>
      </c>
      <c r="P15" s="662">
        <f t="shared" si="2"/>
        <v>0</v>
      </c>
    </row>
    <row r="16" spans="1:21" s="646" customFormat="1" ht="16.5" customHeight="1" x14ac:dyDescent="0.2">
      <c r="A16" s="646">
        <v>8</v>
      </c>
      <c r="B16" s="671" t="s">
        <v>43</v>
      </c>
      <c r="C16" s="668">
        <f t="shared" si="0"/>
        <v>3329</v>
      </c>
      <c r="D16" s="662">
        <f t="shared" si="1"/>
        <v>100</v>
      </c>
      <c r="E16" s="656">
        <v>212</v>
      </c>
      <c r="F16" s="657">
        <v>6.3682787623911077</v>
      </c>
      <c r="G16" s="668">
        <v>2331</v>
      </c>
      <c r="H16" s="662">
        <v>70.021027335536203</v>
      </c>
      <c r="I16" s="668">
        <v>141</v>
      </c>
      <c r="J16" s="662">
        <v>4.235506158005407</v>
      </c>
      <c r="K16" s="668">
        <v>645</v>
      </c>
      <c r="L16" s="662">
        <v>19.375187744067286</v>
      </c>
      <c r="M16" s="656">
        <v>0</v>
      </c>
      <c r="N16" s="657">
        <v>0</v>
      </c>
      <c r="O16" s="668">
        <v>0</v>
      </c>
      <c r="P16" s="662">
        <f t="shared" si="2"/>
        <v>0</v>
      </c>
    </row>
    <row r="17" spans="1:16" s="646" customFormat="1" ht="16.5" customHeight="1" x14ac:dyDescent="0.2">
      <c r="A17" s="646">
        <v>9</v>
      </c>
      <c r="B17" s="671" t="s">
        <v>44</v>
      </c>
      <c r="C17" s="668">
        <f t="shared" si="0"/>
        <v>9675</v>
      </c>
      <c r="D17" s="662">
        <f t="shared" si="1"/>
        <v>100</v>
      </c>
      <c r="E17" s="656">
        <v>2702</v>
      </c>
      <c r="F17" s="657">
        <v>27.927648578811372</v>
      </c>
      <c r="G17" s="668">
        <v>6080</v>
      </c>
      <c r="H17" s="662">
        <v>62.842377260981905</v>
      </c>
      <c r="I17" s="668">
        <v>893</v>
      </c>
      <c r="J17" s="662">
        <v>9.2299741602067176</v>
      </c>
      <c r="K17" s="668">
        <v>0</v>
      </c>
      <c r="L17" s="662">
        <v>0</v>
      </c>
      <c r="M17" s="656">
        <v>0</v>
      </c>
      <c r="N17" s="657">
        <v>0</v>
      </c>
      <c r="O17" s="668">
        <v>0</v>
      </c>
      <c r="P17" s="662">
        <f t="shared" si="2"/>
        <v>0</v>
      </c>
    </row>
    <row r="18" spans="1:16" s="646" customFormat="1" ht="16.5" customHeight="1" x14ac:dyDescent="0.2">
      <c r="A18" s="646">
        <v>10</v>
      </c>
      <c r="B18" s="671" t="s">
        <v>6</v>
      </c>
      <c r="C18" s="668">
        <f t="shared" si="0"/>
        <v>8093</v>
      </c>
      <c r="D18" s="662">
        <f t="shared" si="1"/>
        <v>100</v>
      </c>
      <c r="E18" s="656">
        <v>4014</v>
      </c>
      <c r="F18" s="657">
        <v>49.598418386259731</v>
      </c>
      <c r="G18" s="668">
        <v>3497</v>
      </c>
      <c r="H18" s="662">
        <v>43.21018163845298</v>
      </c>
      <c r="I18" s="668">
        <v>208</v>
      </c>
      <c r="J18" s="662">
        <v>2.5701223279377237</v>
      </c>
      <c r="K18" s="668">
        <v>374</v>
      </c>
      <c r="L18" s="662">
        <v>4.6212776473495616</v>
      </c>
      <c r="M18" s="656">
        <v>0</v>
      </c>
      <c r="N18" s="657">
        <v>0</v>
      </c>
      <c r="O18" s="668">
        <v>0</v>
      </c>
      <c r="P18" s="662">
        <f t="shared" si="2"/>
        <v>0</v>
      </c>
    </row>
    <row r="19" spans="1:16" s="644" customFormat="1" ht="16.5" customHeight="1" x14ac:dyDescent="0.2">
      <c r="A19" s="644">
        <v>11</v>
      </c>
      <c r="B19" s="671" t="s">
        <v>5</v>
      </c>
      <c r="C19" s="668">
        <f t="shared" si="0"/>
        <v>5725</v>
      </c>
      <c r="D19" s="662">
        <f t="shared" si="1"/>
        <v>100</v>
      </c>
      <c r="E19" s="656">
        <v>4226</v>
      </c>
      <c r="F19" s="657">
        <v>73.816593886462883</v>
      </c>
      <c r="G19" s="668">
        <v>913</v>
      </c>
      <c r="H19" s="662">
        <v>15.947598253275109</v>
      </c>
      <c r="I19" s="668">
        <v>245</v>
      </c>
      <c r="J19" s="662">
        <v>4.2794759825327509</v>
      </c>
      <c r="K19" s="668">
        <v>341</v>
      </c>
      <c r="L19" s="662">
        <v>5.9563318777292578</v>
      </c>
      <c r="M19" s="656">
        <v>0</v>
      </c>
      <c r="N19" s="657">
        <v>0</v>
      </c>
      <c r="O19" s="668">
        <v>0</v>
      </c>
      <c r="P19" s="662">
        <f t="shared" si="2"/>
        <v>0</v>
      </c>
    </row>
    <row r="20" spans="1:16" s="644" customFormat="1" ht="16.5" customHeight="1" x14ac:dyDescent="0.2">
      <c r="A20" s="644">
        <v>12</v>
      </c>
      <c r="B20" s="671" t="s">
        <v>38</v>
      </c>
      <c r="C20" s="668">
        <f t="shared" si="0"/>
        <v>4085</v>
      </c>
      <c r="D20" s="662">
        <f t="shared" si="1"/>
        <v>100</v>
      </c>
      <c r="E20" s="656">
        <v>602</v>
      </c>
      <c r="F20" s="657">
        <v>14.736842105263156</v>
      </c>
      <c r="G20" s="668">
        <v>2100</v>
      </c>
      <c r="H20" s="662">
        <v>51.407588739290091</v>
      </c>
      <c r="I20" s="668">
        <v>824</v>
      </c>
      <c r="J20" s="662">
        <v>20.171358629130967</v>
      </c>
      <c r="K20" s="668">
        <v>559</v>
      </c>
      <c r="L20" s="662">
        <v>13.684210526315791</v>
      </c>
      <c r="M20" s="656">
        <v>0</v>
      </c>
      <c r="N20" s="657">
        <v>0</v>
      </c>
      <c r="O20" s="668">
        <v>0</v>
      </c>
      <c r="P20" s="662">
        <f t="shared" si="2"/>
        <v>0</v>
      </c>
    </row>
    <row r="21" spans="1:16" s="644" customFormat="1" ht="16.5" customHeight="1" x14ac:dyDescent="0.2">
      <c r="A21" s="644">
        <v>13</v>
      </c>
      <c r="B21" s="671" t="s">
        <v>45</v>
      </c>
      <c r="C21" s="668">
        <f t="shared" si="0"/>
        <v>8437</v>
      </c>
      <c r="D21" s="662">
        <f t="shared" si="1"/>
        <v>100</v>
      </c>
      <c r="E21" s="656">
        <v>777</v>
      </c>
      <c r="F21" s="657">
        <v>9.2094346331634469</v>
      </c>
      <c r="G21" s="668">
        <v>5510</v>
      </c>
      <c r="H21" s="662">
        <v>65.307573782150058</v>
      </c>
      <c r="I21" s="668">
        <v>787</v>
      </c>
      <c r="J21" s="662">
        <v>9.3279601754178021</v>
      </c>
      <c r="K21" s="668">
        <v>1363</v>
      </c>
      <c r="L21" s="662">
        <v>16.155031409268698</v>
      </c>
      <c r="M21" s="656">
        <v>0</v>
      </c>
      <c r="N21" s="657">
        <v>0</v>
      </c>
      <c r="O21" s="668">
        <v>0</v>
      </c>
      <c r="P21" s="662">
        <f t="shared" si="2"/>
        <v>0</v>
      </c>
    </row>
    <row r="22" spans="1:16" s="644" customFormat="1" ht="16.5" customHeight="1" x14ac:dyDescent="0.2">
      <c r="A22" s="644">
        <v>14</v>
      </c>
      <c r="B22" s="671" t="s">
        <v>46</v>
      </c>
      <c r="C22" s="668">
        <f t="shared" si="0"/>
        <v>411</v>
      </c>
      <c r="D22" s="662">
        <f t="shared" si="1"/>
        <v>100</v>
      </c>
      <c r="E22" s="656">
        <v>6</v>
      </c>
      <c r="F22" s="657">
        <v>1.4598540145985401</v>
      </c>
      <c r="G22" s="668">
        <v>190</v>
      </c>
      <c r="H22" s="662">
        <v>46.228710462287104</v>
      </c>
      <c r="I22" s="668">
        <v>87</v>
      </c>
      <c r="J22" s="662">
        <v>21.167883211678831</v>
      </c>
      <c r="K22" s="668">
        <v>128</v>
      </c>
      <c r="L22" s="662">
        <v>31.143552311435524</v>
      </c>
      <c r="M22" s="656">
        <v>0</v>
      </c>
      <c r="N22" s="657">
        <v>0</v>
      </c>
      <c r="O22" s="668">
        <v>0</v>
      </c>
      <c r="P22" s="662">
        <f t="shared" si="2"/>
        <v>0</v>
      </c>
    </row>
    <row r="23" spans="1:16" s="644" customFormat="1" ht="16.5" customHeight="1" x14ac:dyDescent="0.2">
      <c r="A23" s="644">
        <v>15</v>
      </c>
      <c r="B23" s="671" t="s">
        <v>47</v>
      </c>
      <c r="C23" s="668">
        <f t="shared" si="0"/>
        <v>1196</v>
      </c>
      <c r="D23" s="662">
        <f t="shared" si="1"/>
        <v>100</v>
      </c>
      <c r="E23" s="656">
        <v>578</v>
      </c>
      <c r="F23" s="657">
        <v>48.327759197324418</v>
      </c>
      <c r="G23" s="668">
        <v>502</v>
      </c>
      <c r="H23" s="662">
        <v>41.973244147157189</v>
      </c>
      <c r="I23" s="668">
        <v>115</v>
      </c>
      <c r="J23" s="662">
        <v>9.6153846153846168</v>
      </c>
      <c r="K23" s="668">
        <v>1</v>
      </c>
      <c r="L23" s="662">
        <v>8.3612040133779264E-2</v>
      </c>
      <c r="M23" s="656">
        <v>0</v>
      </c>
      <c r="N23" s="657">
        <v>0</v>
      </c>
      <c r="O23" s="668">
        <v>0</v>
      </c>
      <c r="P23" s="662">
        <f t="shared" si="2"/>
        <v>0</v>
      </c>
    </row>
    <row r="24" spans="1:16" s="644" customFormat="1" ht="16.5" customHeight="1" x14ac:dyDescent="0.2">
      <c r="A24" s="644">
        <v>16</v>
      </c>
      <c r="B24" s="671" t="s">
        <v>48</v>
      </c>
      <c r="C24" s="668">
        <f t="shared" si="0"/>
        <v>616</v>
      </c>
      <c r="D24" s="662">
        <f t="shared" si="1"/>
        <v>100</v>
      </c>
      <c r="E24" s="656">
        <v>0</v>
      </c>
      <c r="F24" s="657">
        <v>0</v>
      </c>
      <c r="G24" s="668">
        <v>615</v>
      </c>
      <c r="H24" s="662">
        <v>99.837662337662337</v>
      </c>
      <c r="I24" s="668">
        <v>1</v>
      </c>
      <c r="J24" s="662">
        <v>0.16233766233766234</v>
      </c>
      <c r="K24" s="668">
        <v>0</v>
      </c>
      <c r="L24" s="662">
        <v>0</v>
      </c>
      <c r="M24" s="656">
        <v>0</v>
      </c>
      <c r="N24" s="657">
        <v>0</v>
      </c>
      <c r="O24" s="668">
        <v>0</v>
      </c>
      <c r="P24" s="662">
        <f t="shared" si="2"/>
        <v>0</v>
      </c>
    </row>
    <row r="25" spans="1:16" s="644" customFormat="1" ht="16.5" customHeight="1" x14ac:dyDescent="0.2">
      <c r="A25" s="644">
        <v>17</v>
      </c>
      <c r="B25" s="671" t="s">
        <v>49</v>
      </c>
      <c r="C25" s="668">
        <f t="shared" si="0"/>
        <v>461</v>
      </c>
      <c r="D25" s="662">
        <f t="shared" si="1"/>
        <v>100</v>
      </c>
      <c r="E25" s="656">
        <v>0</v>
      </c>
      <c r="F25" s="657">
        <v>0</v>
      </c>
      <c r="G25" s="668">
        <v>402</v>
      </c>
      <c r="H25" s="662">
        <v>87.20173535791757</v>
      </c>
      <c r="I25" s="668">
        <v>27</v>
      </c>
      <c r="J25" s="662">
        <v>5.8568329718004337</v>
      </c>
      <c r="K25" s="668">
        <v>0</v>
      </c>
      <c r="L25" s="662">
        <v>0</v>
      </c>
      <c r="M25" s="656">
        <v>32</v>
      </c>
      <c r="N25" s="657">
        <v>6.9414316702819958</v>
      </c>
      <c r="O25" s="668">
        <v>0</v>
      </c>
      <c r="P25" s="662">
        <f t="shared" si="2"/>
        <v>0</v>
      </c>
    </row>
    <row r="26" spans="1:16" s="644" customFormat="1" ht="16.5" customHeight="1" x14ac:dyDescent="0.2">
      <c r="B26" s="671" t="s">
        <v>4</v>
      </c>
      <c r="C26" s="668">
        <f t="shared" si="0"/>
        <v>2</v>
      </c>
      <c r="D26" s="662">
        <f t="shared" si="1"/>
        <v>100</v>
      </c>
      <c r="E26" s="656">
        <v>0</v>
      </c>
      <c r="F26" s="657">
        <v>0</v>
      </c>
      <c r="G26" s="668">
        <v>2</v>
      </c>
      <c r="H26" s="662">
        <v>100</v>
      </c>
      <c r="I26" s="668">
        <v>0</v>
      </c>
      <c r="J26" s="662">
        <v>0</v>
      </c>
      <c r="K26" s="668">
        <v>0</v>
      </c>
      <c r="L26" s="662">
        <v>0</v>
      </c>
      <c r="M26" s="656">
        <v>0</v>
      </c>
      <c r="N26" s="657">
        <v>0</v>
      </c>
      <c r="O26" s="668">
        <v>0</v>
      </c>
      <c r="P26" s="662">
        <f t="shared" si="2"/>
        <v>0</v>
      </c>
    </row>
    <row r="27" spans="1:16" s="642" customFormat="1" ht="14.25" x14ac:dyDescent="0.2">
      <c r="B27" s="663" t="s">
        <v>3</v>
      </c>
      <c r="C27" s="669">
        <f>SUM(C9:C26)</f>
        <v>69119</v>
      </c>
      <c r="D27" s="666">
        <f>C27/$C27*100</f>
        <v>100</v>
      </c>
      <c r="E27" s="664">
        <f>SUM(E9:E26)</f>
        <v>18875</v>
      </c>
      <c r="F27" s="665">
        <f>E27/$C27*100</f>
        <v>27.307976099191251</v>
      </c>
      <c r="G27" s="669">
        <f>SUM(G9:G26)</f>
        <v>38091</v>
      </c>
      <c r="H27" s="666">
        <f>G27/$C27*100</f>
        <v>55.109304243406299</v>
      </c>
      <c r="I27" s="669">
        <f>SUM(I9:I26)</f>
        <v>5980</v>
      </c>
      <c r="J27" s="666">
        <f>I27/$C27*100</f>
        <v>8.6517455403000625</v>
      </c>
      <c r="K27" s="669">
        <f>SUM(K9:K26)</f>
        <v>6116</v>
      </c>
      <c r="L27" s="666">
        <f>K27/$C27*100</f>
        <v>8.8485076462333083</v>
      </c>
      <c r="M27" s="664">
        <f>SUM(M9:M26)</f>
        <v>57</v>
      </c>
      <c r="N27" s="665">
        <f>M27/$C27*100</f>
        <v>8.2466470869080863E-2</v>
      </c>
      <c r="O27" s="669">
        <f>SUM(O9:O26)</f>
        <v>0</v>
      </c>
      <c r="P27" s="666">
        <f>O27/$C27*100</f>
        <v>0</v>
      </c>
    </row>
    <row r="28" spans="1:16" s="642" customFormat="1" ht="14.25" hidden="1" x14ac:dyDescent="0.2">
      <c r="A28" s="639">
        <v>18</v>
      </c>
      <c r="B28" s="639" t="s">
        <v>42</v>
      </c>
      <c r="C28" s="647"/>
      <c r="D28" s="648"/>
      <c r="E28" s="647"/>
      <c r="F28" s="648"/>
      <c r="G28" s="647"/>
      <c r="H28" s="648"/>
      <c r="I28" s="647"/>
      <c r="J28" s="648"/>
      <c r="K28" s="647"/>
      <c r="L28" s="648"/>
      <c r="M28" s="647"/>
      <c r="N28" s="648"/>
      <c r="O28" s="647"/>
      <c r="P28" s="648"/>
    </row>
    <row r="29" spans="1:16" s="650" customFormat="1" hidden="1" x14ac:dyDescent="0.2">
      <c r="A29" s="639">
        <v>19</v>
      </c>
      <c r="B29" s="639" t="s">
        <v>50</v>
      </c>
      <c r="C29" s="649"/>
      <c r="D29" s="649"/>
      <c r="E29" s="649"/>
      <c r="F29" s="649"/>
      <c r="G29" s="649"/>
      <c r="H29" s="649"/>
      <c r="I29" s="649"/>
      <c r="K29" s="649"/>
      <c r="L29" s="649"/>
      <c r="M29" s="649"/>
      <c r="N29" s="649"/>
      <c r="O29" s="649"/>
      <c r="P29" s="649"/>
    </row>
    <row r="30" spans="1:16" hidden="1" x14ac:dyDescent="0.2">
      <c r="C30" s="652"/>
      <c r="D30" s="652"/>
      <c r="E30" s="652"/>
      <c r="F30" s="652"/>
      <c r="G30" s="652"/>
      <c r="H30" s="652"/>
      <c r="I30" s="652"/>
      <c r="J30" s="652"/>
      <c r="K30" s="652"/>
      <c r="L30" s="652"/>
      <c r="M30" s="652"/>
      <c r="N30" s="652"/>
      <c r="O30" s="652"/>
      <c r="P30" s="652"/>
    </row>
    <row r="31" spans="1:16" hidden="1" x14ac:dyDescent="0.2">
      <c r="B31" s="653"/>
      <c r="C31" s="654"/>
      <c r="D31" s="654"/>
      <c r="E31" s="654"/>
      <c r="F31" s="654"/>
      <c r="G31" s="654"/>
      <c r="M31" s="653"/>
      <c r="N31" s="653"/>
    </row>
    <row r="32" spans="1:16" hidden="1" x14ac:dyDescent="0.2">
      <c r="B32" s="653"/>
      <c r="D32" s="653"/>
      <c r="M32" s="653"/>
      <c r="N32" s="653"/>
    </row>
    <row r="33" spans="2:14" hidden="1" x14ac:dyDescent="0.2">
      <c r="B33" s="653"/>
      <c r="D33" s="653"/>
      <c r="M33" s="653"/>
      <c r="N33" s="653"/>
    </row>
    <row r="34" spans="2:14" hidden="1" x14ac:dyDescent="0.2">
      <c r="B34" s="653"/>
      <c r="D34" s="653"/>
      <c r="M34" s="653"/>
      <c r="N34" s="653"/>
    </row>
    <row r="35" spans="2:14" hidden="1" x14ac:dyDescent="0.2">
      <c r="B35" s="653"/>
      <c r="D35" s="653"/>
      <c r="M35" s="653"/>
      <c r="N35" s="653"/>
    </row>
    <row r="36" spans="2:14" hidden="1" x14ac:dyDescent="0.2">
      <c r="B36" s="653"/>
      <c r="D36" s="653"/>
      <c r="M36" s="653"/>
      <c r="N36" s="653"/>
    </row>
    <row r="37" spans="2:14" hidden="1" x14ac:dyDescent="0.2">
      <c r="B37" s="653"/>
      <c r="D37" s="653"/>
      <c r="M37" s="653"/>
      <c r="N37" s="653"/>
    </row>
    <row r="38" spans="2:14" hidden="1" x14ac:dyDescent="0.2">
      <c r="B38" s="653"/>
      <c r="D38" s="653"/>
      <c r="M38" s="653"/>
      <c r="N38" s="653"/>
    </row>
    <row r="39" spans="2:14" hidden="1" x14ac:dyDescent="0.2">
      <c r="B39" s="653"/>
      <c r="D39" s="653"/>
      <c r="M39" s="653"/>
      <c r="N39" s="653"/>
    </row>
    <row r="40" spans="2:14" hidden="1" x14ac:dyDescent="0.2">
      <c r="B40" s="653"/>
      <c r="D40" s="653"/>
      <c r="M40" s="653"/>
      <c r="N40" s="653"/>
    </row>
    <row r="41" spans="2:14" x14ac:dyDescent="0.2">
      <c r="B41" s="653"/>
      <c r="D41" s="653"/>
      <c r="M41" s="653"/>
      <c r="N41" s="653"/>
    </row>
    <row r="42" spans="2:14" s="1008" customFormat="1" x14ac:dyDescent="0.2">
      <c r="B42" s="653"/>
      <c r="D42" s="653"/>
      <c r="M42" s="653"/>
      <c r="N42" s="653"/>
    </row>
    <row r="43" spans="2:14" s="1004" customFormat="1" x14ac:dyDescent="0.2">
      <c r="B43" s="639"/>
      <c r="D43" s="639"/>
      <c r="M43" s="639"/>
      <c r="N43" s="639"/>
    </row>
    <row r="44" spans="2:14" s="1004" customFormat="1" x14ac:dyDescent="0.2">
      <c r="D44" s="639"/>
      <c r="M44" s="639"/>
      <c r="N44" s="639"/>
    </row>
    <row r="45" spans="2:14" s="1004" customFormat="1" x14ac:dyDescent="0.2">
      <c r="B45" s="862" t="s">
        <v>42</v>
      </c>
      <c r="C45" s="863"/>
      <c r="D45" s="864"/>
      <c r="E45" s="863"/>
      <c r="F45" s="863"/>
      <c r="G45" s="865">
        <f>IFERROR(GETPIVOTDATA("ID PRESTACION
COUNT",#REF!,"CCAA",$B45,"Grado Resuelto",$B$1,"Subtipo",G$1),0)</f>
        <v>0</v>
      </c>
      <c r="H45" s="863"/>
      <c r="M45" s="639"/>
      <c r="N45" s="639"/>
    </row>
    <row r="46" spans="2:14" s="1004" customFormat="1" x14ac:dyDescent="0.2">
      <c r="B46" s="862" t="s">
        <v>50</v>
      </c>
      <c r="C46" s="863"/>
      <c r="D46" s="864"/>
      <c r="E46" s="863"/>
      <c r="F46" s="863"/>
      <c r="G46" s="865">
        <f>IFERROR(GETPIVOTDATA("ID PRESTACION
COUNT",#REF!,"CCAA",$B46,"Grado Resuelto",$B$1,"Subtipo",G$1),0)</f>
        <v>0</v>
      </c>
      <c r="H46" s="863"/>
      <c r="M46" s="639"/>
      <c r="N46" s="639"/>
    </row>
    <row r="47" spans="2:14" s="1008" customFormat="1" x14ac:dyDescent="0.2">
      <c r="D47" s="653"/>
      <c r="M47" s="653"/>
      <c r="N47" s="653"/>
    </row>
    <row r="48" spans="2:14" s="1008" customFormat="1" x14ac:dyDescent="0.2">
      <c r="D48" s="653"/>
    </row>
    <row r="49" spans="4:4" x14ac:dyDescent="0.2">
      <c r="D49" s="653"/>
    </row>
    <row r="50" spans="4:4" x14ac:dyDescent="0.2">
      <c r="D50" s="653"/>
    </row>
    <row r="51" spans="4:4" x14ac:dyDescent="0.2">
      <c r="D51" s="653"/>
    </row>
    <row r="52" spans="4:4" x14ac:dyDescent="0.2">
      <c r="D52" s="653"/>
    </row>
    <row r="53" spans="4:4" x14ac:dyDescent="0.2">
      <c r="D53" s="653"/>
    </row>
    <row r="54" spans="4:4" x14ac:dyDescent="0.2">
      <c r="D54" s="653"/>
    </row>
    <row r="55" spans="4:4" x14ac:dyDescent="0.2">
      <c r="D55" s="653"/>
    </row>
    <row r="56" spans="4:4" x14ac:dyDescent="0.2">
      <c r="D56" s="653"/>
    </row>
    <row r="57" spans="4:4" x14ac:dyDescent="0.2">
      <c r="D57" s="653"/>
    </row>
    <row r="58" spans="4:4" x14ac:dyDescent="0.2">
      <c r="D58" s="653"/>
    </row>
    <row r="59" spans="4:4" x14ac:dyDescent="0.2">
      <c r="D59" s="65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49">
    <tabColor theme="0"/>
    <pageSetUpPr fitToPage="1"/>
  </sheetPr>
  <dimension ref="A1:U59"/>
  <sheetViews>
    <sheetView zoomScaleNormal="100" workbookViewId="0"/>
  </sheetViews>
  <sheetFormatPr baseColWidth="10" defaultColWidth="11.42578125" defaultRowHeight="15" x14ac:dyDescent="0.2"/>
  <cols>
    <col min="1" max="1" width="0.5703125" style="651" customWidth="1"/>
    <col min="2" max="2" width="26.5703125" style="651" bestFit="1" customWidth="1"/>
    <col min="3" max="3" width="7.85546875" style="651" customWidth="1"/>
    <col min="4" max="4" width="7" style="651" bestFit="1" customWidth="1"/>
    <col min="5" max="5" width="8.5703125" style="651" customWidth="1"/>
    <col min="6" max="6" width="7" style="651" bestFit="1" customWidth="1"/>
    <col min="7" max="7" width="8.28515625" style="651" customWidth="1"/>
    <col min="8" max="8" width="7" style="651" bestFit="1" customWidth="1"/>
    <col min="9" max="9" width="9.7109375" style="651" customWidth="1"/>
    <col min="10" max="10" width="6.5703125" style="651" customWidth="1"/>
    <col min="11" max="11" width="7" style="651" customWidth="1"/>
    <col min="12" max="12" width="6" style="651" customWidth="1"/>
    <col min="13" max="13" width="7.140625" style="651" customWidth="1"/>
    <col min="14" max="14" width="6" style="651" customWidth="1"/>
    <col min="15" max="15" width="7.140625" style="651" customWidth="1"/>
    <col min="16" max="16" width="7.28515625" style="651" customWidth="1"/>
    <col min="17" max="16384" width="11.42578125" style="651"/>
  </cols>
  <sheetData>
    <row r="1" spans="1:21" s="630" customFormat="1" ht="12.75" customHeight="1" x14ac:dyDescent="0.2">
      <c r="B1" s="631" t="s">
        <v>51</v>
      </c>
      <c r="E1" s="632" t="s">
        <v>203</v>
      </c>
      <c r="F1" s="632"/>
      <c r="G1" s="632" t="s">
        <v>204</v>
      </c>
      <c r="H1" s="632"/>
      <c r="I1" s="632" t="s">
        <v>205</v>
      </c>
      <c r="J1" s="632"/>
      <c r="K1" s="632" t="s">
        <v>206</v>
      </c>
      <c r="L1" s="632"/>
      <c r="M1" s="632" t="s">
        <v>207</v>
      </c>
      <c r="N1" s="632"/>
      <c r="O1" s="632" t="s">
        <v>208</v>
      </c>
    </row>
    <row r="2" spans="1:21" s="633" customFormat="1" ht="48" customHeight="1" x14ac:dyDescent="0.2">
      <c r="B2" s="634"/>
      <c r="C2" s="634"/>
      <c r="D2" s="634"/>
      <c r="E2" s="634"/>
      <c r="F2" s="634"/>
      <c r="G2" s="634"/>
      <c r="H2" s="634"/>
    </row>
    <row r="3" spans="1:21" s="635" customFormat="1" ht="19.5" x14ac:dyDescent="0.2">
      <c r="B3" s="1033" t="s">
        <v>452</v>
      </c>
      <c r="C3" s="1033"/>
      <c r="D3" s="1033"/>
      <c r="E3" s="1033"/>
      <c r="F3" s="1033"/>
      <c r="G3" s="1033"/>
      <c r="H3" s="1033"/>
      <c r="I3" s="1033"/>
      <c r="J3" s="1033"/>
      <c r="K3" s="1033"/>
      <c r="L3" s="1033"/>
      <c r="M3" s="1033"/>
      <c r="N3" s="1033"/>
      <c r="O3" s="1033"/>
      <c r="P3" s="1033"/>
    </row>
    <row r="4" spans="1:21" s="635" customFormat="1" x14ac:dyDescent="0.2">
      <c r="B4" s="1046" t="str">
        <f>porsaad!B6</f>
        <v>Situación a 30 de abril de 2023</v>
      </c>
      <c r="C4" s="1046"/>
      <c r="D4" s="1046"/>
      <c r="E4" s="1046"/>
      <c r="F4" s="1046"/>
      <c r="G4" s="1046"/>
      <c r="H4" s="1046"/>
      <c r="I4" s="1046"/>
      <c r="J4" s="1046"/>
      <c r="K4" s="1046"/>
      <c r="L4" s="1046"/>
      <c r="M4" s="1046"/>
      <c r="N4" s="1046"/>
      <c r="O4" s="1046"/>
      <c r="P4" s="1046"/>
      <c r="Q4" s="636"/>
      <c r="R4" s="636"/>
      <c r="S4" s="636"/>
      <c r="T4" s="636"/>
      <c r="U4" s="636"/>
    </row>
    <row r="5" spans="1:21" s="470" customFormat="1" ht="7.5" customHeight="1" x14ac:dyDescent="0.2">
      <c r="B5" s="637"/>
      <c r="C5" s="638" t="s">
        <v>203</v>
      </c>
      <c r="D5" s="638"/>
      <c r="E5" s="638" t="s">
        <v>204</v>
      </c>
      <c r="F5" s="638"/>
      <c r="G5" s="638" t="s">
        <v>205</v>
      </c>
      <c r="H5" s="638"/>
      <c r="I5" s="638" t="s">
        <v>206</v>
      </c>
      <c r="J5" s="638"/>
      <c r="K5" s="639" t="s">
        <v>207</v>
      </c>
      <c r="L5" s="638"/>
      <c r="M5" s="639" t="s">
        <v>208</v>
      </c>
      <c r="O5" s="639" t="s">
        <v>208</v>
      </c>
    </row>
    <row r="6" spans="1:21" s="635" customFormat="1" ht="15" customHeight="1" x14ac:dyDescent="0.2">
      <c r="B6" s="655"/>
      <c r="C6" s="1159" t="s">
        <v>209</v>
      </c>
      <c r="D6" s="1160"/>
      <c r="E6" s="1160"/>
      <c r="F6" s="1160"/>
      <c r="G6" s="1160"/>
      <c r="H6" s="1160"/>
      <c r="I6" s="1160"/>
      <c r="J6" s="1160"/>
      <c r="K6" s="1160"/>
      <c r="L6" s="1160"/>
      <c r="M6" s="1160"/>
      <c r="N6" s="1160"/>
      <c r="O6" s="1160"/>
      <c r="P6" s="1161"/>
    </row>
    <row r="7" spans="1:21" s="635" customFormat="1" ht="57" customHeight="1" x14ac:dyDescent="0.2">
      <c r="B7" s="1162" t="s">
        <v>15</v>
      </c>
      <c r="C7" s="1158" t="s">
        <v>3</v>
      </c>
      <c r="D7" s="1158"/>
      <c r="E7" s="1158" t="s">
        <v>210</v>
      </c>
      <c r="F7" s="1158"/>
      <c r="G7" s="1158" t="s">
        <v>211</v>
      </c>
      <c r="H7" s="1158"/>
      <c r="I7" s="1158" t="s">
        <v>212</v>
      </c>
      <c r="J7" s="1158"/>
      <c r="K7" s="1158" t="s">
        <v>213</v>
      </c>
      <c r="L7" s="1158"/>
      <c r="M7" s="1158" t="s">
        <v>214</v>
      </c>
      <c r="N7" s="1158"/>
      <c r="O7" s="1158" t="s">
        <v>215</v>
      </c>
      <c r="P7" s="1158"/>
    </row>
    <row r="8" spans="1:21" s="640" customFormat="1" ht="12" customHeight="1" x14ac:dyDescent="0.2">
      <c r="B8" s="1163"/>
      <c r="C8" s="658" t="s">
        <v>12</v>
      </c>
      <c r="D8" s="658" t="s">
        <v>31</v>
      </c>
      <c r="E8" s="658" t="s">
        <v>12</v>
      </c>
      <c r="F8" s="658" t="s">
        <v>31</v>
      </c>
      <c r="G8" s="658" t="s">
        <v>12</v>
      </c>
      <c r="H8" s="658" t="s">
        <v>31</v>
      </c>
      <c r="I8" s="658" t="s">
        <v>12</v>
      </c>
      <c r="J8" s="658" t="s">
        <v>31</v>
      </c>
      <c r="K8" s="658" t="s">
        <v>12</v>
      </c>
      <c r="L8" s="658" t="s">
        <v>31</v>
      </c>
      <c r="M8" s="658" t="s">
        <v>12</v>
      </c>
      <c r="N8" s="658" t="s">
        <v>31</v>
      </c>
      <c r="O8" s="658" t="s">
        <v>12</v>
      </c>
      <c r="P8" s="658" t="s">
        <v>31</v>
      </c>
      <c r="R8" s="641"/>
    </row>
    <row r="9" spans="1:21" s="642" customFormat="1" ht="16.5" customHeight="1" x14ac:dyDescent="0.2">
      <c r="A9" s="642">
        <v>1</v>
      </c>
      <c r="B9" s="670" t="s">
        <v>11</v>
      </c>
      <c r="C9" s="667">
        <f>E9+G9+I9+K9+M9+O9</f>
        <v>51</v>
      </c>
      <c r="D9" s="661">
        <f>IFERROR(C9/$C9*100,"-")</f>
        <v>100</v>
      </c>
      <c r="E9" s="659">
        <v>0</v>
      </c>
      <c r="F9" s="660">
        <v>0</v>
      </c>
      <c r="G9" s="667">
        <v>15</v>
      </c>
      <c r="H9" s="661">
        <v>29.411764705882355</v>
      </c>
      <c r="I9" s="667">
        <v>36</v>
      </c>
      <c r="J9" s="661">
        <v>70.588235294117652</v>
      </c>
      <c r="K9" s="667">
        <v>0</v>
      </c>
      <c r="L9" s="661">
        <v>0</v>
      </c>
      <c r="M9" s="659">
        <v>0</v>
      </c>
      <c r="N9" s="660">
        <v>0</v>
      </c>
      <c r="O9" s="667">
        <v>0</v>
      </c>
      <c r="P9" s="661">
        <f>IFERROR(O9/$C9*100,"-")</f>
        <v>0</v>
      </c>
      <c r="R9" s="643"/>
    </row>
    <row r="10" spans="1:21" s="644" customFormat="1" ht="16.5" customHeight="1" x14ac:dyDescent="0.2">
      <c r="A10" s="644">
        <v>2</v>
      </c>
      <c r="B10" s="671" t="s">
        <v>10</v>
      </c>
      <c r="C10" s="668">
        <f t="shared" ref="C10:C26" si="0">E10+G10+I10+K10+M10+O10</f>
        <v>241</v>
      </c>
      <c r="D10" s="662">
        <f t="shared" ref="D10:D26" si="1">IFERROR(C10/$C10*100,"-")</f>
        <v>100</v>
      </c>
      <c r="E10" s="656">
        <v>2</v>
      </c>
      <c r="F10" s="657">
        <v>0.82987551867219922</v>
      </c>
      <c r="G10" s="668">
        <v>34</v>
      </c>
      <c r="H10" s="662">
        <v>14.107883817427386</v>
      </c>
      <c r="I10" s="668">
        <v>205</v>
      </c>
      <c r="J10" s="662">
        <v>85.062240663900411</v>
      </c>
      <c r="K10" s="668">
        <v>0</v>
      </c>
      <c r="L10" s="662">
        <v>0</v>
      </c>
      <c r="M10" s="656">
        <v>0</v>
      </c>
      <c r="N10" s="657">
        <v>0</v>
      </c>
      <c r="O10" s="668">
        <v>0</v>
      </c>
      <c r="P10" s="662">
        <f t="shared" ref="P10:P26" si="2">IFERROR(O10/$C10*100,"-")</f>
        <v>0</v>
      </c>
      <c r="R10" s="645"/>
    </row>
    <row r="11" spans="1:21" s="644" customFormat="1" ht="16.5" customHeight="1" x14ac:dyDescent="0.2">
      <c r="A11" s="644">
        <v>3</v>
      </c>
      <c r="B11" s="671" t="s">
        <v>40</v>
      </c>
      <c r="C11" s="668">
        <f t="shared" si="0"/>
        <v>1080</v>
      </c>
      <c r="D11" s="662">
        <f t="shared" si="1"/>
        <v>100</v>
      </c>
      <c r="E11" s="656">
        <v>83</v>
      </c>
      <c r="F11" s="657">
        <v>7.6851851851851851</v>
      </c>
      <c r="G11" s="668">
        <v>25</v>
      </c>
      <c r="H11" s="662">
        <v>2.3148148148148149</v>
      </c>
      <c r="I11" s="668">
        <v>92</v>
      </c>
      <c r="J11" s="662">
        <v>8.518518518518519</v>
      </c>
      <c r="K11" s="668">
        <v>784</v>
      </c>
      <c r="L11" s="662">
        <v>72.592592592592595</v>
      </c>
      <c r="M11" s="656">
        <v>96</v>
      </c>
      <c r="N11" s="657">
        <v>8.8888888888888893</v>
      </c>
      <c r="O11" s="668">
        <v>0</v>
      </c>
      <c r="P11" s="662">
        <f t="shared" si="2"/>
        <v>0</v>
      </c>
      <c r="R11" s="645"/>
    </row>
    <row r="12" spans="1:21" s="644" customFormat="1" ht="16.5" customHeight="1" x14ac:dyDescent="0.2">
      <c r="A12" s="644">
        <v>4</v>
      </c>
      <c r="B12" s="671" t="s">
        <v>41</v>
      </c>
      <c r="C12" s="668">
        <f t="shared" si="0"/>
        <v>37</v>
      </c>
      <c r="D12" s="662">
        <f t="shared" si="1"/>
        <v>100</v>
      </c>
      <c r="E12" s="656">
        <v>0</v>
      </c>
      <c r="F12" s="657">
        <v>0</v>
      </c>
      <c r="G12" s="668">
        <v>1</v>
      </c>
      <c r="H12" s="662">
        <v>2.7027027027027026</v>
      </c>
      <c r="I12" s="668">
        <v>36</v>
      </c>
      <c r="J12" s="662">
        <v>97.297297297297305</v>
      </c>
      <c r="K12" s="668">
        <v>0</v>
      </c>
      <c r="L12" s="662">
        <v>0</v>
      </c>
      <c r="M12" s="656">
        <v>0</v>
      </c>
      <c r="N12" s="657">
        <v>0</v>
      </c>
      <c r="O12" s="668">
        <v>0</v>
      </c>
      <c r="P12" s="662">
        <f t="shared" si="2"/>
        <v>0</v>
      </c>
      <c r="R12" s="645"/>
    </row>
    <row r="13" spans="1:21" s="644" customFormat="1" ht="16.5" customHeight="1" x14ac:dyDescent="0.2">
      <c r="A13" s="644">
        <v>5</v>
      </c>
      <c r="B13" s="671" t="s">
        <v>9</v>
      </c>
      <c r="C13" s="668">
        <f t="shared" si="0"/>
        <v>5086</v>
      </c>
      <c r="D13" s="662">
        <f t="shared" si="1"/>
        <v>100</v>
      </c>
      <c r="E13" s="656">
        <v>3738</v>
      </c>
      <c r="F13" s="657">
        <v>73.495871018482106</v>
      </c>
      <c r="G13" s="668">
        <v>5</v>
      </c>
      <c r="H13" s="662">
        <v>9.8309083759339361E-2</v>
      </c>
      <c r="I13" s="668">
        <v>423</v>
      </c>
      <c r="J13" s="662">
        <v>8.3169484860401095</v>
      </c>
      <c r="K13" s="668">
        <v>920</v>
      </c>
      <c r="L13" s="662">
        <v>18.088871411718443</v>
      </c>
      <c r="M13" s="656">
        <v>0</v>
      </c>
      <c r="N13" s="657">
        <v>0</v>
      </c>
      <c r="O13" s="668">
        <v>0</v>
      </c>
      <c r="P13" s="662">
        <f t="shared" si="2"/>
        <v>0</v>
      </c>
      <c r="R13" s="645"/>
    </row>
    <row r="14" spans="1:21" s="644" customFormat="1" ht="16.5" customHeight="1" x14ac:dyDescent="0.2">
      <c r="A14" s="644">
        <v>6</v>
      </c>
      <c r="B14" s="671" t="s">
        <v>8</v>
      </c>
      <c r="C14" s="668">
        <f t="shared" si="0"/>
        <v>0</v>
      </c>
      <c r="D14" s="662" t="str">
        <f t="shared" si="1"/>
        <v>-</v>
      </c>
      <c r="E14" s="656">
        <v>0</v>
      </c>
      <c r="F14" s="657" t="s">
        <v>375</v>
      </c>
      <c r="G14" s="668">
        <v>0</v>
      </c>
      <c r="H14" s="662" t="s">
        <v>375</v>
      </c>
      <c r="I14" s="668">
        <v>0</v>
      </c>
      <c r="J14" s="662" t="s">
        <v>375</v>
      </c>
      <c r="K14" s="668">
        <v>0</v>
      </c>
      <c r="L14" s="662" t="s">
        <v>375</v>
      </c>
      <c r="M14" s="656">
        <v>0</v>
      </c>
      <c r="N14" s="657" t="s">
        <v>375</v>
      </c>
      <c r="O14" s="668">
        <v>0</v>
      </c>
      <c r="P14" s="662" t="str">
        <f t="shared" si="2"/>
        <v>-</v>
      </c>
    </row>
    <row r="15" spans="1:21" s="646" customFormat="1" ht="16.5" customHeight="1" x14ac:dyDescent="0.2">
      <c r="A15" s="646">
        <v>7</v>
      </c>
      <c r="B15" s="671" t="s">
        <v>7</v>
      </c>
      <c r="C15" s="668">
        <f t="shared" si="0"/>
        <v>17879</v>
      </c>
      <c r="D15" s="662">
        <f t="shared" si="1"/>
        <v>100</v>
      </c>
      <c r="E15" s="656">
        <v>6731</v>
      </c>
      <c r="F15" s="657">
        <v>37.647519436210082</v>
      </c>
      <c r="G15" s="668">
        <v>210</v>
      </c>
      <c r="H15" s="662">
        <v>1.1745623357011019</v>
      </c>
      <c r="I15" s="668">
        <v>9079</v>
      </c>
      <c r="J15" s="662">
        <v>50.780244980144303</v>
      </c>
      <c r="K15" s="668">
        <v>1859</v>
      </c>
      <c r="L15" s="662">
        <v>10.397673247944516</v>
      </c>
      <c r="M15" s="656">
        <v>0</v>
      </c>
      <c r="N15" s="657">
        <v>0</v>
      </c>
      <c r="O15" s="668">
        <v>0</v>
      </c>
      <c r="P15" s="662">
        <f t="shared" si="2"/>
        <v>0</v>
      </c>
    </row>
    <row r="16" spans="1:21" s="646" customFormat="1" ht="16.5" customHeight="1" x14ac:dyDescent="0.2">
      <c r="A16" s="646">
        <v>8</v>
      </c>
      <c r="B16" s="671" t="s">
        <v>43</v>
      </c>
      <c r="C16" s="668">
        <f t="shared" si="0"/>
        <v>2638</v>
      </c>
      <c r="D16" s="662">
        <f t="shared" si="1"/>
        <v>100</v>
      </c>
      <c r="E16" s="656">
        <v>425</v>
      </c>
      <c r="F16" s="657">
        <v>16.110689916603487</v>
      </c>
      <c r="G16" s="668">
        <v>1544</v>
      </c>
      <c r="H16" s="662">
        <v>58.529188779378316</v>
      </c>
      <c r="I16" s="668">
        <v>77</v>
      </c>
      <c r="J16" s="662">
        <v>2.9188779378316907</v>
      </c>
      <c r="K16" s="668">
        <v>592</v>
      </c>
      <c r="L16" s="662">
        <v>22.441243366186505</v>
      </c>
      <c r="M16" s="656">
        <v>0</v>
      </c>
      <c r="N16" s="657">
        <v>0</v>
      </c>
      <c r="O16" s="668">
        <v>0</v>
      </c>
      <c r="P16" s="662">
        <f t="shared" si="2"/>
        <v>0</v>
      </c>
    </row>
    <row r="17" spans="1:16" s="646" customFormat="1" ht="16.5" customHeight="1" x14ac:dyDescent="0.2">
      <c r="A17" s="646">
        <v>9</v>
      </c>
      <c r="B17" s="671" t="s">
        <v>44</v>
      </c>
      <c r="C17" s="668">
        <f t="shared" si="0"/>
        <v>7072</v>
      </c>
      <c r="D17" s="662">
        <f t="shared" si="1"/>
        <v>100</v>
      </c>
      <c r="E17" s="656">
        <v>6652</v>
      </c>
      <c r="F17" s="657">
        <v>94.061085972850677</v>
      </c>
      <c r="G17" s="668">
        <v>8</v>
      </c>
      <c r="H17" s="662">
        <v>0.11312217194570137</v>
      </c>
      <c r="I17" s="668">
        <v>412</v>
      </c>
      <c r="J17" s="662">
        <v>5.8257918552036196</v>
      </c>
      <c r="K17" s="668">
        <v>0</v>
      </c>
      <c r="L17" s="662">
        <v>0</v>
      </c>
      <c r="M17" s="656">
        <v>0</v>
      </c>
      <c r="N17" s="657">
        <v>0</v>
      </c>
      <c r="O17" s="668">
        <v>0</v>
      </c>
      <c r="P17" s="662">
        <f t="shared" si="2"/>
        <v>0</v>
      </c>
    </row>
    <row r="18" spans="1:16" s="646" customFormat="1" ht="16.5" customHeight="1" x14ac:dyDescent="0.2">
      <c r="A18" s="646">
        <v>10</v>
      </c>
      <c r="B18" s="671" t="s">
        <v>6</v>
      </c>
      <c r="C18" s="668">
        <f t="shared" si="0"/>
        <v>6662</v>
      </c>
      <c r="D18" s="662">
        <f t="shared" si="1"/>
        <v>100</v>
      </c>
      <c r="E18" s="656">
        <v>5214</v>
      </c>
      <c r="F18" s="657">
        <v>78.264785349744827</v>
      </c>
      <c r="G18" s="668">
        <v>1145</v>
      </c>
      <c r="H18" s="662">
        <v>17.187030921645153</v>
      </c>
      <c r="I18" s="668">
        <v>52</v>
      </c>
      <c r="J18" s="662">
        <v>0.78054638246772734</v>
      </c>
      <c r="K18" s="668">
        <v>251</v>
      </c>
      <c r="L18" s="662">
        <v>3.7676373461422994</v>
      </c>
      <c r="M18" s="656">
        <v>0</v>
      </c>
      <c r="N18" s="657">
        <v>0</v>
      </c>
      <c r="O18" s="668">
        <v>0</v>
      </c>
      <c r="P18" s="662">
        <f t="shared" si="2"/>
        <v>0</v>
      </c>
    </row>
    <row r="19" spans="1:16" s="644" customFormat="1" ht="16.5" customHeight="1" x14ac:dyDescent="0.2">
      <c r="A19" s="644">
        <v>11</v>
      </c>
      <c r="B19" s="671" t="s">
        <v>5</v>
      </c>
      <c r="C19" s="668">
        <f t="shared" si="0"/>
        <v>6424</v>
      </c>
      <c r="D19" s="662">
        <f t="shared" si="1"/>
        <v>100</v>
      </c>
      <c r="E19" s="656">
        <v>5691</v>
      </c>
      <c r="F19" s="657">
        <v>88.589663760896642</v>
      </c>
      <c r="G19" s="668">
        <v>0</v>
      </c>
      <c r="H19" s="662">
        <v>0</v>
      </c>
      <c r="I19" s="668">
        <v>226</v>
      </c>
      <c r="J19" s="662">
        <v>3.5180572851805731</v>
      </c>
      <c r="K19" s="668">
        <v>507</v>
      </c>
      <c r="L19" s="662">
        <v>7.8922789539227889</v>
      </c>
      <c r="M19" s="656">
        <v>0</v>
      </c>
      <c r="N19" s="657">
        <v>0</v>
      </c>
      <c r="O19" s="668">
        <v>0</v>
      </c>
      <c r="P19" s="662">
        <f t="shared" si="2"/>
        <v>0</v>
      </c>
    </row>
    <row r="20" spans="1:16" s="644" customFormat="1" ht="16.5" customHeight="1" x14ac:dyDescent="0.2">
      <c r="A20" s="644">
        <v>12</v>
      </c>
      <c r="B20" s="671" t="s">
        <v>38</v>
      </c>
      <c r="C20" s="668">
        <f t="shared" si="0"/>
        <v>3551</v>
      </c>
      <c r="D20" s="662">
        <f t="shared" si="1"/>
        <v>100</v>
      </c>
      <c r="E20" s="656">
        <v>1217</v>
      </c>
      <c r="F20" s="657">
        <v>34.272036046184176</v>
      </c>
      <c r="G20" s="668">
        <v>52</v>
      </c>
      <c r="H20" s="662">
        <v>1.4643762320473106</v>
      </c>
      <c r="I20" s="668">
        <v>917</v>
      </c>
      <c r="J20" s="662">
        <v>25.823711630526613</v>
      </c>
      <c r="K20" s="668">
        <v>1365</v>
      </c>
      <c r="L20" s="662">
        <v>38.439876091241906</v>
      </c>
      <c r="M20" s="656">
        <v>0</v>
      </c>
      <c r="N20" s="657">
        <v>0</v>
      </c>
      <c r="O20" s="668">
        <v>0</v>
      </c>
      <c r="P20" s="662">
        <f t="shared" si="2"/>
        <v>0</v>
      </c>
    </row>
    <row r="21" spans="1:16" s="644" customFormat="1" ht="16.5" customHeight="1" x14ac:dyDescent="0.2">
      <c r="A21" s="644">
        <v>13</v>
      </c>
      <c r="B21" s="671" t="s">
        <v>45</v>
      </c>
      <c r="C21" s="668">
        <f t="shared" si="0"/>
        <v>4406</v>
      </c>
      <c r="D21" s="662">
        <f t="shared" si="1"/>
        <v>100</v>
      </c>
      <c r="E21" s="656">
        <v>1016</v>
      </c>
      <c r="F21" s="657">
        <v>23.059464366772584</v>
      </c>
      <c r="G21" s="668">
        <v>3</v>
      </c>
      <c r="H21" s="662">
        <v>6.8088969586926923E-2</v>
      </c>
      <c r="I21" s="668">
        <v>415</v>
      </c>
      <c r="J21" s="662">
        <v>9.4189741261915572</v>
      </c>
      <c r="K21" s="668">
        <v>2972</v>
      </c>
      <c r="L21" s="662">
        <v>67.453472537448931</v>
      </c>
      <c r="M21" s="656">
        <v>0</v>
      </c>
      <c r="N21" s="657">
        <v>0</v>
      </c>
      <c r="O21" s="668">
        <v>0</v>
      </c>
      <c r="P21" s="662">
        <f t="shared" si="2"/>
        <v>0</v>
      </c>
    </row>
    <row r="22" spans="1:16" s="644" customFormat="1" ht="16.5" customHeight="1" x14ac:dyDescent="0.2">
      <c r="A22" s="644">
        <v>14</v>
      </c>
      <c r="B22" s="671" t="s">
        <v>46</v>
      </c>
      <c r="C22" s="668">
        <f t="shared" si="0"/>
        <v>146</v>
      </c>
      <c r="D22" s="662">
        <f t="shared" si="1"/>
        <v>100</v>
      </c>
      <c r="E22" s="656">
        <v>10</v>
      </c>
      <c r="F22" s="657">
        <v>6.8493150684931505</v>
      </c>
      <c r="G22" s="668">
        <v>0</v>
      </c>
      <c r="H22" s="662">
        <v>0</v>
      </c>
      <c r="I22" s="668">
        <v>45</v>
      </c>
      <c r="J22" s="662">
        <v>30.82191780821918</v>
      </c>
      <c r="K22" s="668">
        <v>91</v>
      </c>
      <c r="L22" s="662">
        <v>62.328767123287676</v>
      </c>
      <c r="M22" s="656">
        <v>0</v>
      </c>
      <c r="N22" s="657">
        <v>0</v>
      </c>
      <c r="O22" s="668">
        <v>0</v>
      </c>
      <c r="P22" s="662">
        <f t="shared" si="2"/>
        <v>0</v>
      </c>
    </row>
    <row r="23" spans="1:16" s="644" customFormat="1" ht="16.5" customHeight="1" x14ac:dyDescent="0.2">
      <c r="A23" s="644">
        <v>15</v>
      </c>
      <c r="B23" s="671" t="s">
        <v>47</v>
      </c>
      <c r="C23" s="668">
        <f t="shared" si="0"/>
        <v>661</v>
      </c>
      <c r="D23" s="662">
        <f t="shared" si="1"/>
        <v>100</v>
      </c>
      <c r="E23" s="656">
        <v>410</v>
      </c>
      <c r="F23" s="657">
        <v>62.02723146747352</v>
      </c>
      <c r="G23" s="668">
        <v>20</v>
      </c>
      <c r="H23" s="662">
        <v>3.0257186081694405</v>
      </c>
      <c r="I23" s="668">
        <v>130</v>
      </c>
      <c r="J23" s="662">
        <v>19.667170953101362</v>
      </c>
      <c r="K23" s="668">
        <v>101</v>
      </c>
      <c r="L23" s="662">
        <v>15.279878971255673</v>
      </c>
      <c r="M23" s="656">
        <v>0</v>
      </c>
      <c r="N23" s="657">
        <v>0</v>
      </c>
      <c r="O23" s="668">
        <v>0</v>
      </c>
      <c r="P23" s="662">
        <f t="shared" si="2"/>
        <v>0</v>
      </c>
    </row>
    <row r="24" spans="1:16" s="644" customFormat="1" ht="16.5" customHeight="1" x14ac:dyDescent="0.2">
      <c r="A24" s="644">
        <v>16</v>
      </c>
      <c r="B24" s="671" t="s">
        <v>48</v>
      </c>
      <c r="C24" s="668">
        <f t="shared" si="0"/>
        <v>35</v>
      </c>
      <c r="D24" s="662">
        <f t="shared" si="1"/>
        <v>100</v>
      </c>
      <c r="E24" s="656">
        <v>0</v>
      </c>
      <c r="F24" s="657">
        <v>0</v>
      </c>
      <c r="G24" s="668">
        <v>35</v>
      </c>
      <c r="H24" s="662">
        <v>100</v>
      </c>
      <c r="I24" s="668">
        <v>0</v>
      </c>
      <c r="J24" s="662">
        <v>0</v>
      </c>
      <c r="K24" s="668">
        <v>0</v>
      </c>
      <c r="L24" s="662">
        <v>0</v>
      </c>
      <c r="M24" s="656">
        <v>0</v>
      </c>
      <c r="N24" s="657">
        <v>0</v>
      </c>
      <c r="O24" s="668">
        <v>0</v>
      </c>
      <c r="P24" s="662">
        <f t="shared" si="2"/>
        <v>0</v>
      </c>
    </row>
    <row r="25" spans="1:16" s="644" customFormat="1" ht="16.5" customHeight="1" x14ac:dyDescent="0.2">
      <c r="A25" s="644">
        <v>17</v>
      </c>
      <c r="B25" s="671" t="s">
        <v>49</v>
      </c>
      <c r="C25" s="668">
        <f t="shared" si="0"/>
        <v>52</v>
      </c>
      <c r="D25" s="662">
        <f t="shared" si="1"/>
        <v>100</v>
      </c>
      <c r="E25" s="656">
        <v>0</v>
      </c>
      <c r="F25" s="657">
        <v>0</v>
      </c>
      <c r="G25" s="668">
        <v>8</v>
      </c>
      <c r="H25" s="662">
        <v>15.384615384615385</v>
      </c>
      <c r="I25" s="668">
        <v>12</v>
      </c>
      <c r="J25" s="662">
        <v>23.076923076923077</v>
      </c>
      <c r="K25" s="668">
        <v>0</v>
      </c>
      <c r="L25" s="662">
        <v>0</v>
      </c>
      <c r="M25" s="656">
        <v>32</v>
      </c>
      <c r="N25" s="657">
        <v>61.53846153846154</v>
      </c>
      <c r="O25" s="668">
        <v>0</v>
      </c>
      <c r="P25" s="662">
        <f t="shared" si="2"/>
        <v>0</v>
      </c>
    </row>
    <row r="26" spans="1:16" s="644" customFormat="1" ht="16.5" customHeight="1" x14ac:dyDescent="0.2">
      <c r="B26" s="671" t="s">
        <v>4</v>
      </c>
      <c r="C26" s="668">
        <f t="shared" si="0"/>
        <v>1</v>
      </c>
      <c r="D26" s="662">
        <f t="shared" si="1"/>
        <v>100</v>
      </c>
      <c r="E26" s="656">
        <v>1</v>
      </c>
      <c r="F26" s="657">
        <v>100</v>
      </c>
      <c r="G26" s="668">
        <v>0</v>
      </c>
      <c r="H26" s="662">
        <v>0</v>
      </c>
      <c r="I26" s="668">
        <v>0</v>
      </c>
      <c r="J26" s="662">
        <v>0</v>
      </c>
      <c r="K26" s="668">
        <v>0</v>
      </c>
      <c r="L26" s="662">
        <v>0</v>
      </c>
      <c r="M26" s="656">
        <v>0</v>
      </c>
      <c r="N26" s="657">
        <v>0</v>
      </c>
      <c r="O26" s="668">
        <v>0</v>
      </c>
      <c r="P26" s="662">
        <f t="shared" si="2"/>
        <v>0</v>
      </c>
    </row>
    <row r="27" spans="1:16" s="642" customFormat="1" ht="14.25" x14ac:dyDescent="0.2">
      <c r="B27" s="663" t="s">
        <v>3</v>
      </c>
      <c r="C27" s="669">
        <f>SUM(C9:C26)</f>
        <v>56022</v>
      </c>
      <c r="D27" s="666">
        <f>C27/$C27*100</f>
        <v>100</v>
      </c>
      <c r="E27" s="664">
        <f>SUM(E9:E26)</f>
        <v>31190</v>
      </c>
      <c r="F27" s="665">
        <f>E27/$C27*100</f>
        <v>55.674556424261901</v>
      </c>
      <c r="G27" s="669">
        <f>SUM(G9:G26)</f>
        <v>3105</v>
      </c>
      <c r="H27" s="666">
        <f>G27/$C27*100</f>
        <v>5.5424654599978576</v>
      </c>
      <c r="I27" s="669">
        <f>SUM(I9:I26)</f>
        <v>12157</v>
      </c>
      <c r="J27" s="666">
        <f>I27/$C27*100</f>
        <v>21.700403412944915</v>
      </c>
      <c r="K27" s="669">
        <f>SUM(K9:K26)</f>
        <v>9442</v>
      </c>
      <c r="L27" s="666">
        <f>K27/$C27*100</f>
        <v>16.854093034879156</v>
      </c>
      <c r="M27" s="664">
        <f>SUM(M9:M26)</f>
        <v>128</v>
      </c>
      <c r="N27" s="665">
        <f>M27/$C27*100</f>
        <v>0.2284816679161758</v>
      </c>
      <c r="O27" s="669">
        <f>SUM(O9:O26)</f>
        <v>0</v>
      </c>
      <c r="P27" s="666">
        <f>O27/$C27*100</f>
        <v>0</v>
      </c>
    </row>
    <row r="28" spans="1:16" s="642" customFormat="1" ht="14.25" hidden="1" x14ac:dyDescent="0.2">
      <c r="A28" s="639">
        <v>18</v>
      </c>
      <c r="B28" s="639" t="s">
        <v>42</v>
      </c>
      <c r="C28" s="647"/>
      <c r="D28" s="648"/>
      <c r="E28" s="647"/>
      <c r="F28" s="648"/>
      <c r="G28" s="647"/>
      <c r="H28" s="648"/>
      <c r="I28" s="647"/>
      <c r="J28" s="648"/>
      <c r="K28" s="647"/>
      <c r="L28" s="648"/>
      <c r="M28" s="647"/>
      <c r="N28" s="648"/>
      <c r="O28" s="647"/>
      <c r="P28" s="648"/>
    </row>
    <row r="29" spans="1:16" s="650" customFormat="1" hidden="1" x14ac:dyDescent="0.2">
      <c r="A29" s="639">
        <v>19</v>
      </c>
      <c r="B29" s="639" t="s">
        <v>50</v>
      </c>
      <c r="C29" s="649"/>
      <c r="D29" s="649"/>
      <c r="E29" s="649"/>
      <c r="F29" s="649"/>
      <c r="G29" s="649"/>
      <c r="H29" s="649"/>
      <c r="I29" s="649"/>
      <c r="K29" s="649"/>
      <c r="L29" s="649"/>
      <c r="M29" s="649"/>
      <c r="N29" s="649"/>
      <c r="O29" s="649"/>
      <c r="P29" s="649"/>
    </row>
    <row r="30" spans="1:16" hidden="1" x14ac:dyDescent="0.2">
      <c r="C30" s="652"/>
      <c r="D30" s="652"/>
      <c r="E30" s="652"/>
      <c r="F30" s="652"/>
      <c r="G30" s="652"/>
      <c r="H30" s="652"/>
      <c r="I30" s="652"/>
      <c r="J30" s="652"/>
      <c r="K30" s="652"/>
      <c r="L30" s="652"/>
      <c r="M30" s="652"/>
      <c r="N30" s="652"/>
      <c r="O30" s="652"/>
      <c r="P30" s="652"/>
    </row>
    <row r="31" spans="1:16" hidden="1" x14ac:dyDescent="0.2">
      <c r="B31" s="653"/>
      <c r="C31" s="654"/>
      <c r="D31" s="654"/>
      <c r="E31" s="654"/>
      <c r="F31" s="654"/>
      <c r="G31" s="654"/>
      <c r="M31" s="653"/>
      <c r="N31" s="653"/>
    </row>
    <row r="32" spans="1:16" hidden="1" x14ac:dyDescent="0.2">
      <c r="B32" s="653"/>
      <c r="D32" s="653"/>
      <c r="M32" s="653"/>
      <c r="N32" s="653"/>
    </row>
    <row r="33" spans="2:14" hidden="1" x14ac:dyDescent="0.2">
      <c r="B33" s="653"/>
      <c r="D33" s="653"/>
      <c r="M33" s="653"/>
      <c r="N33" s="653"/>
    </row>
    <row r="34" spans="2:14" hidden="1" x14ac:dyDescent="0.2">
      <c r="B34" s="653"/>
      <c r="D34" s="653"/>
      <c r="M34" s="653"/>
      <c r="N34" s="653"/>
    </row>
    <row r="35" spans="2:14" hidden="1" x14ac:dyDescent="0.2">
      <c r="B35" s="653"/>
      <c r="D35" s="653"/>
      <c r="M35" s="653"/>
      <c r="N35" s="653"/>
    </row>
    <row r="36" spans="2:14" hidden="1" x14ac:dyDescent="0.2">
      <c r="B36" s="653"/>
      <c r="D36" s="653"/>
      <c r="M36" s="653"/>
      <c r="N36" s="653"/>
    </row>
    <row r="37" spans="2:14" hidden="1" x14ac:dyDescent="0.2">
      <c r="B37" s="653"/>
      <c r="D37" s="653"/>
      <c r="M37" s="653"/>
      <c r="N37" s="653"/>
    </row>
    <row r="38" spans="2:14" hidden="1" x14ac:dyDescent="0.2">
      <c r="B38" s="653"/>
      <c r="D38" s="653"/>
      <c r="M38" s="653"/>
      <c r="N38" s="653"/>
    </row>
    <row r="39" spans="2:14" hidden="1" x14ac:dyDescent="0.2">
      <c r="B39" s="653"/>
      <c r="D39" s="653"/>
      <c r="M39" s="653"/>
      <c r="N39" s="653"/>
    </row>
    <row r="40" spans="2:14" hidden="1" x14ac:dyDescent="0.2">
      <c r="B40" s="653"/>
      <c r="D40" s="653"/>
      <c r="M40" s="653"/>
      <c r="N40" s="653"/>
    </row>
    <row r="41" spans="2:14" s="1004" customFormat="1" x14ac:dyDescent="0.2">
      <c r="B41" s="639"/>
      <c r="D41" s="639"/>
      <c r="M41" s="639"/>
      <c r="N41" s="639"/>
    </row>
    <row r="42" spans="2:14" s="1004" customFormat="1" x14ac:dyDescent="0.2">
      <c r="B42" s="639"/>
      <c r="D42" s="639"/>
      <c r="M42" s="639"/>
      <c r="N42" s="639"/>
    </row>
    <row r="43" spans="2:14" s="1004" customFormat="1" x14ac:dyDescent="0.2">
      <c r="B43" s="639"/>
      <c r="D43" s="639"/>
      <c r="M43" s="639"/>
      <c r="N43" s="639"/>
    </row>
    <row r="44" spans="2:14" s="1004" customFormat="1" x14ac:dyDescent="0.2">
      <c r="D44" s="639"/>
      <c r="M44" s="639"/>
      <c r="N44" s="639"/>
    </row>
    <row r="45" spans="2:14" s="1004" customFormat="1" x14ac:dyDescent="0.2">
      <c r="B45" s="862" t="s">
        <v>42</v>
      </c>
      <c r="C45" s="863"/>
      <c r="D45" s="864"/>
      <c r="E45" s="863"/>
      <c r="F45" s="863"/>
      <c r="G45" s="865">
        <f>IFERROR(GETPIVOTDATA("ID PRESTACION
COUNT",#REF!,"CCAA",$B45,"Grado Resuelto",$B$1,"Subtipo",G$1),0)</f>
        <v>0</v>
      </c>
      <c r="H45" s="863"/>
      <c r="M45" s="639"/>
      <c r="N45" s="639"/>
    </row>
    <row r="46" spans="2:14" s="1004" customFormat="1" x14ac:dyDescent="0.2">
      <c r="B46" s="862" t="s">
        <v>50</v>
      </c>
      <c r="C46" s="863"/>
      <c r="D46" s="864"/>
      <c r="E46" s="863"/>
      <c r="F46" s="863"/>
      <c r="G46" s="865">
        <f>IFERROR(GETPIVOTDATA("ID PRESTACION
COUNT",#REF!,"CCAA",$B46,"Grado Resuelto",$B$1,"Subtipo",G$1),0)</f>
        <v>0</v>
      </c>
      <c r="H46" s="863"/>
      <c r="M46" s="639"/>
      <c r="N46" s="639"/>
    </row>
    <row r="47" spans="2:14" s="1004" customFormat="1" x14ac:dyDescent="0.2">
      <c r="D47" s="639"/>
      <c r="M47" s="639"/>
      <c r="N47" s="639"/>
    </row>
    <row r="48" spans="2:14" s="1004" customFormat="1" x14ac:dyDescent="0.2">
      <c r="D48" s="639"/>
    </row>
    <row r="49" spans="4:4" x14ac:dyDescent="0.2">
      <c r="D49" s="653"/>
    </row>
    <row r="50" spans="4:4" x14ac:dyDescent="0.2">
      <c r="D50" s="653"/>
    </row>
    <row r="51" spans="4:4" x14ac:dyDescent="0.2">
      <c r="D51" s="653"/>
    </row>
    <row r="52" spans="4:4" x14ac:dyDescent="0.2">
      <c r="D52" s="653"/>
    </row>
    <row r="53" spans="4:4" x14ac:dyDescent="0.2">
      <c r="D53" s="653"/>
    </row>
    <row r="54" spans="4:4" x14ac:dyDescent="0.2">
      <c r="D54" s="653"/>
    </row>
    <row r="55" spans="4:4" x14ac:dyDescent="0.2">
      <c r="D55" s="653"/>
    </row>
    <row r="56" spans="4:4" x14ac:dyDescent="0.2">
      <c r="D56" s="653"/>
    </row>
    <row r="57" spans="4:4" x14ac:dyDescent="0.2">
      <c r="D57" s="653"/>
    </row>
    <row r="58" spans="4:4" x14ac:dyDescent="0.2">
      <c r="D58" s="653"/>
    </row>
    <row r="59" spans="4:4" x14ac:dyDescent="0.2">
      <c r="D59" s="65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35">
    <pageSetUpPr fitToPage="1"/>
  </sheetPr>
  <dimension ref="A1:AM99"/>
  <sheetViews>
    <sheetView showGridLines="0" zoomScaleNormal="100" workbookViewId="0"/>
  </sheetViews>
  <sheetFormatPr baseColWidth="10" defaultColWidth="11.42578125" defaultRowHeight="12.75" x14ac:dyDescent="0.2"/>
  <cols>
    <col min="1" max="1" width="1.140625" style="478" customWidth="1"/>
    <col min="2" max="2" width="25.28515625" style="478" customWidth="1"/>
    <col min="3" max="3" width="11.28515625" style="478" customWidth="1"/>
    <col min="4" max="16384" width="11.42578125" style="478"/>
  </cols>
  <sheetData>
    <row r="1" spans="1:39" s="457" customFormat="1" ht="14.25" x14ac:dyDescent="0.2">
      <c r="B1" s="458"/>
      <c r="C1" s="458"/>
      <c r="D1" s="459"/>
      <c r="E1" s="459"/>
      <c r="N1" s="459"/>
    </row>
    <row r="2" spans="1:39" s="460" customFormat="1" ht="47.25" customHeight="1" x14ac:dyDescent="0.2">
      <c r="B2" s="1164"/>
      <c r="C2" s="1164"/>
      <c r="D2" s="1164"/>
      <c r="E2" s="1164"/>
      <c r="F2" s="1164"/>
      <c r="G2" s="1164"/>
      <c r="H2" s="1164"/>
      <c r="I2" s="461"/>
      <c r="L2" s="462"/>
      <c r="N2" s="463"/>
      <c r="O2" s="463"/>
      <c r="P2" s="463"/>
      <c r="Q2" s="463"/>
      <c r="R2" s="463"/>
      <c r="S2" s="463"/>
      <c r="T2" s="463"/>
      <c r="U2" s="463"/>
      <c r="V2" s="463"/>
      <c r="W2" s="463"/>
      <c r="X2" s="463"/>
      <c r="Y2" s="463"/>
      <c r="Z2" s="463"/>
      <c r="AA2" s="463"/>
      <c r="AB2" s="463"/>
      <c r="AC2" s="463"/>
      <c r="AD2" s="463"/>
      <c r="AE2" s="463"/>
      <c r="AF2" s="463"/>
      <c r="AG2" s="463"/>
    </row>
    <row r="3" spans="1:39" s="464" customFormat="1" ht="1.5" customHeight="1" x14ac:dyDescent="0.2">
      <c r="B3" s="465"/>
      <c r="C3" s="465"/>
      <c r="D3" s="465"/>
      <c r="E3" s="465"/>
      <c r="F3" s="465"/>
      <c r="G3" s="465"/>
      <c r="H3" s="465"/>
      <c r="I3" s="465"/>
      <c r="J3" s="465"/>
      <c r="K3" s="465"/>
      <c r="L3" s="465"/>
      <c r="M3" s="465"/>
      <c r="N3" s="466"/>
      <c r="O3" s="463"/>
      <c r="P3" s="463"/>
      <c r="Q3" s="463"/>
      <c r="R3" s="463"/>
      <c r="S3" s="463"/>
      <c r="T3" s="463"/>
      <c r="U3" s="463"/>
      <c r="V3" s="463"/>
      <c r="W3" s="463"/>
      <c r="X3" s="463"/>
      <c r="Y3" s="463"/>
      <c r="Z3" s="463"/>
      <c r="AA3" s="463"/>
      <c r="AB3" s="463"/>
      <c r="AC3" s="463"/>
      <c r="AD3" s="463"/>
      <c r="AE3" s="463"/>
      <c r="AF3" s="463"/>
      <c r="AG3" s="463"/>
    </row>
    <row r="4" spans="1:39" s="464" customFormat="1" ht="24.75" customHeight="1" x14ac:dyDescent="0.2">
      <c r="A4" s="467"/>
      <c r="B4" s="1165" t="s">
        <v>455</v>
      </c>
      <c r="C4" s="1165"/>
      <c r="D4" s="1165"/>
      <c r="E4" s="1165"/>
      <c r="F4" s="1165"/>
      <c r="G4" s="1165"/>
      <c r="H4" s="1165"/>
      <c r="I4" s="1165"/>
      <c r="J4" s="1165"/>
      <c r="K4" s="1165"/>
      <c r="L4" s="1165"/>
      <c r="M4" s="468"/>
      <c r="N4" s="466"/>
      <c r="O4" s="463"/>
      <c r="P4" s="463"/>
      <c r="Q4" s="463"/>
      <c r="R4" s="463"/>
      <c r="S4" s="463"/>
      <c r="T4" s="463"/>
      <c r="U4" s="463"/>
      <c r="V4" s="463"/>
      <c r="W4" s="463"/>
      <c r="X4" s="463"/>
      <c r="Y4" s="463"/>
      <c r="Z4" s="463"/>
      <c r="AA4" s="463"/>
      <c r="AB4" s="463"/>
      <c r="AC4" s="463"/>
      <c r="AD4" s="463"/>
      <c r="AE4" s="463"/>
      <c r="AF4" s="463"/>
      <c r="AG4" s="463"/>
    </row>
    <row r="5" spans="1:39" s="464" customFormat="1" ht="14.25" customHeight="1" x14ac:dyDescent="0.2">
      <c r="A5" s="467"/>
      <c r="B5" s="1166" t="s">
        <v>489</v>
      </c>
      <c r="C5" s="1166"/>
      <c r="D5" s="1166"/>
      <c r="E5" s="1166"/>
      <c r="F5" s="1166"/>
      <c r="G5" s="1166"/>
      <c r="H5" s="1166"/>
      <c r="I5" s="1166"/>
      <c r="J5" s="1166"/>
      <c r="K5" s="1166"/>
      <c r="L5" s="1166"/>
      <c r="M5" s="469"/>
      <c r="N5" s="469"/>
      <c r="O5" s="470"/>
      <c r="P5" s="470"/>
      <c r="Q5" s="470"/>
      <c r="R5" s="470"/>
      <c r="S5" s="470"/>
      <c r="T5" s="470"/>
      <c r="U5" s="470"/>
      <c r="V5" s="470"/>
      <c r="W5" s="470"/>
      <c r="X5" s="470"/>
      <c r="Y5" s="470"/>
      <c r="Z5" s="470"/>
      <c r="AA5" s="470"/>
      <c r="AB5" s="470"/>
      <c r="AC5" s="463"/>
      <c r="AD5" s="463"/>
      <c r="AE5" s="463"/>
      <c r="AF5" s="463"/>
      <c r="AG5" s="463"/>
    </row>
    <row r="6" spans="1:39" s="471" customFormat="1" ht="15" x14ac:dyDescent="0.25">
      <c r="B6" s="472"/>
      <c r="C6" s="472"/>
      <c r="D6" s="472"/>
      <c r="E6" s="472"/>
      <c r="F6" s="472"/>
      <c r="G6" s="473"/>
      <c r="H6" s="473"/>
      <c r="I6" s="473"/>
      <c r="J6" s="473"/>
      <c r="K6" s="473"/>
      <c r="L6" s="473"/>
      <c r="M6" s="473"/>
      <c r="N6" s="474"/>
      <c r="O6" s="474"/>
      <c r="P6" s="474"/>
      <c r="Q6" s="474"/>
      <c r="R6" s="474"/>
      <c r="S6" s="474"/>
      <c r="T6" s="474"/>
      <c r="U6" s="474"/>
      <c r="V6" s="474"/>
      <c r="W6" s="474"/>
      <c r="X6" s="474"/>
      <c r="Y6" s="474"/>
      <c r="Z6" s="474"/>
      <c r="AA6" s="474"/>
      <c r="AB6" s="474"/>
      <c r="AC6" s="475"/>
      <c r="AD6" s="475"/>
      <c r="AE6" s="475"/>
      <c r="AF6" s="475"/>
      <c r="AG6" s="475"/>
    </row>
    <row r="7" spans="1:39" s="723" customFormat="1" ht="15" x14ac:dyDescent="0.25">
      <c r="B7" s="473"/>
      <c r="C7" s="1167"/>
      <c r="D7" s="1167"/>
      <c r="E7" s="1167"/>
      <c r="F7" s="1167"/>
      <c r="G7" s="1167"/>
      <c r="H7" s="1167"/>
      <c r="I7" s="473"/>
      <c r="J7" s="1167"/>
      <c r="K7" s="1167"/>
      <c r="L7" s="1167"/>
      <c r="M7" s="1167"/>
      <c r="N7" s="473"/>
      <c r="O7" s="473"/>
      <c r="P7" s="473"/>
      <c r="Q7" s="1167"/>
      <c r="R7" s="1167"/>
      <c r="S7" s="1167"/>
      <c r="T7" s="1167"/>
      <c r="U7" s="1167"/>
      <c r="V7" s="1167"/>
      <c r="W7" s="473"/>
      <c r="X7" s="473"/>
      <c r="AF7" s="1168"/>
      <c r="AG7" s="1168"/>
      <c r="AH7" s="1168"/>
      <c r="AI7" s="1168"/>
      <c r="AJ7" s="1168"/>
      <c r="AK7" s="1168"/>
      <c r="AL7" s="1168"/>
      <c r="AM7" s="1168"/>
    </row>
    <row r="8" spans="1:39" s="723" customFormat="1" ht="15" x14ac:dyDescent="0.25">
      <c r="B8" s="473" t="s">
        <v>144</v>
      </c>
      <c r="C8" s="722" t="s">
        <v>145</v>
      </c>
      <c r="D8" s="722" t="s">
        <v>76</v>
      </c>
      <c r="E8" s="722"/>
      <c r="F8" s="722"/>
      <c r="G8" s="722"/>
      <c r="H8" s="722" t="s">
        <v>146</v>
      </c>
      <c r="I8" s="473" t="s">
        <v>145</v>
      </c>
      <c r="J8" s="722" t="s">
        <v>76</v>
      </c>
      <c r="K8" s="722"/>
      <c r="L8" s="722"/>
      <c r="M8" s="722"/>
      <c r="N8" s="473"/>
      <c r="O8" s="473"/>
      <c r="P8" s="724"/>
      <c r="Q8" s="722"/>
      <c r="R8" s="722"/>
      <c r="S8" s="722"/>
      <c r="T8" s="722"/>
      <c r="U8" s="722"/>
      <c r="V8" s="722"/>
      <c r="W8" s="473"/>
      <c r="X8" s="473"/>
      <c r="AE8" s="725"/>
      <c r="AF8" s="726"/>
      <c r="AG8" s="726"/>
      <c r="AH8" s="726"/>
      <c r="AI8" s="726"/>
      <c r="AJ8" s="726"/>
      <c r="AK8" s="726"/>
      <c r="AL8" s="726"/>
      <c r="AM8" s="726"/>
    </row>
    <row r="9" spans="1:39" s="723" customFormat="1" ht="15" x14ac:dyDescent="0.25">
      <c r="A9" s="1169"/>
      <c r="B9" s="734" t="s">
        <v>147</v>
      </c>
      <c r="C9" s="727">
        <v>193497</v>
      </c>
      <c r="D9" s="477">
        <v>0.3454464630018424</v>
      </c>
      <c r="E9" s="476"/>
      <c r="F9" s="476"/>
      <c r="G9" s="476"/>
      <c r="H9" s="476" t="s">
        <v>148</v>
      </c>
      <c r="I9" s="734">
        <v>159708</v>
      </c>
      <c r="J9" s="477">
        <v>0.28494556509886065</v>
      </c>
      <c r="K9" s="476"/>
      <c r="L9" s="476"/>
      <c r="M9" s="476"/>
      <c r="N9" s="473"/>
      <c r="O9" s="1170"/>
      <c r="P9" s="728"/>
      <c r="Q9" s="476"/>
      <c r="R9" s="476"/>
      <c r="S9" s="476"/>
      <c r="T9" s="476"/>
      <c r="U9" s="476"/>
      <c r="V9" s="476"/>
      <c r="W9" s="473"/>
      <c r="X9" s="473"/>
      <c r="AD9" s="1169"/>
      <c r="AE9" s="729"/>
      <c r="AF9" s="730"/>
      <c r="AG9" s="730"/>
      <c r="AH9" s="730"/>
      <c r="AI9" s="730"/>
      <c r="AJ9" s="730"/>
      <c r="AK9" s="730"/>
      <c r="AL9" s="730"/>
      <c r="AM9" s="730"/>
    </row>
    <row r="10" spans="1:39" s="723" customFormat="1" ht="15" x14ac:dyDescent="0.25">
      <c r="A10" s="1169"/>
      <c r="B10" s="734" t="s">
        <v>151</v>
      </c>
      <c r="C10" s="727">
        <v>134912</v>
      </c>
      <c r="D10" s="477">
        <v>0.24085579216476</v>
      </c>
      <c r="E10" s="476"/>
      <c r="F10" s="476"/>
      <c r="G10" s="476"/>
      <c r="H10" s="476" t="s">
        <v>150</v>
      </c>
      <c r="I10" s="734">
        <v>262833</v>
      </c>
      <c r="J10" s="477">
        <v>0.46893767194898711</v>
      </c>
      <c r="K10" s="476"/>
      <c r="L10" s="476"/>
      <c r="M10" s="476"/>
      <c r="N10" s="473"/>
      <c r="O10" s="1170"/>
      <c r="P10" s="728"/>
      <c r="Q10" s="476"/>
      <c r="R10" s="476"/>
      <c r="S10" s="476"/>
      <c r="T10" s="476"/>
      <c r="U10" s="476"/>
      <c r="V10" s="476"/>
      <c r="W10" s="473"/>
      <c r="X10" s="473"/>
      <c r="AD10" s="1169"/>
      <c r="AE10" s="729"/>
      <c r="AF10" s="730"/>
      <c r="AG10" s="730"/>
      <c r="AH10" s="730"/>
      <c r="AI10" s="730"/>
      <c r="AJ10" s="730"/>
      <c r="AK10" s="730"/>
      <c r="AL10" s="730"/>
      <c r="AM10" s="730"/>
    </row>
    <row r="11" spans="1:39" s="723" customFormat="1" ht="15" x14ac:dyDescent="0.25">
      <c r="A11" s="1169"/>
      <c r="B11" s="734" t="s">
        <v>149</v>
      </c>
      <c r="C11" s="727">
        <v>111252</v>
      </c>
      <c r="D11" s="477">
        <v>0.19861605038776298</v>
      </c>
      <c r="E11" s="476"/>
      <c r="F11" s="476"/>
      <c r="G11" s="476"/>
      <c r="H11" s="476" t="s">
        <v>152</v>
      </c>
      <c r="I11" s="734">
        <v>99039</v>
      </c>
      <c r="J11" s="477">
        <v>0.17670200504562111</v>
      </c>
      <c r="K11" s="476"/>
      <c r="L11" s="476"/>
      <c r="M11" s="476"/>
      <c r="N11" s="473"/>
      <c r="O11" s="1170"/>
      <c r="P11" s="728"/>
      <c r="Q11" s="476"/>
      <c r="R11" s="476"/>
      <c r="S11" s="476"/>
      <c r="T11" s="476"/>
      <c r="U11" s="476"/>
      <c r="V11" s="476"/>
      <c r="W11" s="473"/>
      <c r="X11" s="473"/>
      <c r="AD11" s="1169"/>
      <c r="AE11" s="729"/>
      <c r="AF11" s="730"/>
      <c r="AG11" s="730"/>
      <c r="AH11" s="730"/>
      <c r="AI11" s="730"/>
      <c r="AJ11" s="730"/>
      <c r="AK11" s="730"/>
      <c r="AL11" s="730"/>
      <c r="AM11" s="730"/>
    </row>
    <row r="12" spans="1:39" s="723" customFormat="1" ht="15" x14ac:dyDescent="0.25">
      <c r="A12" s="1169"/>
      <c r="B12" s="734" t="s">
        <v>155</v>
      </c>
      <c r="C12" s="727">
        <v>25757</v>
      </c>
      <c r="D12" s="477">
        <v>4.5983475441678447E-2</v>
      </c>
      <c r="E12" s="476"/>
      <c r="F12" s="476"/>
      <c r="G12" s="476"/>
      <c r="H12" s="476" t="s">
        <v>154</v>
      </c>
      <c r="I12" s="734">
        <v>34127</v>
      </c>
      <c r="J12" s="477">
        <v>6.0888229143992889E-2</v>
      </c>
      <c r="K12" s="476"/>
      <c r="L12" s="476"/>
      <c r="M12" s="476"/>
      <c r="N12" s="473"/>
      <c r="O12" s="1170"/>
      <c r="P12" s="728"/>
      <c r="Q12" s="476"/>
      <c r="R12" s="476"/>
      <c r="S12" s="476"/>
      <c r="T12" s="476"/>
      <c r="U12" s="476"/>
      <c r="V12" s="476"/>
      <c r="W12" s="473"/>
      <c r="X12" s="473"/>
      <c r="AD12" s="1169"/>
      <c r="AE12" s="729"/>
      <c r="AF12" s="730"/>
      <c r="AG12" s="730"/>
      <c r="AH12" s="730"/>
      <c r="AI12" s="730"/>
      <c r="AJ12" s="730"/>
      <c r="AK12" s="730"/>
      <c r="AL12" s="730"/>
      <c r="AM12" s="730"/>
    </row>
    <row r="13" spans="1:39" s="723" customFormat="1" ht="15" x14ac:dyDescent="0.25">
      <c r="A13" s="1169"/>
      <c r="B13" s="734" t="s">
        <v>153</v>
      </c>
      <c r="C13" s="727">
        <v>18379</v>
      </c>
      <c r="D13" s="477">
        <v>3.281167430766814E-2</v>
      </c>
      <c r="E13" s="476"/>
      <c r="F13" s="476"/>
      <c r="G13" s="476"/>
      <c r="H13" s="476" t="s">
        <v>156</v>
      </c>
      <c r="I13" s="734">
        <v>4779</v>
      </c>
      <c r="J13" s="477">
        <v>8.5265287625382255E-3</v>
      </c>
      <c r="K13" s="476"/>
      <c r="L13" s="476"/>
      <c r="M13" s="476"/>
      <c r="N13" s="473"/>
      <c r="O13" s="1170"/>
      <c r="P13" s="728"/>
      <c r="Q13" s="476"/>
      <c r="R13" s="476"/>
      <c r="S13" s="476"/>
      <c r="T13" s="476"/>
      <c r="U13" s="476"/>
      <c r="V13" s="476"/>
      <c r="W13" s="473"/>
      <c r="X13" s="473"/>
      <c r="AD13" s="1169"/>
      <c r="AE13" s="729"/>
      <c r="AF13" s="730"/>
      <c r="AG13" s="730"/>
      <c r="AH13" s="730"/>
      <c r="AI13" s="730"/>
      <c r="AJ13" s="730"/>
      <c r="AK13" s="730"/>
      <c r="AL13" s="730"/>
      <c r="AM13" s="730"/>
    </row>
    <row r="14" spans="1:39" s="723" customFormat="1" ht="15" x14ac:dyDescent="0.25">
      <c r="A14" s="1169"/>
      <c r="B14" s="734" t="s">
        <v>159</v>
      </c>
      <c r="C14" s="727">
        <v>10256</v>
      </c>
      <c r="D14" s="477">
        <v>1.8309839039090507E-2</v>
      </c>
      <c r="E14" s="476"/>
      <c r="F14" s="476"/>
      <c r="G14" s="476"/>
      <c r="H14" s="476" t="s">
        <v>158</v>
      </c>
      <c r="I14" s="734">
        <v>711</v>
      </c>
      <c r="J14" s="476"/>
      <c r="K14" s="476"/>
      <c r="L14" s="476"/>
      <c r="M14" s="476"/>
      <c r="N14" s="473"/>
      <c r="O14" s="1170"/>
      <c r="P14" s="728"/>
      <c r="Q14" s="476"/>
      <c r="R14" s="476"/>
      <c r="S14" s="476"/>
      <c r="T14" s="476"/>
      <c r="U14" s="476"/>
      <c r="V14" s="476"/>
      <c r="W14" s="473"/>
      <c r="X14" s="473"/>
      <c r="AD14" s="1169"/>
      <c r="AE14" s="729"/>
      <c r="AF14" s="730"/>
      <c r="AG14" s="730"/>
      <c r="AH14" s="730"/>
      <c r="AI14" s="730"/>
      <c r="AJ14" s="730"/>
      <c r="AK14" s="730"/>
      <c r="AL14" s="730"/>
      <c r="AM14" s="730"/>
    </row>
    <row r="15" spans="1:39" s="723" customFormat="1" ht="15" x14ac:dyDescent="0.25">
      <c r="A15" s="1169"/>
      <c r="B15" s="734" t="s">
        <v>157</v>
      </c>
      <c r="C15" s="727">
        <v>9775</v>
      </c>
      <c r="D15" s="477">
        <v>1.7451119013953752E-2</v>
      </c>
      <c r="E15" s="476"/>
      <c r="F15" s="476"/>
      <c r="G15" s="476"/>
      <c r="H15" s="476"/>
      <c r="I15" s="473"/>
      <c r="J15" s="476"/>
      <c r="K15" s="476"/>
      <c r="L15" s="476"/>
      <c r="M15" s="476"/>
      <c r="N15" s="473"/>
      <c r="O15" s="1170"/>
      <c r="P15" s="728"/>
      <c r="Q15" s="476"/>
      <c r="R15" s="476"/>
      <c r="S15" s="476"/>
      <c r="T15" s="476"/>
      <c r="U15" s="476"/>
      <c r="V15" s="476"/>
      <c r="W15" s="473"/>
      <c r="X15" s="473"/>
      <c r="AD15" s="1169"/>
      <c r="AE15" s="729"/>
      <c r="AF15" s="730"/>
      <c r="AG15" s="730"/>
      <c r="AH15" s="730"/>
      <c r="AI15" s="730"/>
      <c r="AJ15" s="730"/>
      <c r="AK15" s="730"/>
      <c r="AL15" s="730"/>
      <c r="AM15" s="730"/>
    </row>
    <row r="16" spans="1:39" s="723" customFormat="1" ht="15" x14ac:dyDescent="0.25">
      <c r="A16" s="1169"/>
      <c r="B16" s="734" t="s">
        <v>200</v>
      </c>
      <c r="C16" s="727">
        <v>7725</v>
      </c>
      <c r="D16" s="477">
        <v>1.3791293542996701E-2</v>
      </c>
      <c r="E16" s="476"/>
      <c r="F16" s="476"/>
      <c r="G16" s="476"/>
      <c r="H16" s="476"/>
      <c r="I16" s="473"/>
      <c r="J16" s="476"/>
      <c r="K16" s="476"/>
      <c r="L16" s="476"/>
      <c r="M16" s="476"/>
      <c r="N16" s="473"/>
      <c r="O16" s="1170"/>
      <c r="P16" s="728"/>
      <c r="Q16" s="476"/>
      <c r="R16" s="476"/>
      <c r="S16" s="476"/>
      <c r="T16" s="476"/>
      <c r="U16" s="476"/>
      <c r="V16" s="476"/>
      <c r="W16" s="473"/>
      <c r="X16" s="473"/>
      <c r="AD16" s="1169"/>
      <c r="AE16" s="729"/>
      <c r="AF16" s="730"/>
      <c r="AG16" s="730"/>
      <c r="AH16" s="730"/>
      <c r="AI16" s="730"/>
      <c r="AJ16" s="730"/>
      <c r="AK16" s="730"/>
      <c r="AL16" s="730"/>
      <c r="AM16" s="730"/>
    </row>
    <row r="17" spans="1:28" s="723" customFormat="1" ht="15" x14ac:dyDescent="0.25">
      <c r="A17" s="731"/>
      <c r="B17" s="734" t="s">
        <v>158</v>
      </c>
      <c r="C17" s="732">
        <v>48583</v>
      </c>
      <c r="D17" s="477">
        <v>8.6734293100247079E-2</v>
      </c>
      <c r="E17" s="473"/>
      <c r="F17" s="473"/>
      <c r="G17" s="473"/>
      <c r="H17" s="473"/>
      <c r="I17" s="473"/>
      <c r="J17" s="473"/>
      <c r="K17" s="473"/>
      <c r="L17" s="473"/>
      <c r="M17" s="473"/>
      <c r="N17" s="473"/>
      <c r="O17" s="473"/>
      <c r="P17" s="473"/>
      <c r="Q17" s="473"/>
      <c r="R17" s="473"/>
      <c r="S17" s="473"/>
      <c r="T17" s="473"/>
      <c r="U17" s="473"/>
      <c r="V17" s="473"/>
      <c r="W17" s="473"/>
      <c r="X17" s="473"/>
    </row>
    <row r="18" spans="1:28" s="723" customFormat="1" ht="15" x14ac:dyDescent="0.25">
      <c r="B18" s="473" t="s">
        <v>161</v>
      </c>
      <c r="C18" s="473" t="s">
        <v>145</v>
      </c>
      <c r="D18" s="473" t="s">
        <v>76</v>
      </c>
      <c r="E18" s="473"/>
      <c r="F18" s="473"/>
      <c r="G18" s="473"/>
      <c r="H18" s="473"/>
      <c r="I18" s="473"/>
      <c r="J18" s="473"/>
      <c r="K18" s="473"/>
      <c r="L18" s="473"/>
      <c r="M18" s="473"/>
      <c r="N18" s="473"/>
      <c r="O18" s="473"/>
      <c r="P18" s="473"/>
      <c r="Q18" s="473"/>
      <c r="R18" s="473"/>
      <c r="S18" s="473"/>
      <c r="T18" s="473"/>
      <c r="U18" s="473"/>
      <c r="V18" s="473"/>
      <c r="W18" s="473"/>
      <c r="X18" s="473"/>
    </row>
    <row r="19" spans="1:28" s="723" customFormat="1" ht="15" x14ac:dyDescent="0.25">
      <c r="B19" s="473" t="s">
        <v>26</v>
      </c>
      <c r="C19" s="473">
        <v>148690</v>
      </c>
      <c r="D19" s="733">
        <v>0.26495199538129283</v>
      </c>
      <c r="E19" s="473"/>
      <c r="F19" s="473"/>
      <c r="G19" s="473"/>
      <c r="H19" s="473"/>
      <c r="I19" s="473"/>
      <c r="J19" s="473"/>
      <c r="K19" s="473"/>
      <c r="L19" s="473"/>
      <c r="M19" s="473"/>
      <c r="N19" s="473"/>
      <c r="O19" s="473"/>
      <c r="P19" s="473"/>
      <c r="Q19" s="473"/>
      <c r="R19" s="473"/>
      <c r="S19" s="473"/>
      <c r="T19" s="473"/>
      <c r="U19" s="473"/>
      <c r="V19" s="473"/>
      <c r="W19" s="473"/>
      <c r="X19" s="473"/>
      <c r="Y19" s="473"/>
      <c r="Z19" s="473"/>
      <c r="AA19" s="473"/>
      <c r="AB19" s="473"/>
    </row>
    <row r="20" spans="1:28" s="723" customFormat="1" ht="15" x14ac:dyDescent="0.25">
      <c r="B20" s="473" t="s">
        <v>27</v>
      </c>
      <c r="C20" s="473">
        <v>412506</v>
      </c>
      <c r="D20" s="733">
        <v>0.73504800461870723</v>
      </c>
      <c r="E20" s="473"/>
      <c r="F20" s="473"/>
      <c r="G20" s="473"/>
      <c r="H20" s="473"/>
      <c r="I20" s="473"/>
      <c r="J20" s="473"/>
      <c r="K20" s="473"/>
      <c r="L20" s="473"/>
      <c r="M20" s="473"/>
      <c r="N20" s="473"/>
      <c r="O20" s="473"/>
      <c r="P20" s="473"/>
      <c r="Q20" s="473"/>
      <c r="R20" s="473"/>
      <c r="S20" s="473"/>
      <c r="T20" s="473"/>
      <c r="U20" s="473"/>
      <c r="V20" s="473"/>
      <c r="W20" s="473"/>
      <c r="X20" s="473"/>
      <c r="Y20" s="473"/>
      <c r="Z20" s="473"/>
      <c r="AA20" s="473"/>
      <c r="AB20" s="473"/>
    </row>
    <row r="21" spans="1:28" s="723" customFormat="1" ht="15" x14ac:dyDescent="0.25">
      <c r="B21" s="473" t="s">
        <v>162</v>
      </c>
      <c r="C21" s="473">
        <v>1</v>
      </c>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row>
    <row r="22" spans="1:28" s="723" customFormat="1" ht="15" x14ac:dyDescent="0.25">
      <c r="B22" s="473"/>
      <c r="C22" s="473"/>
      <c r="D22" s="473"/>
      <c r="E22" s="473"/>
      <c r="F22" s="473"/>
      <c r="G22" s="473"/>
      <c r="H22" s="473"/>
      <c r="I22" s="473"/>
      <c r="J22" s="473"/>
      <c r="K22" s="473"/>
      <c r="L22" s="473"/>
      <c r="M22" s="473"/>
      <c r="N22" s="473"/>
      <c r="O22" s="473"/>
      <c r="P22" s="473"/>
      <c r="Q22" s="473"/>
      <c r="R22" s="473"/>
      <c r="S22" s="473"/>
      <c r="T22" s="473"/>
      <c r="U22" s="473"/>
      <c r="V22" s="473"/>
      <c r="W22" s="473"/>
      <c r="X22" s="473"/>
      <c r="Y22" s="473"/>
      <c r="Z22" s="473"/>
      <c r="AA22" s="473"/>
      <c r="AB22" s="473"/>
    </row>
    <row r="23" spans="1:28" s="475" customFormat="1" ht="15" x14ac:dyDescent="0.25">
      <c r="B23" s="474"/>
      <c r="C23" s="474"/>
      <c r="D23" s="474"/>
      <c r="E23" s="473"/>
      <c r="F23" s="473"/>
      <c r="G23" s="473"/>
      <c r="H23" s="473"/>
      <c r="I23" s="473"/>
      <c r="J23" s="473"/>
      <c r="K23" s="473"/>
      <c r="L23" s="473"/>
      <c r="M23" s="473"/>
      <c r="N23" s="472"/>
      <c r="O23" s="472"/>
      <c r="P23" s="472"/>
      <c r="Q23" s="472"/>
      <c r="R23" s="472"/>
      <c r="S23" s="472"/>
      <c r="T23" s="472"/>
      <c r="U23" s="472"/>
      <c r="V23" s="472"/>
      <c r="W23" s="472"/>
      <c r="X23" s="472"/>
      <c r="Y23" s="472"/>
      <c r="Z23" s="472"/>
      <c r="AA23" s="472"/>
      <c r="AB23" s="472"/>
    </row>
    <row r="24" spans="1:28" s="475" customFormat="1" ht="15" x14ac:dyDescent="0.25">
      <c r="B24" s="473"/>
      <c r="C24" s="473"/>
      <c r="D24" s="473"/>
      <c r="E24" s="473"/>
      <c r="F24" s="473"/>
      <c r="G24" s="473"/>
      <c r="H24" s="473"/>
      <c r="I24" s="473"/>
      <c r="J24" s="473"/>
      <c r="K24" s="473"/>
      <c r="L24" s="473"/>
      <c r="M24" s="473"/>
      <c r="N24" s="472"/>
      <c r="O24" s="472"/>
      <c r="P24" s="472"/>
      <c r="Q24" s="472"/>
      <c r="R24" s="472"/>
      <c r="S24" s="472"/>
      <c r="T24" s="472"/>
      <c r="U24" s="472"/>
      <c r="V24" s="472"/>
      <c r="W24" s="472"/>
      <c r="X24" s="472"/>
      <c r="Y24" s="472"/>
      <c r="Z24" s="472"/>
      <c r="AA24" s="472"/>
      <c r="AB24" s="472"/>
    </row>
    <row r="25" spans="1:28" s="475" customFormat="1" ht="15" x14ac:dyDescent="0.25">
      <c r="B25" s="473"/>
      <c r="C25" s="473"/>
      <c r="D25" s="473"/>
      <c r="E25" s="473"/>
      <c r="F25" s="473"/>
      <c r="G25" s="473"/>
      <c r="H25" s="473"/>
      <c r="I25" s="473"/>
      <c r="J25" s="473"/>
      <c r="K25" s="473"/>
      <c r="L25" s="473"/>
      <c r="M25" s="473"/>
      <c r="N25" s="472"/>
      <c r="O25" s="472"/>
      <c r="P25" s="472"/>
      <c r="Q25" s="472"/>
      <c r="R25" s="472"/>
      <c r="S25" s="472"/>
      <c r="T25" s="472"/>
      <c r="U25" s="472"/>
      <c r="V25" s="472"/>
      <c r="W25" s="472"/>
      <c r="X25" s="472"/>
      <c r="Y25" s="472"/>
      <c r="Z25" s="472"/>
      <c r="AA25" s="472"/>
      <c r="AB25" s="472"/>
    </row>
    <row r="26" spans="1:28" s="475" customFormat="1" ht="15" x14ac:dyDescent="0.25">
      <c r="B26" s="473"/>
      <c r="C26" s="473"/>
      <c r="D26" s="473"/>
      <c r="E26" s="473"/>
      <c r="F26" s="473"/>
      <c r="G26" s="473"/>
      <c r="H26" s="473"/>
      <c r="I26" s="473"/>
      <c r="J26" s="473"/>
      <c r="K26" s="473"/>
      <c r="L26" s="473"/>
      <c r="M26" s="473"/>
      <c r="N26" s="472"/>
      <c r="O26" s="472"/>
      <c r="P26" s="472"/>
      <c r="Q26" s="472"/>
      <c r="R26" s="472"/>
      <c r="S26" s="472"/>
      <c r="T26" s="472"/>
      <c r="U26" s="472"/>
      <c r="V26" s="472"/>
      <c r="W26" s="472"/>
      <c r="X26" s="472"/>
      <c r="Y26" s="472"/>
      <c r="Z26" s="472"/>
      <c r="AA26" s="472"/>
      <c r="AB26" s="472"/>
    </row>
    <row r="27" spans="1:28" s="475" customFormat="1" ht="15" x14ac:dyDescent="0.25">
      <c r="B27" s="473"/>
      <c r="C27" s="473"/>
      <c r="D27" s="473"/>
      <c r="E27" s="473"/>
      <c r="F27" s="473"/>
      <c r="G27" s="473"/>
      <c r="H27" s="473"/>
      <c r="I27" s="473"/>
      <c r="J27" s="473"/>
      <c r="K27" s="473"/>
      <c r="L27" s="473"/>
      <c r="M27" s="473"/>
      <c r="N27" s="472"/>
      <c r="O27" s="472"/>
      <c r="P27" s="472"/>
      <c r="Q27" s="472"/>
      <c r="R27" s="472"/>
      <c r="S27" s="472"/>
      <c r="T27" s="472"/>
      <c r="U27" s="472"/>
      <c r="V27" s="472"/>
      <c r="W27" s="472"/>
      <c r="X27" s="472"/>
      <c r="Y27" s="472"/>
      <c r="Z27" s="472"/>
      <c r="AA27" s="472"/>
      <c r="AB27" s="472"/>
    </row>
    <row r="28" spans="1:28" s="475" customFormat="1" ht="15" x14ac:dyDescent="0.25">
      <c r="B28" s="473"/>
      <c r="C28" s="473"/>
      <c r="D28" s="473"/>
      <c r="E28" s="473"/>
      <c r="F28" s="473"/>
      <c r="G28" s="473"/>
      <c r="H28" s="473"/>
      <c r="I28" s="473"/>
      <c r="J28" s="473"/>
      <c r="K28" s="473"/>
      <c r="L28" s="473"/>
      <c r="M28" s="473"/>
      <c r="N28" s="472"/>
      <c r="O28" s="472"/>
      <c r="P28" s="472"/>
      <c r="Q28" s="472"/>
      <c r="R28" s="472"/>
      <c r="S28" s="472"/>
      <c r="T28" s="472"/>
      <c r="U28" s="472"/>
      <c r="V28" s="472"/>
      <c r="W28" s="472"/>
      <c r="X28" s="472"/>
      <c r="Y28" s="472"/>
      <c r="Z28" s="472"/>
      <c r="AA28" s="472"/>
      <c r="AB28" s="472"/>
    </row>
    <row r="29" spans="1:28" s="475" customFormat="1" ht="15" x14ac:dyDescent="0.25">
      <c r="B29" s="473"/>
      <c r="C29" s="473"/>
      <c r="D29" s="473"/>
      <c r="E29" s="473"/>
      <c r="F29" s="473"/>
      <c r="G29" s="473"/>
      <c r="H29" s="473"/>
      <c r="I29" s="473"/>
      <c r="J29" s="473"/>
      <c r="K29" s="473"/>
      <c r="L29" s="473"/>
      <c r="M29" s="473"/>
      <c r="N29" s="472"/>
      <c r="O29" s="472"/>
      <c r="P29" s="472"/>
      <c r="Q29" s="472"/>
      <c r="R29" s="472"/>
      <c r="S29" s="472"/>
      <c r="T29" s="472"/>
      <c r="U29" s="472"/>
      <c r="V29" s="472"/>
      <c r="W29" s="472"/>
      <c r="X29" s="472"/>
      <c r="Y29" s="472"/>
      <c r="Z29" s="472"/>
      <c r="AA29" s="472"/>
      <c r="AB29" s="472"/>
    </row>
    <row r="30" spans="1:28" s="472" customFormat="1" ht="15" x14ac:dyDescent="0.25">
      <c r="B30" s="473"/>
      <c r="C30" s="473"/>
      <c r="D30" s="473"/>
      <c r="E30" s="473"/>
      <c r="F30" s="473"/>
      <c r="G30" s="473"/>
      <c r="H30" s="473"/>
      <c r="I30" s="473"/>
      <c r="J30" s="473"/>
      <c r="K30" s="473"/>
      <c r="L30" s="473"/>
      <c r="M30" s="473"/>
    </row>
    <row r="31" spans="1:28" s="472" customFormat="1" ht="15" x14ac:dyDescent="0.25">
      <c r="B31" s="473"/>
      <c r="C31" s="473"/>
      <c r="D31" s="473"/>
      <c r="E31" s="473"/>
      <c r="F31" s="473"/>
      <c r="G31" s="473"/>
      <c r="H31" s="473"/>
      <c r="I31" s="473"/>
      <c r="J31" s="473"/>
      <c r="K31" s="473"/>
      <c r="L31" s="473"/>
      <c r="M31" s="473"/>
    </row>
    <row r="32" spans="1:28" s="472" customFormat="1" ht="15" x14ac:dyDescent="0.25">
      <c r="B32" s="473"/>
      <c r="C32" s="473"/>
      <c r="D32" s="473"/>
      <c r="E32" s="473"/>
      <c r="F32" s="473"/>
      <c r="G32" s="473"/>
      <c r="H32" s="473"/>
      <c r="I32" s="473"/>
      <c r="J32" s="473"/>
      <c r="K32" s="473"/>
      <c r="L32" s="473"/>
      <c r="M32" s="473"/>
    </row>
    <row r="33" spans="2:13" s="472" customFormat="1" ht="15" x14ac:dyDescent="0.25">
      <c r="B33" s="473"/>
      <c r="C33" s="473"/>
      <c r="D33" s="473"/>
      <c r="E33" s="473"/>
      <c r="F33" s="473"/>
      <c r="G33" s="473"/>
      <c r="H33" s="473"/>
      <c r="I33" s="473"/>
      <c r="J33" s="473"/>
      <c r="K33" s="473"/>
      <c r="L33" s="473"/>
      <c r="M33" s="473"/>
    </row>
    <row r="34" spans="2:13" s="472" customFormat="1" ht="15" x14ac:dyDescent="0.25">
      <c r="B34" s="473"/>
      <c r="C34" s="473"/>
      <c r="D34" s="473"/>
      <c r="E34" s="473"/>
      <c r="F34" s="473"/>
      <c r="G34" s="473"/>
      <c r="H34" s="473"/>
    </row>
    <row r="35" spans="2:13" s="472" customFormat="1" ht="15" x14ac:dyDescent="0.25">
      <c r="B35" s="473"/>
      <c r="C35" s="473"/>
      <c r="D35" s="473"/>
      <c r="E35" s="473"/>
      <c r="F35" s="473"/>
      <c r="G35" s="473"/>
      <c r="H35" s="473"/>
    </row>
    <row r="36" spans="2:13" s="472" customFormat="1" ht="15" x14ac:dyDescent="0.25">
      <c r="B36" s="473"/>
      <c r="C36" s="473"/>
      <c r="D36" s="473"/>
      <c r="E36" s="473"/>
      <c r="F36" s="473"/>
      <c r="G36" s="473"/>
      <c r="H36" s="473"/>
    </row>
    <row r="37" spans="2:13" s="472" customFormat="1" ht="15" x14ac:dyDescent="0.25">
      <c r="B37" s="473"/>
      <c r="C37" s="473"/>
      <c r="D37" s="473"/>
      <c r="E37" s="473"/>
      <c r="F37" s="473"/>
      <c r="G37" s="473"/>
      <c r="H37" s="473"/>
    </row>
    <row r="38" spans="2:13" s="472" customFormat="1" ht="15" x14ac:dyDescent="0.25">
      <c r="B38" s="473"/>
      <c r="C38" s="473"/>
      <c r="D38" s="473"/>
      <c r="E38" s="473"/>
      <c r="F38" s="473"/>
      <c r="G38" s="473"/>
      <c r="H38" s="473"/>
    </row>
    <row r="39" spans="2:13" s="472" customFormat="1" ht="15" x14ac:dyDescent="0.25">
      <c r="B39" s="473"/>
      <c r="C39" s="473"/>
      <c r="D39" s="473"/>
      <c r="E39" s="473"/>
      <c r="F39" s="473"/>
      <c r="G39" s="473"/>
      <c r="H39" s="473"/>
    </row>
    <row r="40" spans="2:13" s="472" customFormat="1" ht="15" x14ac:dyDescent="0.25">
      <c r="B40" s="473"/>
      <c r="C40" s="473"/>
      <c r="D40" s="473"/>
      <c r="E40" s="473"/>
      <c r="F40" s="473"/>
      <c r="G40" s="473"/>
      <c r="H40" s="473"/>
    </row>
    <row r="41" spans="2:13" s="472" customFormat="1" ht="15" x14ac:dyDescent="0.25">
      <c r="B41" s="473"/>
      <c r="C41" s="473"/>
      <c r="D41" s="473"/>
      <c r="E41" s="473"/>
      <c r="F41" s="473"/>
      <c r="G41" s="473"/>
      <c r="H41" s="473"/>
    </row>
    <row r="42" spans="2:13" s="472" customFormat="1" ht="15" x14ac:dyDescent="0.25">
      <c r="B42" s="473"/>
      <c r="C42" s="473"/>
      <c r="D42" s="473"/>
    </row>
    <row r="43" spans="2:13" s="472" customFormat="1" ht="15" x14ac:dyDescent="0.25"/>
    <row r="44" spans="2:13" s="472" customFormat="1" ht="15" x14ac:dyDescent="0.25"/>
    <row r="45" spans="2:13" s="472" customFormat="1" ht="15" x14ac:dyDescent="0.25"/>
    <row r="46" spans="2:13" s="472" customFormat="1" ht="15" x14ac:dyDescent="0.25"/>
    <row r="47" spans="2:13" s="472" customFormat="1" ht="15" x14ac:dyDescent="0.25"/>
    <row r="48" spans="2:13" s="472" customFormat="1" ht="15" x14ac:dyDescent="0.25"/>
    <row r="49" s="472" customFormat="1" ht="15" x14ac:dyDescent="0.25"/>
    <row r="50" s="472" customFormat="1" ht="15" x14ac:dyDescent="0.25"/>
    <row r="51" s="472" customFormat="1" ht="15" x14ac:dyDescent="0.25"/>
    <row r="52" s="472" customFormat="1" ht="15" x14ac:dyDescent="0.25"/>
    <row r="53" s="472" customFormat="1" ht="15" x14ac:dyDescent="0.25"/>
    <row r="54" s="472" customFormat="1" ht="15" x14ac:dyDescent="0.25"/>
    <row r="55" s="472" customFormat="1" ht="15" x14ac:dyDescent="0.25"/>
    <row r="56" s="472" customFormat="1" ht="15" x14ac:dyDescent="0.25"/>
    <row r="57" s="472" customFormat="1" ht="15" x14ac:dyDescent="0.25"/>
    <row r="58" s="472" customFormat="1" ht="15" x14ac:dyDescent="0.25"/>
    <row r="59" s="472" customFormat="1" ht="15" x14ac:dyDescent="0.25"/>
    <row r="60" s="472" customFormat="1" ht="15" x14ac:dyDescent="0.25"/>
    <row r="61" s="472" customFormat="1" ht="15" x14ac:dyDescent="0.25"/>
    <row r="62" s="472" customFormat="1" ht="15" x14ac:dyDescent="0.25"/>
    <row r="63" s="472" customFormat="1" ht="15" x14ac:dyDescent="0.25"/>
    <row r="64" s="472" customFormat="1" ht="15" x14ac:dyDescent="0.25"/>
    <row r="65" spans="2:4" s="472" customFormat="1" ht="15" x14ac:dyDescent="0.25"/>
    <row r="66" spans="2:4" s="472" customFormat="1" ht="15" x14ac:dyDescent="0.25"/>
    <row r="67" spans="2:4" s="474" customFormat="1" ht="15" x14ac:dyDescent="0.25">
      <c r="B67" s="472"/>
      <c r="C67" s="472"/>
      <c r="D67" s="472"/>
    </row>
    <row r="68" spans="2:4" s="474" customFormat="1" ht="15" x14ac:dyDescent="0.25"/>
    <row r="69" spans="2:4" s="474" customFormat="1" ht="15" x14ac:dyDescent="0.25"/>
    <row r="70" spans="2:4" s="474" customFormat="1" ht="15" x14ac:dyDescent="0.25"/>
    <row r="71" spans="2:4" s="474" customFormat="1" ht="15" x14ac:dyDescent="0.25"/>
    <row r="72" spans="2:4" s="474" customFormat="1" ht="15" x14ac:dyDescent="0.25"/>
    <row r="73" spans="2:4" s="474" customFormat="1" ht="15" x14ac:dyDescent="0.25"/>
    <row r="74" spans="2:4" s="474" customFormat="1" ht="15" x14ac:dyDescent="0.25"/>
    <row r="75" spans="2:4" s="474" customFormat="1" ht="15" x14ac:dyDescent="0.25"/>
    <row r="76" spans="2:4" s="474" customFormat="1" ht="15" x14ac:dyDescent="0.25"/>
    <row r="77" spans="2:4" s="474" customFormat="1" ht="15" x14ac:dyDescent="0.25"/>
    <row r="78" spans="2:4" s="474" customFormat="1" ht="15" x14ac:dyDescent="0.25"/>
    <row r="79" spans="2:4" s="474" customFormat="1" ht="15" x14ac:dyDescent="0.25"/>
    <row r="80" spans="2:4" s="474" customFormat="1" ht="15" x14ac:dyDescent="0.25"/>
    <row r="81" s="474" customFormat="1" ht="15" x14ac:dyDescent="0.25"/>
    <row r="82" s="474" customFormat="1" ht="15" x14ac:dyDescent="0.25"/>
    <row r="83" s="474" customFormat="1" ht="15" x14ac:dyDescent="0.25"/>
    <row r="84" s="474" customFormat="1" ht="15" x14ac:dyDescent="0.25"/>
    <row r="85" s="474" customFormat="1" ht="15" x14ac:dyDescent="0.25"/>
    <row r="86" s="474" customFormat="1" ht="15" x14ac:dyDescent="0.25"/>
    <row r="87" s="474" customFormat="1" ht="15" x14ac:dyDescent="0.25"/>
    <row r="88" s="474" customFormat="1" ht="15" x14ac:dyDescent="0.25"/>
    <row r="89" s="474" customFormat="1" ht="15" x14ac:dyDescent="0.25"/>
    <row r="90" s="474" customFormat="1" ht="15" x14ac:dyDescent="0.25"/>
    <row r="91" s="474" customFormat="1" ht="15" x14ac:dyDescent="0.25"/>
    <row r="92" s="474" customFormat="1" ht="15" x14ac:dyDescent="0.25"/>
    <row r="93" s="474" customFormat="1" ht="15" x14ac:dyDescent="0.25"/>
    <row r="94" s="474" customFormat="1" ht="15" x14ac:dyDescent="0.25"/>
    <row r="95" s="474" customFormat="1" ht="15" x14ac:dyDescent="0.25"/>
    <row r="96" s="474" customFormat="1" ht="15" x14ac:dyDescent="0.25"/>
    <row r="97" spans="2:4" s="474" customFormat="1" ht="15" x14ac:dyDescent="0.25"/>
    <row r="98" spans="2:4" s="474" customFormat="1" ht="15" x14ac:dyDescent="0.25"/>
    <row r="99" spans="2:4" ht="15" x14ac:dyDescent="0.25">
      <c r="B99" s="474"/>
      <c r="C99" s="474"/>
      <c r="D99" s="474"/>
    </row>
  </sheetData>
  <mergeCells count="18">
    <mergeCell ref="AL7:AM7"/>
    <mergeCell ref="A9:A16"/>
    <mergeCell ref="O9:O16"/>
    <mergeCell ref="AD9:AD16"/>
    <mergeCell ref="Q7:R7"/>
    <mergeCell ref="S7:T7"/>
    <mergeCell ref="U7:V7"/>
    <mergeCell ref="AF7:AG7"/>
    <mergeCell ref="AH7:AI7"/>
    <mergeCell ref="AJ7:AK7"/>
    <mergeCell ref="B2:H2"/>
    <mergeCell ref="B4:L4"/>
    <mergeCell ref="B5:L5"/>
    <mergeCell ref="C7:D7"/>
    <mergeCell ref="E7:F7"/>
    <mergeCell ref="G7:H7"/>
    <mergeCell ref="J7:K7"/>
    <mergeCell ref="L7:M7"/>
  </mergeCells>
  <printOptions horizontalCentered="1"/>
  <pageMargins left="0" right="0" top="0.43307086614173229" bottom="0.43307086614173229" header="0" footer="0"/>
  <pageSetup paperSize="9"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66">
    <pageSetUpPr fitToPage="1"/>
  </sheetPr>
  <dimension ref="A1:Q42"/>
  <sheetViews>
    <sheetView zoomScaleNormal="100" workbookViewId="0"/>
  </sheetViews>
  <sheetFormatPr baseColWidth="10" defaultRowHeight="12.75" x14ac:dyDescent="0.2"/>
  <cols>
    <col min="1" max="1" width="4.28515625" customWidth="1"/>
    <col min="2" max="2" width="12.28515625" customWidth="1"/>
    <col min="3" max="3" width="10.85546875" bestFit="1" customWidth="1"/>
    <col min="4" max="4" width="9.5703125" customWidth="1"/>
    <col min="5" max="5" width="10.85546875" bestFit="1" customWidth="1"/>
    <col min="6" max="6" width="11.7109375" customWidth="1"/>
    <col min="7" max="7" width="10.85546875" bestFit="1" customWidth="1"/>
    <col min="8" max="8" width="9.2851562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71" t="s">
        <v>458</v>
      </c>
      <c r="C6" s="1171"/>
      <c r="D6" s="1171"/>
      <c r="E6" s="1171"/>
      <c r="F6" s="1171"/>
      <c r="G6" s="1171"/>
      <c r="H6" s="1171"/>
      <c r="I6" s="1171"/>
      <c r="J6" s="1171"/>
      <c r="K6" s="1171"/>
      <c r="L6" s="1171"/>
      <c r="M6" s="1171"/>
      <c r="N6" s="1171"/>
      <c r="O6" s="389"/>
    </row>
    <row r="7" spans="1:17" s="7" customFormat="1" ht="11.25" customHeight="1" x14ac:dyDescent="0.2">
      <c r="A7" s="364"/>
      <c r="B7" s="1171"/>
      <c r="C7" s="1171"/>
      <c r="D7" s="1171"/>
      <c r="E7" s="1171"/>
      <c r="F7" s="1171"/>
      <c r="G7" s="1171"/>
      <c r="H7" s="1171"/>
      <c r="I7" s="1171"/>
      <c r="J7" s="1171"/>
      <c r="K7" s="1171"/>
      <c r="L7" s="1171"/>
      <c r="M7" s="1171"/>
      <c r="N7" s="1171"/>
      <c r="O7" s="389"/>
    </row>
    <row r="8" spans="1:17" s="7" customFormat="1" ht="15.75" customHeight="1" x14ac:dyDescent="0.2">
      <c r="A8" s="364"/>
      <c r="B8" s="1172" t="str">
        <f>porsaad!B6</f>
        <v>Situación a 30 de abril de 2023</v>
      </c>
      <c r="C8" s="1172"/>
      <c r="D8" s="1172"/>
      <c r="E8" s="1172"/>
      <c r="F8" s="1172"/>
      <c r="G8" s="1172"/>
      <c r="H8" s="1172"/>
      <c r="I8" s="1172"/>
      <c r="J8" s="1172"/>
      <c r="K8" s="1172"/>
      <c r="L8" s="1172"/>
      <c r="M8" s="1172"/>
      <c r="N8" s="1172"/>
      <c r="O8" s="426"/>
      <c r="P8" s="426"/>
      <c r="Q8" s="426"/>
    </row>
    <row r="9" spans="1:17" s="361" customFormat="1" ht="6" customHeight="1" x14ac:dyDescent="0.2">
      <c r="A9" s="365"/>
      <c r="B9"/>
      <c r="C9"/>
      <c r="D9"/>
      <c r="E9"/>
      <c r="F9"/>
      <c r="G9"/>
      <c r="H9"/>
      <c r="I9"/>
      <c r="J9"/>
      <c r="K9"/>
      <c r="L9"/>
      <c r="M9"/>
      <c r="N9"/>
      <c r="O9"/>
      <c r="P9"/>
      <c r="Q9"/>
    </row>
    <row r="10" spans="1:17" s="390" customFormat="1" x14ac:dyDescent="0.2"/>
    <row r="11" spans="1:17" s="390" customFormat="1" x14ac:dyDescent="0.2">
      <c r="C11" s="1173" t="s">
        <v>3</v>
      </c>
      <c r="D11" s="1173"/>
      <c r="E11" s="1173"/>
    </row>
    <row r="12" spans="1:17" s="390" customFormat="1" ht="15" x14ac:dyDescent="0.25">
      <c r="C12" s="390" t="s">
        <v>26</v>
      </c>
      <c r="D12" s="390" t="s">
        <v>27</v>
      </c>
      <c r="E12" s="390" t="s">
        <v>162</v>
      </c>
      <c r="F12" s="390" t="s">
        <v>71</v>
      </c>
      <c r="G12" s="390" t="s">
        <v>163</v>
      </c>
      <c r="H12" s="390" t="s">
        <v>164</v>
      </c>
      <c r="I12" s="391"/>
      <c r="J12" s="391"/>
      <c r="K12" s="391"/>
    </row>
    <row r="13" spans="1:17" s="390" customFormat="1" ht="15" x14ac:dyDescent="0.25">
      <c r="B13" s="390" t="s">
        <v>11</v>
      </c>
      <c r="C13" s="392">
        <v>13664</v>
      </c>
      <c r="D13" s="392">
        <v>65266</v>
      </c>
      <c r="E13" s="392">
        <v>1</v>
      </c>
      <c r="F13" s="392">
        <v>78930</v>
      </c>
      <c r="G13" s="479">
        <v>0.17311541872545294</v>
      </c>
      <c r="H13" s="479">
        <v>0.82688458127454711</v>
      </c>
      <c r="I13" s="480">
        <v>0.26495199538129283</v>
      </c>
      <c r="J13" s="391"/>
      <c r="K13" s="391"/>
      <c r="M13" s="392"/>
      <c r="N13" s="392"/>
      <c r="O13" s="393"/>
      <c r="P13" s="393"/>
      <c r="Q13" s="393"/>
    </row>
    <row r="14" spans="1:17" s="390" customFormat="1" ht="15" x14ac:dyDescent="0.25">
      <c r="B14" s="390" t="s">
        <v>10</v>
      </c>
      <c r="C14" s="392">
        <v>6002</v>
      </c>
      <c r="D14" s="392">
        <v>13997</v>
      </c>
      <c r="E14" s="392">
        <v>0</v>
      </c>
      <c r="F14" s="392">
        <v>19999</v>
      </c>
      <c r="G14" s="479">
        <v>0.30011500575028749</v>
      </c>
      <c r="H14" s="479">
        <v>0.69988499424971251</v>
      </c>
      <c r="I14" s="480">
        <v>0.26495199538129283</v>
      </c>
      <c r="J14" s="391"/>
      <c r="K14" s="391"/>
      <c r="M14" s="392"/>
      <c r="N14" s="392"/>
      <c r="O14" s="393"/>
      <c r="P14" s="393"/>
      <c r="Q14" s="393"/>
    </row>
    <row r="15" spans="1:17" s="390" customFormat="1" ht="15" x14ac:dyDescent="0.25">
      <c r="B15" s="390" t="s">
        <v>40</v>
      </c>
      <c r="C15" s="392">
        <v>2799</v>
      </c>
      <c r="D15" s="392">
        <v>8204</v>
      </c>
      <c r="E15" s="392">
        <v>0</v>
      </c>
      <c r="F15" s="392">
        <v>11003</v>
      </c>
      <c r="G15" s="479">
        <v>0.2543851676815414</v>
      </c>
      <c r="H15" s="479">
        <v>0.7456148323184586</v>
      </c>
      <c r="I15" s="480">
        <v>0.26495199538129283</v>
      </c>
      <c r="J15" s="391"/>
      <c r="K15" s="391"/>
      <c r="M15" s="392"/>
      <c r="N15" s="392"/>
      <c r="O15" s="393"/>
      <c r="P15" s="393"/>
      <c r="Q15" s="393"/>
    </row>
    <row r="16" spans="1:17" s="390" customFormat="1" ht="15" x14ac:dyDescent="0.25">
      <c r="B16" s="390" t="s">
        <v>41</v>
      </c>
      <c r="C16" s="392">
        <v>6326</v>
      </c>
      <c r="D16" s="392">
        <v>14974</v>
      </c>
      <c r="E16" s="392">
        <v>0</v>
      </c>
      <c r="F16" s="392">
        <v>21300</v>
      </c>
      <c r="G16" s="479">
        <v>0.29699530516431927</v>
      </c>
      <c r="H16" s="479">
        <v>0.70300469483568073</v>
      </c>
      <c r="I16" s="480">
        <v>0.26495199538129283</v>
      </c>
      <c r="J16" s="391"/>
      <c r="K16" s="391"/>
      <c r="M16" s="392"/>
      <c r="N16" s="392"/>
      <c r="O16" s="393"/>
      <c r="P16" s="393"/>
      <c r="Q16" s="393"/>
    </row>
    <row r="17" spans="2:17" s="390" customFormat="1" ht="15" x14ac:dyDescent="0.25">
      <c r="B17" s="390" t="s">
        <v>9</v>
      </c>
      <c r="C17" s="392">
        <v>3304</v>
      </c>
      <c r="D17" s="392">
        <v>12034</v>
      </c>
      <c r="E17" s="392">
        <v>0</v>
      </c>
      <c r="F17" s="392">
        <v>15338</v>
      </c>
      <c r="G17" s="479">
        <v>0.21541270048246186</v>
      </c>
      <c r="H17" s="479">
        <v>0.78458729951753814</v>
      </c>
      <c r="I17" s="480">
        <v>0.26495199538129283</v>
      </c>
      <c r="J17" s="391"/>
      <c r="K17" s="391"/>
      <c r="M17" s="392"/>
      <c r="N17" s="392"/>
      <c r="O17" s="393"/>
      <c r="P17" s="393"/>
      <c r="Q17" s="393"/>
    </row>
    <row r="18" spans="2:17" s="390" customFormat="1" ht="15" x14ac:dyDescent="0.25">
      <c r="B18" s="390" t="s">
        <v>8</v>
      </c>
      <c r="C18" s="392">
        <v>2524</v>
      </c>
      <c r="D18" s="392">
        <v>6699</v>
      </c>
      <c r="E18" s="392">
        <v>0</v>
      </c>
      <c r="F18" s="392">
        <v>9223</v>
      </c>
      <c r="G18" s="479">
        <v>0.27366366691965738</v>
      </c>
      <c r="H18" s="479">
        <v>0.72633633308034262</v>
      </c>
      <c r="I18" s="480">
        <v>0.26495199538129283</v>
      </c>
      <c r="J18" s="391"/>
      <c r="K18" s="391"/>
      <c r="M18" s="392"/>
      <c r="N18" s="392"/>
      <c r="O18" s="393"/>
      <c r="P18" s="393"/>
      <c r="Q18" s="393"/>
    </row>
    <row r="19" spans="2:17" s="390" customFormat="1" ht="15" x14ac:dyDescent="0.25">
      <c r="B19" s="390" t="s">
        <v>7</v>
      </c>
      <c r="C19" s="392">
        <v>7477</v>
      </c>
      <c r="D19" s="392">
        <v>23532</v>
      </c>
      <c r="E19" s="392">
        <v>0</v>
      </c>
      <c r="F19" s="392">
        <v>31009</v>
      </c>
      <c r="G19" s="479">
        <v>0.2411235447773227</v>
      </c>
      <c r="H19" s="479">
        <v>0.75887645522267733</v>
      </c>
      <c r="I19" s="480">
        <v>0.26495199538129283</v>
      </c>
      <c r="J19" s="391"/>
      <c r="K19" s="391"/>
      <c r="M19" s="392"/>
      <c r="N19" s="392"/>
      <c r="O19" s="393"/>
      <c r="P19" s="393"/>
      <c r="Q19" s="393"/>
    </row>
    <row r="20" spans="2:17" s="390" customFormat="1" ht="15" x14ac:dyDescent="0.25">
      <c r="B20" s="390" t="s">
        <v>43</v>
      </c>
      <c r="C20" s="392">
        <v>3797</v>
      </c>
      <c r="D20" s="392">
        <v>13437</v>
      </c>
      <c r="E20" s="392">
        <v>0</v>
      </c>
      <c r="F20" s="392">
        <v>17234</v>
      </c>
      <c r="G20" s="479">
        <v>0.22032029708715331</v>
      </c>
      <c r="H20" s="479">
        <v>0.77967970291284672</v>
      </c>
      <c r="I20" s="480">
        <v>0.26495199538129283</v>
      </c>
      <c r="J20" s="391"/>
      <c r="K20" s="391"/>
      <c r="M20" s="392"/>
      <c r="N20" s="392"/>
      <c r="O20" s="393"/>
      <c r="P20" s="393"/>
      <c r="Q20" s="393"/>
    </row>
    <row r="21" spans="2:17" s="390" customFormat="1" ht="15" x14ac:dyDescent="0.25">
      <c r="B21" s="390" t="s">
        <v>44</v>
      </c>
      <c r="C21" s="392">
        <v>40004</v>
      </c>
      <c r="D21" s="392">
        <v>74494</v>
      </c>
      <c r="E21" s="392">
        <v>0</v>
      </c>
      <c r="F21" s="392">
        <v>114498</v>
      </c>
      <c r="G21" s="479">
        <v>0.34938601547625286</v>
      </c>
      <c r="H21" s="479">
        <v>0.65061398452374719</v>
      </c>
      <c r="I21" s="480">
        <v>0.26495199538129283</v>
      </c>
      <c r="J21" s="391"/>
      <c r="K21" s="391"/>
      <c r="M21" s="392"/>
      <c r="N21" s="392"/>
      <c r="O21" s="393"/>
      <c r="P21" s="393"/>
      <c r="Q21" s="393"/>
    </row>
    <row r="22" spans="2:17" s="390" customFormat="1" ht="15" x14ac:dyDescent="0.25">
      <c r="B22" s="390" t="s">
        <v>6</v>
      </c>
      <c r="C22" s="392">
        <v>26225</v>
      </c>
      <c r="D22" s="392">
        <v>76500</v>
      </c>
      <c r="E22" s="392">
        <v>0</v>
      </c>
      <c r="F22" s="392">
        <v>102725</v>
      </c>
      <c r="G22" s="479">
        <v>0.25529325870041375</v>
      </c>
      <c r="H22" s="479">
        <v>0.74470674129958625</v>
      </c>
      <c r="I22" s="480">
        <v>0.26495199538129283</v>
      </c>
      <c r="J22" s="391"/>
      <c r="K22" s="391"/>
      <c r="M22" s="392"/>
      <c r="N22" s="392"/>
      <c r="O22" s="393"/>
      <c r="P22" s="393"/>
      <c r="Q22" s="393"/>
    </row>
    <row r="23" spans="2:17" s="390" customFormat="1" ht="15" x14ac:dyDescent="0.25">
      <c r="B23" s="390" t="s">
        <v>5</v>
      </c>
      <c r="C23" s="392">
        <v>1152</v>
      </c>
      <c r="D23" s="392">
        <v>5279</v>
      </c>
      <c r="E23" s="392">
        <v>0</v>
      </c>
      <c r="F23" s="392">
        <v>6431</v>
      </c>
      <c r="G23" s="479">
        <v>0.17913232778728036</v>
      </c>
      <c r="H23" s="479">
        <v>0.82086767221271961</v>
      </c>
      <c r="I23" s="480">
        <v>0.26495199538129283</v>
      </c>
      <c r="J23" s="391"/>
      <c r="K23" s="391"/>
      <c r="M23" s="392"/>
      <c r="N23" s="392"/>
      <c r="O23" s="393"/>
      <c r="P23" s="393"/>
      <c r="Q23" s="393"/>
    </row>
    <row r="24" spans="2:17" s="390" customFormat="1" ht="15" x14ac:dyDescent="0.25">
      <c r="B24" s="390" t="s">
        <v>38</v>
      </c>
      <c r="C24" s="392">
        <v>2457</v>
      </c>
      <c r="D24" s="392">
        <v>14203</v>
      </c>
      <c r="E24" s="392">
        <v>0</v>
      </c>
      <c r="F24" s="392">
        <v>16660</v>
      </c>
      <c r="G24" s="479">
        <v>0.14747899159663866</v>
      </c>
      <c r="H24" s="479">
        <v>0.85252100840336131</v>
      </c>
      <c r="I24" s="480">
        <v>0.26495199538129283</v>
      </c>
      <c r="J24" s="391"/>
      <c r="K24" s="391"/>
      <c r="M24" s="392"/>
      <c r="N24" s="392"/>
      <c r="O24" s="393"/>
      <c r="P24" s="393"/>
      <c r="Q24" s="393"/>
    </row>
    <row r="25" spans="2:17" s="390" customFormat="1" ht="15" x14ac:dyDescent="0.25">
      <c r="B25" s="390" t="s">
        <v>45</v>
      </c>
      <c r="C25" s="392">
        <v>11069</v>
      </c>
      <c r="D25" s="392">
        <v>33803</v>
      </c>
      <c r="E25" s="392">
        <v>0</v>
      </c>
      <c r="F25" s="392">
        <v>44872</v>
      </c>
      <c r="G25" s="479">
        <v>0.24667944375111428</v>
      </c>
      <c r="H25" s="479">
        <v>0.75332055624888572</v>
      </c>
      <c r="I25" s="480">
        <v>0.26495199538129283</v>
      </c>
      <c r="J25" s="391"/>
      <c r="K25" s="391"/>
      <c r="M25" s="392"/>
      <c r="N25" s="392"/>
      <c r="O25" s="393"/>
      <c r="P25" s="393"/>
      <c r="Q25" s="393"/>
    </row>
    <row r="26" spans="2:17" s="390" customFormat="1" ht="15" x14ac:dyDescent="0.25">
      <c r="B26" s="390" t="s">
        <v>46</v>
      </c>
      <c r="C26" s="392">
        <v>6686</v>
      </c>
      <c r="D26" s="392">
        <v>17180</v>
      </c>
      <c r="E26" s="392">
        <v>0</v>
      </c>
      <c r="F26" s="392">
        <v>23866</v>
      </c>
      <c r="G26" s="479">
        <v>0.28014749015335622</v>
      </c>
      <c r="H26" s="479">
        <v>0.71985250984664373</v>
      </c>
      <c r="I26" s="480">
        <v>0.26495199538129283</v>
      </c>
      <c r="J26" s="391"/>
      <c r="K26" s="391"/>
      <c r="M26" s="392"/>
      <c r="N26" s="392"/>
      <c r="O26" s="393"/>
      <c r="P26" s="393"/>
      <c r="Q26" s="393"/>
    </row>
    <row r="27" spans="2:17" s="390" customFormat="1" ht="15" x14ac:dyDescent="0.25">
      <c r="B27" s="390" t="s">
        <v>47</v>
      </c>
      <c r="C27" s="392">
        <v>2802</v>
      </c>
      <c r="D27" s="392">
        <v>7018</v>
      </c>
      <c r="E27" s="392">
        <v>0</v>
      </c>
      <c r="F27" s="392">
        <v>9820</v>
      </c>
      <c r="G27" s="479">
        <v>0.28533604887983705</v>
      </c>
      <c r="H27" s="479">
        <v>0.7146639511201629</v>
      </c>
      <c r="I27" s="480">
        <v>0.26495199538129283</v>
      </c>
      <c r="J27" s="391"/>
      <c r="K27" s="391"/>
      <c r="M27" s="392"/>
      <c r="N27" s="392"/>
      <c r="O27" s="393"/>
      <c r="P27" s="393"/>
      <c r="Q27" s="393"/>
    </row>
    <row r="28" spans="2:17" s="390" customFormat="1" ht="15" x14ac:dyDescent="0.25">
      <c r="B28" s="390" t="s">
        <v>48</v>
      </c>
      <c r="C28" s="392">
        <v>11811</v>
      </c>
      <c r="D28" s="392">
        <v>23534</v>
      </c>
      <c r="E28" s="392">
        <v>0</v>
      </c>
      <c r="F28" s="392">
        <v>35345</v>
      </c>
      <c r="G28" s="479">
        <v>0.3341632479841562</v>
      </c>
      <c r="H28" s="479">
        <v>0.6658367520158438</v>
      </c>
      <c r="I28" s="480">
        <v>0.26495199538129283</v>
      </c>
      <c r="J28" s="391"/>
      <c r="K28" s="391"/>
      <c r="M28" s="392"/>
      <c r="N28" s="392"/>
      <c r="O28" s="393"/>
      <c r="P28" s="393"/>
      <c r="Q28" s="393"/>
    </row>
    <row r="29" spans="2:17" s="390" customFormat="1" ht="15" x14ac:dyDescent="0.25">
      <c r="B29" s="390" t="s">
        <v>49</v>
      </c>
      <c r="C29" s="392">
        <v>356</v>
      </c>
      <c r="D29" s="392">
        <v>901</v>
      </c>
      <c r="E29" s="392">
        <v>0</v>
      </c>
      <c r="F29" s="392">
        <v>1257</v>
      </c>
      <c r="G29" s="479">
        <v>0.28321400159108989</v>
      </c>
      <c r="H29" s="479">
        <v>0.71678599840891011</v>
      </c>
      <c r="I29" s="480">
        <v>0.26495199538129283</v>
      </c>
      <c r="J29" s="391"/>
      <c r="K29" s="391"/>
      <c r="M29" s="392"/>
      <c r="N29" s="392"/>
      <c r="O29" s="393"/>
      <c r="P29" s="393"/>
      <c r="Q29" s="393"/>
    </row>
    <row r="30" spans="2:17" s="390" customFormat="1" ht="15" x14ac:dyDescent="0.25">
      <c r="B30" s="390" t="s">
        <v>42</v>
      </c>
      <c r="C30" s="392">
        <v>131</v>
      </c>
      <c r="D30" s="392">
        <v>643</v>
      </c>
      <c r="E30" s="392">
        <v>0</v>
      </c>
      <c r="F30" s="392">
        <v>774</v>
      </c>
      <c r="G30" s="479">
        <v>0.16925064599483206</v>
      </c>
      <c r="H30" s="479">
        <v>0.83074935400516792</v>
      </c>
      <c r="I30" s="480">
        <v>0.26495199538129283</v>
      </c>
      <c r="J30" s="391"/>
      <c r="K30" s="391"/>
      <c r="M30" s="392"/>
      <c r="N30" s="392"/>
      <c r="O30" s="393"/>
      <c r="P30" s="393"/>
      <c r="Q30" s="393"/>
    </row>
    <row r="31" spans="2:17" s="390" customFormat="1" ht="15" x14ac:dyDescent="0.25">
      <c r="B31" s="390" t="s">
        <v>50</v>
      </c>
      <c r="C31" s="392">
        <v>104</v>
      </c>
      <c r="D31" s="392">
        <v>808</v>
      </c>
      <c r="E31" s="392">
        <v>0</v>
      </c>
      <c r="F31" s="392">
        <v>912</v>
      </c>
      <c r="G31" s="479">
        <v>0.11403508771929824</v>
      </c>
      <c r="H31" s="479">
        <v>0.88596491228070173</v>
      </c>
      <c r="I31" s="480">
        <v>0.26495199538129283</v>
      </c>
      <c r="J31" s="391"/>
      <c r="K31" s="391"/>
      <c r="M31" s="392"/>
      <c r="N31" s="392"/>
      <c r="O31" s="393"/>
      <c r="P31" s="393"/>
      <c r="Q31" s="393"/>
    </row>
    <row r="32" spans="2:17" s="390" customFormat="1" ht="15" x14ac:dyDescent="0.25">
      <c r="B32" s="394" t="s">
        <v>3</v>
      </c>
      <c r="C32" s="395">
        <v>148690</v>
      </c>
      <c r="D32" s="395">
        <v>412506</v>
      </c>
      <c r="E32" s="395">
        <v>1</v>
      </c>
      <c r="F32" s="395">
        <v>561196</v>
      </c>
      <c r="G32" s="481">
        <v>0.26495199538129283</v>
      </c>
      <c r="H32" s="481">
        <v>0.73504800461870723</v>
      </c>
      <c r="I32" s="480">
        <v>0.26495199538129283</v>
      </c>
      <c r="J32" s="391"/>
      <c r="K32" s="391"/>
      <c r="M32" s="392"/>
      <c r="N32" s="392"/>
      <c r="O32" s="393"/>
      <c r="P32" s="393"/>
      <c r="Q32" s="393"/>
    </row>
    <row r="33" spans="9:16" s="390" customFormat="1" ht="15" x14ac:dyDescent="0.25">
      <c r="I33" s="391"/>
      <c r="J33" s="391"/>
      <c r="K33" s="391"/>
      <c r="M33" s="392"/>
      <c r="N33" s="392"/>
      <c r="O33" s="393"/>
      <c r="P33" s="393"/>
    </row>
    <row r="34" spans="9:16" s="390" customFormat="1" x14ac:dyDescent="0.2"/>
    <row r="35" spans="9:16" s="361" customFormat="1" x14ac:dyDescent="0.2"/>
    <row r="36" spans="9:16" s="361" customFormat="1" x14ac:dyDescent="0.2"/>
    <row r="37" spans="9:16" s="361" customFormat="1" x14ac:dyDescent="0.2"/>
    <row r="38" spans="9:16" s="361" customFormat="1" x14ac:dyDescent="0.2"/>
    <row r="39" spans="9:16" s="361" customFormat="1" x14ac:dyDescent="0.2"/>
    <row r="40" spans="9:16" s="361" customFormat="1" x14ac:dyDescent="0.2"/>
    <row r="41" spans="9:16" s="361" customFormat="1" x14ac:dyDescent="0.2"/>
    <row r="42" spans="9:16" s="361" customFormat="1" x14ac:dyDescent="0.2"/>
  </sheetData>
  <mergeCells count="3">
    <mergeCell ref="B6:N7"/>
    <mergeCell ref="B8:N8"/>
    <mergeCell ref="C11:E11"/>
  </mergeCells>
  <printOptions horizontalCentered="1"/>
  <pageMargins left="0" right="0" top="0.43307086614173229" bottom="0.43307086614173229" header="0" footer="0"/>
  <pageSetup paperSize="9" scale="92" orientation="landscape" r:id="rId1"/>
  <headerFooter alignWithMargins="0"/>
  <rowBreaks count="1" manualBreakCount="1">
    <brk id="42"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10">
    <tabColor theme="0"/>
    <pageSetUpPr fitToPage="1"/>
  </sheetPr>
  <dimension ref="A1:W26"/>
  <sheetViews>
    <sheetView zoomScaleNormal="100" workbookViewId="0"/>
  </sheetViews>
  <sheetFormatPr baseColWidth="10" defaultColWidth="11.42578125" defaultRowHeight="15" x14ac:dyDescent="0.25"/>
  <cols>
    <col min="1" max="1" width="1.85546875" style="870" customWidth="1"/>
    <col min="2" max="2" width="24.5703125" style="870" customWidth="1"/>
    <col min="3" max="8" width="10.85546875" style="870" customWidth="1"/>
    <col min="9" max="10" width="7.140625" style="870" customWidth="1"/>
    <col min="11" max="11" width="7.7109375" style="870" customWidth="1"/>
    <col min="12" max="17" width="8.28515625" style="870" customWidth="1"/>
    <col min="18" max="19" width="7.7109375" style="870" customWidth="1"/>
    <col min="20" max="20" width="11.42578125" style="870" customWidth="1"/>
    <col min="21" max="21" width="11.42578125" style="870"/>
    <col min="22" max="22" width="11.85546875" style="870" bestFit="1" customWidth="1"/>
    <col min="23" max="16384" width="11.42578125" style="870"/>
  </cols>
  <sheetData>
    <row r="1" spans="1:21" x14ac:dyDescent="0.25">
      <c r="A1" s="869"/>
      <c r="B1" s="869"/>
      <c r="H1" s="871"/>
      <c r="I1" s="871"/>
    </row>
    <row r="2" spans="1:21" ht="48.75" customHeight="1" x14ac:dyDescent="0.25">
      <c r="A2" s="869"/>
      <c r="B2" s="869"/>
      <c r="H2" s="871"/>
      <c r="I2" s="871"/>
    </row>
    <row r="3" spans="1:21" ht="40.5" customHeight="1" x14ac:dyDescent="0.25">
      <c r="A3" s="869"/>
      <c r="B3" s="1033" t="s">
        <v>379</v>
      </c>
      <c r="C3" s="1033"/>
      <c r="D3" s="1033"/>
      <c r="E3" s="1033"/>
      <c r="F3" s="1033"/>
      <c r="G3" s="1033"/>
      <c r="H3" s="1033"/>
      <c r="I3" s="1033"/>
      <c r="J3" s="1033"/>
      <c r="K3" s="1033"/>
      <c r="L3" s="1033"/>
      <c r="M3" s="1033"/>
      <c r="N3" s="1033"/>
      <c r="O3" s="1033"/>
      <c r="P3" s="1033"/>
      <c r="Q3" s="1033"/>
      <c r="R3" s="1033"/>
      <c r="S3" s="1033"/>
    </row>
    <row r="5" spans="1:21" x14ac:dyDescent="0.25">
      <c r="B5" s="872"/>
      <c r="C5" s="1029" t="s">
        <v>377</v>
      </c>
      <c r="D5" s="1029"/>
      <c r="E5" s="1029"/>
      <c r="F5" s="1029"/>
      <c r="G5" s="1029"/>
      <c r="H5" s="1029"/>
      <c r="I5" s="1029"/>
      <c r="J5" s="1029" t="s">
        <v>351</v>
      </c>
      <c r="K5" s="1029"/>
      <c r="L5" s="1029"/>
      <c r="M5" s="1029"/>
      <c r="N5" s="1029"/>
      <c r="O5" s="1029"/>
      <c r="P5" s="1029"/>
      <c r="Q5" s="1029"/>
      <c r="R5" s="1029"/>
      <c r="S5" s="1029"/>
    </row>
    <row r="6" spans="1:21" ht="21" customHeight="1" x14ac:dyDescent="0.25">
      <c r="B6" s="872"/>
      <c r="C6" s="1030"/>
      <c r="D6" s="1030"/>
      <c r="E6" s="1030"/>
      <c r="F6" s="1030"/>
      <c r="G6" s="1030"/>
      <c r="H6" s="1030"/>
      <c r="I6" s="1030"/>
      <c r="J6" s="1030">
        <v>43830</v>
      </c>
      <c r="K6" s="1031"/>
      <c r="L6" s="1032">
        <v>44196</v>
      </c>
      <c r="M6" s="1032"/>
      <c r="N6" s="1032">
        <v>44561</v>
      </c>
      <c r="O6" s="1032"/>
      <c r="P6" s="1032">
        <v>44926</v>
      </c>
      <c r="Q6" s="1032"/>
      <c r="R6" s="1032">
        <f>EVO_sol!R6</f>
        <v>45046</v>
      </c>
      <c r="S6" s="1032"/>
    </row>
    <row r="7" spans="1:21" x14ac:dyDescent="0.25">
      <c r="B7" s="941"/>
      <c r="C7" s="874">
        <v>43465</v>
      </c>
      <c r="D7" s="874">
        <v>43830</v>
      </c>
      <c r="E7" s="874">
        <v>44196</v>
      </c>
      <c r="F7" s="874">
        <v>44561</v>
      </c>
      <c r="G7" s="874">
        <v>44926</v>
      </c>
      <c r="H7" s="874">
        <f>EVO!H7</f>
        <v>45046</v>
      </c>
      <c r="I7" s="874"/>
      <c r="J7" s="874" t="s">
        <v>31</v>
      </c>
      <c r="K7" s="874" t="s">
        <v>352</v>
      </c>
      <c r="L7" s="874" t="s">
        <v>31</v>
      </c>
      <c r="M7" s="874" t="s">
        <v>352</v>
      </c>
      <c r="N7" s="874" t="s">
        <v>31</v>
      </c>
      <c r="O7" s="874" t="s">
        <v>352</v>
      </c>
      <c r="P7" s="874" t="s">
        <v>31</v>
      </c>
      <c r="Q7" s="874" t="s">
        <v>352</v>
      </c>
      <c r="R7" s="874" t="s">
        <v>31</v>
      </c>
      <c r="S7" s="874" t="s">
        <v>352</v>
      </c>
    </row>
    <row r="8" spans="1:21" ht="15" customHeight="1" x14ac:dyDescent="0.25">
      <c r="B8" s="913" t="s">
        <v>11</v>
      </c>
      <c r="C8" s="920">
        <v>287340</v>
      </c>
      <c r="D8" s="920">
        <v>294246</v>
      </c>
      <c r="E8" s="920">
        <v>285089</v>
      </c>
      <c r="F8" s="920">
        <v>295552</v>
      </c>
      <c r="G8" s="920">
        <v>307238</v>
      </c>
      <c r="H8" s="920">
        <v>310310</v>
      </c>
      <c r="I8" s="885"/>
      <c r="J8" s="921">
        <v>2.4034245145124311E-2</v>
      </c>
      <c r="K8" s="920">
        <v>6906</v>
      </c>
      <c r="L8" s="922">
        <v>-3.1120219136368865E-2</v>
      </c>
      <c r="M8" s="923">
        <v>-9157</v>
      </c>
      <c r="N8" s="922">
        <v>3.6700819744009738E-2</v>
      </c>
      <c r="O8" s="923">
        <v>10463</v>
      </c>
      <c r="P8" s="922">
        <v>3.9539573408401862E-2</v>
      </c>
      <c r="Q8" s="923">
        <f>G8-F8</f>
        <v>11686</v>
      </c>
      <c r="R8" s="924">
        <f>[1]Cuadro_CCAA2!N55</f>
        <v>4.4227656502909163E-2</v>
      </c>
      <c r="S8" s="923">
        <f>[1]Cuadro_CCAA2!O55</f>
        <v>13143</v>
      </c>
    </row>
    <row r="9" spans="1:21" x14ac:dyDescent="0.25">
      <c r="B9" s="942" t="s">
        <v>10</v>
      </c>
      <c r="C9" s="890">
        <v>35146</v>
      </c>
      <c r="D9" s="890">
        <v>39188</v>
      </c>
      <c r="E9" s="890">
        <v>36344</v>
      </c>
      <c r="F9" s="890">
        <v>37924</v>
      </c>
      <c r="G9" s="890">
        <v>39112</v>
      </c>
      <c r="H9" s="890">
        <v>39832</v>
      </c>
      <c r="I9" s="891"/>
      <c r="J9" s="892">
        <v>0.11500597507539978</v>
      </c>
      <c r="K9" s="890">
        <v>4042</v>
      </c>
      <c r="L9" s="895">
        <v>-7.2573236705113842E-2</v>
      </c>
      <c r="M9" s="893">
        <v>-2844</v>
      </c>
      <c r="N9" s="895">
        <v>4.3473475676865547E-2</v>
      </c>
      <c r="O9" s="893">
        <v>1580</v>
      </c>
      <c r="P9" s="895">
        <v>3.1325809513764291E-2</v>
      </c>
      <c r="Q9" s="893">
        <f t="shared" ref="Q9:Q26" si="0">G9-F9</f>
        <v>1188</v>
      </c>
      <c r="R9" s="894">
        <f>[1]Cuadro_CCAA2!N56</f>
        <v>4.4390256692624419E-2</v>
      </c>
      <c r="S9" s="893">
        <f>[1]Cuadro_CCAA2!O56</f>
        <v>1693</v>
      </c>
    </row>
    <row r="10" spans="1:21" x14ac:dyDescent="0.25">
      <c r="B10" s="942" t="s">
        <v>40</v>
      </c>
      <c r="C10" s="890">
        <v>25573</v>
      </c>
      <c r="D10" s="890">
        <v>26877</v>
      </c>
      <c r="E10" s="890">
        <v>27263</v>
      </c>
      <c r="F10" s="890">
        <v>29763</v>
      </c>
      <c r="G10" s="890">
        <v>31755</v>
      </c>
      <c r="H10" s="890">
        <v>32096</v>
      </c>
      <c r="I10" s="891"/>
      <c r="J10" s="892">
        <v>5.0991279865483019E-2</v>
      </c>
      <c r="K10" s="890">
        <v>1304</v>
      </c>
      <c r="L10" s="895">
        <v>1.436172191836893E-2</v>
      </c>
      <c r="M10" s="893">
        <v>386</v>
      </c>
      <c r="N10" s="895">
        <v>9.1699372776290256E-2</v>
      </c>
      <c r="O10" s="893">
        <v>2500</v>
      </c>
      <c r="P10" s="895">
        <v>6.6928737022477591E-2</v>
      </c>
      <c r="Q10" s="893">
        <f t="shared" si="0"/>
        <v>1992</v>
      </c>
      <c r="R10" s="894">
        <f>[1]Cuadro_CCAA2!N57</f>
        <v>5.0330519013024322E-2</v>
      </c>
      <c r="S10" s="893">
        <f>[1]Cuadro_CCAA2!O57</f>
        <v>1538</v>
      </c>
    </row>
    <row r="11" spans="1:21" x14ac:dyDescent="0.25">
      <c r="B11" s="942" t="s">
        <v>41</v>
      </c>
      <c r="C11" s="890">
        <v>20139</v>
      </c>
      <c r="D11" s="890">
        <v>24991</v>
      </c>
      <c r="E11" s="890">
        <v>25528</v>
      </c>
      <c r="F11" s="890">
        <v>26990</v>
      </c>
      <c r="G11" s="890">
        <v>29491</v>
      </c>
      <c r="H11" s="890">
        <v>30964</v>
      </c>
      <c r="I11" s="891"/>
      <c r="J11" s="892">
        <v>0.24092556730721482</v>
      </c>
      <c r="K11" s="890">
        <v>4852</v>
      </c>
      <c r="L11" s="895">
        <v>2.148773558481043E-2</v>
      </c>
      <c r="M11" s="893">
        <v>537</v>
      </c>
      <c r="N11" s="895">
        <v>5.7270448135380736E-2</v>
      </c>
      <c r="O11" s="893">
        <v>1462</v>
      </c>
      <c r="P11" s="895">
        <v>9.2663949610967133E-2</v>
      </c>
      <c r="Q11" s="893">
        <f t="shared" si="0"/>
        <v>2501</v>
      </c>
      <c r="R11" s="894">
        <f>[1]Cuadro_CCAA2!N58</f>
        <v>0.11908634211572511</v>
      </c>
      <c r="S11" s="893">
        <f>[1]Cuadro_CCAA2!O58</f>
        <v>3295</v>
      </c>
    </row>
    <row r="12" spans="1:21" x14ac:dyDescent="0.25">
      <c r="B12" s="942" t="s">
        <v>9</v>
      </c>
      <c r="C12" s="890">
        <v>30594</v>
      </c>
      <c r="D12" s="890">
        <v>32430</v>
      </c>
      <c r="E12" s="890">
        <v>33152</v>
      </c>
      <c r="F12" s="890">
        <v>36737</v>
      </c>
      <c r="G12" s="890">
        <v>41768</v>
      </c>
      <c r="H12" s="890">
        <v>43299</v>
      </c>
      <c r="I12" s="891"/>
      <c r="J12" s="892">
        <v>6.0011767013139927E-2</v>
      </c>
      <c r="K12" s="890">
        <v>1836</v>
      </c>
      <c r="L12" s="895">
        <v>2.2263336416898039E-2</v>
      </c>
      <c r="M12" s="893">
        <v>722</v>
      </c>
      <c r="N12" s="895">
        <v>0.10813827220077221</v>
      </c>
      <c r="O12" s="893">
        <v>3585</v>
      </c>
      <c r="P12" s="895">
        <v>0.13694640280915693</v>
      </c>
      <c r="Q12" s="893">
        <f t="shared" si="0"/>
        <v>5031</v>
      </c>
      <c r="R12" s="894">
        <f>[1]Cuadro_CCAA2!N59</f>
        <v>0.12380284980144829</v>
      </c>
      <c r="S12" s="893">
        <f>[1]Cuadro_CCAA2!O59</f>
        <v>4770</v>
      </c>
      <c r="U12" s="925"/>
    </row>
    <row r="13" spans="1:21" x14ac:dyDescent="0.25">
      <c r="B13" s="942" t="s">
        <v>8</v>
      </c>
      <c r="C13" s="890">
        <v>20401</v>
      </c>
      <c r="D13" s="890">
        <v>21169</v>
      </c>
      <c r="E13" s="890">
        <v>21022</v>
      </c>
      <c r="F13" s="890">
        <v>18734</v>
      </c>
      <c r="G13" s="890">
        <v>18426</v>
      </c>
      <c r="H13" s="890">
        <v>18746</v>
      </c>
      <c r="I13" s="891"/>
      <c r="J13" s="892">
        <v>3.7645213469927885E-2</v>
      </c>
      <c r="K13" s="890">
        <v>768</v>
      </c>
      <c r="L13" s="895">
        <v>-6.9441163966177388E-3</v>
      </c>
      <c r="M13" s="893">
        <v>-147</v>
      </c>
      <c r="N13" s="895">
        <v>-0.10883835981352863</v>
      </c>
      <c r="O13" s="893">
        <v>-2288</v>
      </c>
      <c r="P13" s="895">
        <v>-1.644069606063836E-2</v>
      </c>
      <c r="Q13" s="893">
        <f t="shared" si="0"/>
        <v>-308</v>
      </c>
      <c r="R13" s="894">
        <f>[1]Cuadro_CCAA2!N60</f>
        <v>-6.7291898479309165E-3</v>
      </c>
      <c r="S13" s="893">
        <f>[1]Cuadro_CCAA2!O60</f>
        <v>-127</v>
      </c>
      <c r="U13" s="925"/>
    </row>
    <row r="14" spans="1:21" x14ac:dyDescent="0.25">
      <c r="B14" s="942" t="s">
        <v>7</v>
      </c>
      <c r="C14" s="890">
        <v>94845</v>
      </c>
      <c r="D14" s="890">
        <v>106369</v>
      </c>
      <c r="E14" s="890">
        <v>105708</v>
      </c>
      <c r="F14" s="890">
        <v>108898</v>
      </c>
      <c r="G14" s="890">
        <v>114380</v>
      </c>
      <c r="H14" s="890">
        <v>116939</v>
      </c>
      <c r="I14" s="891"/>
      <c r="J14" s="892">
        <v>0.1215035057198588</v>
      </c>
      <c r="K14" s="890">
        <v>11524</v>
      </c>
      <c r="L14" s="895">
        <v>-6.2142165480544298E-3</v>
      </c>
      <c r="M14" s="893">
        <v>-661</v>
      </c>
      <c r="N14" s="895">
        <v>3.0177470011730323E-2</v>
      </c>
      <c r="O14" s="893">
        <v>3190</v>
      </c>
      <c r="P14" s="895">
        <v>5.0340685779353134E-2</v>
      </c>
      <c r="Q14" s="893">
        <f t="shared" si="0"/>
        <v>5482</v>
      </c>
      <c r="R14" s="894">
        <f>[1]Cuadro_CCAA2!N61</f>
        <v>6.4097547659129228E-2</v>
      </c>
      <c r="S14" s="893">
        <f>[1]Cuadro_CCAA2!O61</f>
        <v>7044</v>
      </c>
      <c r="U14" s="925"/>
    </row>
    <row r="15" spans="1:21" x14ac:dyDescent="0.25">
      <c r="B15" s="942" t="s">
        <v>43</v>
      </c>
      <c r="C15" s="890">
        <v>64964</v>
      </c>
      <c r="D15" s="890">
        <v>68077</v>
      </c>
      <c r="E15" s="890">
        <v>64772</v>
      </c>
      <c r="F15" s="890">
        <v>66829</v>
      </c>
      <c r="G15" s="890">
        <v>69929</v>
      </c>
      <c r="H15" s="890">
        <v>72086</v>
      </c>
      <c r="I15" s="891"/>
      <c r="J15" s="892">
        <v>4.7918847361615668E-2</v>
      </c>
      <c r="K15" s="890">
        <v>3113</v>
      </c>
      <c r="L15" s="895">
        <v>-4.8547967742409326E-2</v>
      </c>
      <c r="M15" s="893">
        <v>-3305</v>
      </c>
      <c r="N15" s="895">
        <v>3.1757549558451226E-2</v>
      </c>
      <c r="O15" s="893">
        <v>2057</v>
      </c>
      <c r="P15" s="895">
        <v>4.6387047539242054E-2</v>
      </c>
      <c r="Q15" s="893">
        <f t="shared" si="0"/>
        <v>3100</v>
      </c>
      <c r="R15" s="894">
        <f>[1]Cuadro_CCAA2!N62</f>
        <v>5.8749228916370466E-2</v>
      </c>
      <c r="S15" s="893">
        <f>[1]Cuadro_CCAA2!O62</f>
        <v>4000</v>
      </c>
      <c r="U15" s="925"/>
    </row>
    <row r="16" spans="1:21" x14ac:dyDescent="0.25">
      <c r="B16" s="942" t="s">
        <v>44</v>
      </c>
      <c r="C16" s="890">
        <v>230178</v>
      </c>
      <c r="D16" s="890">
        <v>239983</v>
      </c>
      <c r="E16" s="890">
        <v>230320</v>
      </c>
      <c r="F16" s="890">
        <v>245417</v>
      </c>
      <c r="G16" s="890">
        <v>257644</v>
      </c>
      <c r="H16" s="890">
        <v>261744</v>
      </c>
      <c r="I16" s="891"/>
      <c r="J16" s="892">
        <v>4.2597468046468467E-2</v>
      </c>
      <c r="K16" s="890">
        <v>9805</v>
      </c>
      <c r="L16" s="895">
        <v>-4.02653521291092E-2</v>
      </c>
      <c r="M16" s="893">
        <v>-9663</v>
      </c>
      <c r="N16" s="895">
        <v>6.5547933310177164E-2</v>
      </c>
      <c r="O16" s="893">
        <v>15097</v>
      </c>
      <c r="P16" s="895">
        <v>4.9821324521121202E-2</v>
      </c>
      <c r="Q16" s="893">
        <f t="shared" si="0"/>
        <v>12227</v>
      </c>
      <c r="R16" s="894">
        <f>[1]Cuadro_CCAA2!N63</f>
        <v>5.6522739473886086E-2</v>
      </c>
      <c r="S16" s="893">
        <f>[1]Cuadro_CCAA2!O63</f>
        <v>14003</v>
      </c>
      <c r="U16" s="925"/>
    </row>
    <row r="17" spans="2:23" x14ac:dyDescent="0.25">
      <c r="B17" s="942" t="s">
        <v>6</v>
      </c>
      <c r="C17" s="890">
        <v>85031</v>
      </c>
      <c r="D17" s="890">
        <v>103107</v>
      </c>
      <c r="E17" s="890">
        <v>115485</v>
      </c>
      <c r="F17" s="890">
        <v>129091</v>
      </c>
      <c r="G17" s="890">
        <v>144410</v>
      </c>
      <c r="H17" s="890">
        <v>149500</v>
      </c>
      <c r="I17" s="891"/>
      <c r="J17" s="892">
        <v>0.21258129388105518</v>
      </c>
      <c r="K17" s="890">
        <v>18076</v>
      </c>
      <c r="L17" s="895">
        <v>0.12005004509878092</v>
      </c>
      <c r="M17" s="893">
        <v>12378</v>
      </c>
      <c r="N17" s="895">
        <v>0.11781616660172323</v>
      </c>
      <c r="O17" s="893">
        <v>13606</v>
      </c>
      <c r="P17" s="895">
        <v>0.11866822628998142</v>
      </c>
      <c r="Q17" s="893">
        <f t="shared" si="0"/>
        <v>15319</v>
      </c>
      <c r="R17" s="894">
        <f>[1]Cuadro_CCAA2!N64</f>
        <v>0.13058011237739442</v>
      </c>
      <c r="S17" s="893">
        <f>[1]Cuadro_CCAA2!O64</f>
        <v>17267</v>
      </c>
      <c r="U17" s="925"/>
    </row>
    <row r="18" spans="2:23" x14ac:dyDescent="0.25">
      <c r="B18" s="942" t="s">
        <v>5</v>
      </c>
      <c r="C18" s="890">
        <v>33341</v>
      </c>
      <c r="D18" s="890">
        <v>35443</v>
      </c>
      <c r="E18" s="890">
        <v>34750</v>
      </c>
      <c r="F18" s="890">
        <v>36342</v>
      </c>
      <c r="G18" s="890">
        <v>38917</v>
      </c>
      <c r="H18" s="890">
        <v>39320</v>
      </c>
      <c r="I18" s="891"/>
      <c r="J18" s="892">
        <v>6.3045499535106853E-2</v>
      </c>
      <c r="K18" s="890">
        <v>2102</v>
      </c>
      <c r="L18" s="895">
        <v>-1.9552520949129626E-2</v>
      </c>
      <c r="M18" s="893">
        <v>-693</v>
      </c>
      <c r="N18" s="895">
        <v>4.5812949640287703E-2</v>
      </c>
      <c r="O18" s="893">
        <v>1592</v>
      </c>
      <c r="P18" s="895">
        <v>7.0854658521820379E-2</v>
      </c>
      <c r="Q18" s="893">
        <f t="shared" si="0"/>
        <v>2575</v>
      </c>
      <c r="R18" s="894">
        <f>[1]Cuadro_CCAA2!N65</f>
        <v>6.1211270646658766E-2</v>
      </c>
      <c r="S18" s="893">
        <f>[1]Cuadro_CCAA2!O65</f>
        <v>2268</v>
      </c>
      <c r="U18" s="925"/>
    </row>
    <row r="19" spans="2:23" x14ac:dyDescent="0.25">
      <c r="B19" s="942" t="s">
        <v>38</v>
      </c>
      <c r="C19" s="890">
        <v>67903</v>
      </c>
      <c r="D19" s="890">
        <v>70092</v>
      </c>
      <c r="E19" s="890">
        <v>67467</v>
      </c>
      <c r="F19" s="890">
        <v>69079</v>
      </c>
      <c r="G19" s="890">
        <v>71374</v>
      </c>
      <c r="H19" s="890">
        <v>72621</v>
      </c>
      <c r="I19" s="891"/>
      <c r="J19" s="892">
        <v>3.2237161833792216E-2</v>
      </c>
      <c r="K19" s="890">
        <v>2189</v>
      </c>
      <c r="L19" s="895">
        <v>-3.7450778976202748E-2</v>
      </c>
      <c r="M19" s="893">
        <v>-2625</v>
      </c>
      <c r="N19" s="895">
        <v>2.3893162583188854E-2</v>
      </c>
      <c r="O19" s="893">
        <v>1612</v>
      </c>
      <c r="P19" s="895">
        <v>3.3222831830223454E-2</v>
      </c>
      <c r="Q19" s="893">
        <f t="shared" si="0"/>
        <v>2295</v>
      </c>
      <c r="R19" s="894">
        <f>[1]Cuadro_CCAA2!N66</f>
        <v>4.5327614002763639E-2</v>
      </c>
      <c r="S19" s="893">
        <f>[1]Cuadro_CCAA2!O66</f>
        <v>3149</v>
      </c>
      <c r="U19" s="925"/>
    </row>
    <row r="20" spans="2:23" x14ac:dyDescent="0.25">
      <c r="B20" s="942" t="s">
        <v>45</v>
      </c>
      <c r="C20" s="890">
        <v>161368</v>
      </c>
      <c r="D20" s="890">
        <v>171922</v>
      </c>
      <c r="E20" s="890">
        <v>161936</v>
      </c>
      <c r="F20" s="890">
        <v>163249</v>
      </c>
      <c r="G20" s="890">
        <v>173065</v>
      </c>
      <c r="H20" s="890">
        <v>178356</v>
      </c>
      <c r="I20" s="891"/>
      <c r="J20" s="892">
        <v>6.5403301769867639E-2</v>
      </c>
      <c r="K20" s="890">
        <v>10554</v>
      </c>
      <c r="L20" s="895">
        <v>-5.808448017124046E-2</v>
      </c>
      <c r="M20" s="893">
        <v>-9986</v>
      </c>
      <c r="N20" s="895">
        <v>8.108141487995324E-3</v>
      </c>
      <c r="O20" s="893">
        <v>1313</v>
      </c>
      <c r="P20" s="895">
        <v>6.0129005384412793E-2</v>
      </c>
      <c r="Q20" s="893">
        <f t="shared" si="0"/>
        <v>9816</v>
      </c>
      <c r="R20" s="894">
        <f>[1]Cuadro_CCAA2!N67</f>
        <v>7.2521287343050966E-2</v>
      </c>
      <c r="S20" s="893">
        <f>[1]Cuadro_CCAA2!O67</f>
        <v>12060</v>
      </c>
      <c r="U20" s="925"/>
    </row>
    <row r="21" spans="2:23" x14ac:dyDescent="0.25">
      <c r="B21" s="942" t="s">
        <v>46</v>
      </c>
      <c r="C21" s="890">
        <v>39429</v>
      </c>
      <c r="D21" s="890">
        <v>41312</v>
      </c>
      <c r="E21" s="890">
        <v>40012</v>
      </c>
      <c r="F21" s="890">
        <v>42082</v>
      </c>
      <c r="G21" s="890">
        <v>44287</v>
      </c>
      <c r="H21" s="890">
        <v>45346</v>
      </c>
      <c r="I21" s="891"/>
      <c r="J21" s="892">
        <v>4.7756727281949907E-2</v>
      </c>
      <c r="K21" s="890">
        <v>1883</v>
      </c>
      <c r="L21" s="895">
        <v>-3.1467854376452387E-2</v>
      </c>
      <c r="M21" s="893">
        <v>-1300</v>
      </c>
      <c r="N21" s="895">
        <v>5.1734479656103227E-2</v>
      </c>
      <c r="O21" s="893">
        <v>2070</v>
      </c>
      <c r="P21" s="895">
        <v>5.2397699729100244E-2</v>
      </c>
      <c r="Q21" s="893">
        <f t="shared" si="0"/>
        <v>2205</v>
      </c>
      <c r="R21" s="894">
        <f>[1]Cuadro_CCAA2!N68</f>
        <v>5.6696106075082131E-2</v>
      </c>
      <c r="S21" s="893">
        <f>[1]Cuadro_CCAA2!O68</f>
        <v>2433</v>
      </c>
      <c r="U21" s="925"/>
    </row>
    <row r="22" spans="2:23" x14ac:dyDescent="0.25">
      <c r="B22" s="942" t="s">
        <v>47</v>
      </c>
      <c r="C22" s="890">
        <v>15133</v>
      </c>
      <c r="D22" s="890">
        <v>14637</v>
      </c>
      <c r="E22" s="890">
        <v>14462</v>
      </c>
      <c r="F22" s="890">
        <v>15183</v>
      </c>
      <c r="G22" s="890">
        <v>16013</v>
      </c>
      <c r="H22" s="890">
        <v>16121</v>
      </c>
      <c r="I22" s="891"/>
      <c r="J22" s="892">
        <v>-3.2776052335954486E-2</v>
      </c>
      <c r="K22" s="890">
        <v>-496</v>
      </c>
      <c r="L22" s="895">
        <v>-1.1956001912960312E-2</v>
      </c>
      <c r="M22" s="893">
        <v>-175</v>
      </c>
      <c r="N22" s="895">
        <v>4.9854791868344517E-2</v>
      </c>
      <c r="O22" s="893">
        <v>721</v>
      </c>
      <c r="P22" s="895">
        <v>5.4666403214121084E-2</v>
      </c>
      <c r="Q22" s="893">
        <f t="shared" si="0"/>
        <v>830</v>
      </c>
      <c r="R22" s="894">
        <f>[1]Cuadro_CCAA2!N69</f>
        <v>5.9476866456361632E-2</v>
      </c>
      <c r="S22" s="893">
        <f>[1]Cuadro_CCAA2!O69</f>
        <v>905</v>
      </c>
      <c r="U22" s="925"/>
    </row>
    <row r="23" spans="2:23" x14ac:dyDescent="0.25">
      <c r="B23" s="942" t="s">
        <v>48</v>
      </c>
      <c r="C23" s="890">
        <v>78811</v>
      </c>
      <c r="D23" s="890">
        <v>80742</v>
      </c>
      <c r="E23" s="890">
        <v>79315</v>
      </c>
      <c r="F23" s="890">
        <v>78831</v>
      </c>
      <c r="G23" s="890">
        <v>79067</v>
      </c>
      <c r="H23" s="890">
        <v>79909</v>
      </c>
      <c r="I23" s="891"/>
      <c r="J23" s="892">
        <v>2.450165586022246E-2</v>
      </c>
      <c r="K23" s="890">
        <v>1931</v>
      </c>
      <c r="L23" s="895">
        <v>-1.767357756805632E-2</v>
      </c>
      <c r="M23" s="893">
        <v>-1427</v>
      </c>
      <c r="N23" s="895">
        <v>-6.1022505200781785E-3</v>
      </c>
      <c r="O23" s="893">
        <v>-484</v>
      </c>
      <c r="P23" s="895">
        <v>2.9937461151070544E-3</v>
      </c>
      <c r="Q23" s="893">
        <f t="shared" si="0"/>
        <v>236</v>
      </c>
      <c r="R23" s="894">
        <f>[1]Cuadro_CCAA2!N70</f>
        <v>1.5091271706406229E-2</v>
      </c>
      <c r="S23" s="893">
        <f>[1]Cuadro_CCAA2!O70</f>
        <v>1188</v>
      </c>
      <c r="U23" s="925"/>
    </row>
    <row r="24" spans="2:23" x14ac:dyDescent="0.25">
      <c r="B24" s="942" t="s">
        <v>49</v>
      </c>
      <c r="C24" s="890">
        <v>11167</v>
      </c>
      <c r="D24" s="890">
        <v>11398</v>
      </c>
      <c r="E24" s="890">
        <v>10806</v>
      </c>
      <c r="F24" s="890">
        <v>11690</v>
      </c>
      <c r="G24" s="890">
        <v>10545</v>
      </c>
      <c r="H24" s="890">
        <v>10470</v>
      </c>
      <c r="I24" s="891"/>
      <c r="J24" s="892">
        <v>2.0685949673144188E-2</v>
      </c>
      <c r="K24" s="890">
        <v>231</v>
      </c>
      <c r="L24" s="895">
        <v>-5.1938936655553603E-2</v>
      </c>
      <c r="M24" s="893">
        <v>-592</v>
      </c>
      <c r="N24" s="895">
        <v>8.180640384971305E-2</v>
      </c>
      <c r="O24" s="893">
        <v>884</v>
      </c>
      <c r="P24" s="895">
        <v>-9.7946963216424265E-2</v>
      </c>
      <c r="Q24" s="893">
        <f t="shared" si="0"/>
        <v>-1145</v>
      </c>
      <c r="R24" s="894">
        <f>[1]Cuadro_CCAA2!N71</f>
        <v>-8.1578947368421084E-2</v>
      </c>
      <c r="S24" s="893">
        <f>[1]Cuadro_CCAA2!O71</f>
        <v>-930</v>
      </c>
      <c r="U24" s="925"/>
    </row>
    <row r="25" spans="2:23" x14ac:dyDescent="0.25">
      <c r="B25" s="943" t="s">
        <v>4</v>
      </c>
      <c r="C25" s="906">
        <v>2949</v>
      </c>
      <c r="D25" s="906">
        <v>3054</v>
      </c>
      <c r="E25" s="906">
        <v>3042</v>
      </c>
      <c r="F25" s="906">
        <v>3187</v>
      </c>
      <c r="G25" s="906">
        <v>3439</v>
      </c>
      <c r="H25" s="906">
        <v>3555</v>
      </c>
      <c r="I25" s="907"/>
      <c r="J25" s="909">
        <v>3.560528992878953E-2</v>
      </c>
      <c r="K25" s="906">
        <v>105</v>
      </c>
      <c r="L25" s="912">
        <v>-3.9292730844793233E-3</v>
      </c>
      <c r="M25" s="910">
        <v>-12</v>
      </c>
      <c r="N25" s="912">
        <v>4.7666009204470727E-2</v>
      </c>
      <c r="O25" s="910">
        <v>145</v>
      </c>
      <c r="P25" s="912">
        <v>7.9071226859115162E-2</v>
      </c>
      <c r="Q25" s="910">
        <f t="shared" si="0"/>
        <v>252</v>
      </c>
      <c r="R25" s="911">
        <f>[1]Cuadro_CCAA2!P74</f>
        <v>8.3511124657116742E-2</v>
      </c>
      <c r="S25" s="910">
        <f>[1]Cuadro_CCAA2!O72+[1]Cuadro_CCAA2!O73</f>
        <v>274</v>
      </c>
      <c r="U25" s="925"/>
      <c r="V25" s="925"/>
      <c r="W25" s="933"/>
    </row>
    <row r="26" spans="2:23" x14ac:dyDescent="0.25">
      <c r="B26" s="875" t="s">
        <v>3</v>
      </c>
      <c r="C26" s="876">
        <v>1304312</v>
      </c>
      <c r="D26" s="876">
        <v>1385037</v>
      </c>
      <c r="E26" s="876">
        <v>1356473</v>
      </c>
      <c r="F26" s="876">
        <v>1415578</v>
      </c>
      <c r="G26" s="876">
        <v>1490860</v>
      </c>
      <c r="H26" s="876">
        <v>1521214</v>
      </c>
      <c r="I26" s="877"/>
      <c r="J26" s="878">
        <v>6.1890866602469341E-2</v>
      </c>
      <c r="K26" s="879">
        <v>80725</v>
      </c>
      <c r="L26" s="880">
        <v>-2.0623275768084204E-2</v>
      </c>
      <c r="M26" s="876">
        <v>-28564</v>
      </c>
      <c r="N26" s="881">
        <v>4.3572559129448241E-2</v>
      </c>
      <c r="O26" s="882">
        <v>59105</v>
      </c>
      <c r="P26" s="881">
        <v>5.3181103407936581E-2</v>
      </c>
      <c r="Q26" s="882">
        <f t="shared" si="0"/>
        <v>75282</v>
      </c>
      <c r="R26" s="881">
        <f>[1]Cuadro_CCAA2!N74</f>
        <v>6.1380465671858397E-2</v>
      </c>
      <c r="S26" s="882">
        <f t="shared" ref="S26" si="1">SUM(S8:S25)</f>
        <v>87973</v>
      </c>
    </row>
  </sheetData>
  <mergeCells count="8">
    <mergeCell ref="B3:S3"/>
    <mergeCell ref="C5:I6"/>
    <mergeCell ref="J5:S5"/>
    <mergeCell ref="J6:K6"/>
    <mergeCell ref="L6:M6"/>
    <mergeCell ref="R6:S6"/>
    <mergeCell ref="N6:O6"/>
    <mergeCell ref="P6:Q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400-000004000000}">
          <x14:colorSeries rgb="FF376092"/>
          <x14:colorNegative rgb="FFD00000"/>
          <x14:colorAxis rgb="FF000000"/>
          <x14:colorMarkers rgb="FFD00000"/>
          <x14:colorFirst rgb="FFD00000"/>
          <x14:colorLast rgb="FFD00000"/>
          <x14:colorHigh rgb="FFD00000"/>
          <x14:colorLow rgb="FFD00000"/>
          <x14:sparklines>
            <x14:sparkline>
              <xm:f>EVO_derecho!C8:H8</xm:f>
              <xm:sqref>I8</xm:sqref>
            </x14:sparkline>
            <x14:sparkline>
              <xm:f>EVO_derecho!C9:H9</xm:f>
              <xm:sqref>I9</xm:sqref>
            </x14:sparkline>
            <x14:sparkline>
              <xm:f>EVO_derecho!C10:H10</xm:f>
              <xm:sqref>I10</xm:sqref>
            </x14:sparkline>
            <x14:sparkline>
              <xm:f>EVO_derecho!C11:H11</xm:f>
              <xm:sqref>I11</xm:sqref>
            </x14:sparkline>
            <x14:sparkline>
              <xm:f>EVO_derecho!C12:H12</xm:f>
              <xm:sqref>I12</xm:sqref>
            </x14:sparkline>
            <x14:sparkline>
              <xm:f>EVO_derecho!C13:H13</xm:f>
              <xm:sqref>I13</xm:sqref>
            </x14:sparkline>
            <x14:sparkline>
              <xm:f>EVO_derecho!C14:H14</xm:f>
              <xm:sqref>I14</xm:sqref>
            </x14:sparkline>
            <x14:sparkline>
              <xm:f>EVO_derecho!C15:H15</xm:f>
              <xm:sqref>I15</xm:sqref>
            </x14:sparkline>
            <x14:sparkline>
              <xm:f>EVO_derecho!C16:H16</xm:f>
              <xm:sqref>I16</xm:sqref>
            </x14:sparkline>
            <x14:sparkline>
              <xm:f>EVO_derecho!C17:H17</xm:f>
              <xm:sqref>I17</xm:sqref>
            </x14:sparkline>
            <x14:sparkline>
              <xm:f>EVO_derecho!C18:H18</xm:f>
              <xm:sqref>I18</xm:sqref>
            </x14:sparkline>
            <x14:sparkline>
              <xm:f>EVO_derecho!C19:H19</xm:f>
              <xm:sqref>I19</xm:sqref>
            </x14:sparkline>
            <x14:sparkline>
              <xm:f>EVO_derecho!C20:H20</xm:f>
              <xm:sqref>I20</xm:sqref>
            </x14:sparkline>
            <x14:sparkline>
              <xm:f>EVO_derecho!C21:H21</xm:f>
              <xm:sqref>I21</xm:sqref>
            </x14:sparkline>
            <x14:sparkline>
              <xm:f>EVO_derecho!C22:H22</xm:f>
              <xm:sqref>I22</xm:sqref>
            </x14:sparkline>
            <x14:sparkline>
              <xm:f>EVO_derecho!C23:H23</xm:f>
              <xm:sqref>I23</xm:sqref>
            </x14:sparkline>
            <x14:sparkline>
              <xm:f>EVO_derecho!C24:H24</xm:f>
              <xm:sqref>I24</xm:sqref>
            </x14:sparkline>
            <x14:sparkline>
              <xm:f>EVO_derecho!C25:H25</xm:f>
              <xm:sqref>I25</xm:sqref>
            </x14:sparkline>
            <x14:sparkline>
              <xm:f>EVO_derecho!C26:H26</xm:f>
              <xm:sqref>I26</xm:sqref>
            </x14:sparkline>
          </x14:sparklines>
        </x14:sparklineGroup>
      </x14:sparklineGroup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67">
    <pageSetUpPr fitToPage="1"/>
  </sheetPr>
  <dimension ref="A1:M32"/>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1.28515625" style="264" customWidth="1"/>
    <col min="4" max="4" width="0.85546875" style="264" customWidth="1"/>
    <col min="5" max="5" width="17.7109375" style="264" customWidth="1"/>
    <col min="6" max="6" width="0.7109375" style="264" customWidth="1"/>
    <col min="7" max="7" width="17.7109375" style="264" customWidth="1"/>
    <col min="8" max="8" width="0.7109375" style="264" customWidth="1"/>
    <col min="9" max="9" width="17.7109375" style="264" customWidth="1"/>
    <col min="10" max="10" width="0.7109375" style="264" customWidth="1"/>
    <col min="11" max="11" width="17.7109375" style="264" customWidth="1"/>
    <col min="12" max="12" width="0.7109375" style="264" customWidth="1"/>
    <col min="13" max="13" width="17.7109375" style="264" customWidth="1"/>
    <col min="14" max="16384" width="11.42578125" style="264"/>
  </cols>
  <sheetData>
    <row r="1" spans="1:13" ht="9.75" customHeight="1" x14ac:dyDescent="0.2"/>
    <row r="2" spans="1:13" s="205" customFormat="1" ht="49.5" customHeight="1" x14ac:dyDescent="0.2">
      <c r="B2" s="1044"/>
      <c r="C2" s="1044"/>
      <c r="D2" s="206"/>
      <c r="E2" s="1130"/>
      <c r="F2" s="1130"/>
      <c r="G2" s="1130"/>
      <c r="H2" s="1130"/>
      <c r="I2" s="1130"/>
    </row>
    <row r="3" spans="1:13" s="205" customFormat="1" ht="14.25" customHeight="1" x14ac:dyDescent="0.2">
      <c r="B3" s="206"/>
      <c r="C3" s="206"/>
      <c r="D3" s="206"/>
      <c r="G3" s="206"/>
      <c r="I3" s="206"/>
      <c r="K3" s="206"/>
      <c r="M3" s="206"/>
    </row>
    <row r="4" spans="1:13" s="208" customFormat="1" ht="21.75" customHeight="1" x14ac:dyDescent="0.2">
      <c r="B4" s="1144" t="s">
        <v>457</v>
      </c>
      <c r="C4" s="1144"/>
      <c r="D4" s="1144"/>
      <c r="E4" s="1144"/>
      <c r="F4" s="1144"/>
      <c r="G4" s="1144"/>
      <c r="H4" s="1144"/>
      <c r="I4" s="1144"/>
      <c r="J4" s="1144"/>
      <c r="K4" s="1144"/>
      <c r="L4" s="1144"/>
      <c r="M4" s="1144"/>
    </row>
    <row r="5" spans="1:13" s="315" customFormat="1" ht="18.75" customHeight="1" x14ac:dyDescent="0.2">
      <c r="B5" s="1131" t="str">
        <f>porsaad!B6</f>
        <v>Situación a 30 de abril de 2023</v>
      </c>
      <c r="C5" s="1131"/>
      <c r="D5" s="1131"/>
      <c r="E5" s="1131"/>
      <c r="F5" s="1131"/>
      <c r="G5" s="1131"/>
      <c r="H5" s="1131"/>
      <c r="I5" s="1131"/>
      <c r="J5" s="1131"/>
      <c r="K5" s="1131"/>
      <c r="L5" s="1131"/>
      <c r="M5" s="1131"/>
    </row>
    <row r="6" spans="1:13" s="208" customFormat="1" ht="4.5" customHeight="1" x14ac:dyDescent="0.2"/>
    <row r="7" spans="1:13" s="211" customFormat="1" ht="15" customHeight="1" x14ac:dyDescent="0.2">
      <c r="A7" s="212"/>
      <c r="B7" s="1132" t="s">
        <v>15</v>
      </c>
      <c r="C7" s="441" t="s">
        <v>71</v>
      </c>
      <c r="D7" s="347"/>
      <c r="E7" s="482" t="s">
        <v>148</v>
      </c>
      <c r="F7" s="351"/>
      <c r="G7" s="482" t="s">
        <v>150</v>
      </c>
      <c r="H7" s="351"/>
      <c r="I7" s="482" t="s">
        <v>152</v>
      </c>
      <c r="J7" s="351"/>
      <c r="K7" s="482" t="s">
        <v>154</v>
      </c>
      <c r="L7" s="351"/>
      <c r="M7" s="482" t="s">
        <v>156</v>
      </c>
    </row>
    <row r="8" spans="1:13" s="216" customFormat="1" ht="19.5" customHeight="1" x14ac:dyDescent="0.2">
      <c r="A8" s="317"/>
      <c r="B8" s="1134"/>
      <c r="C8" s="322" t="s">
        <v>31</v>
      </c>
      <c r="D8" s="348"/>
      <c r="E8" s="483" t="s">
        <v>31</v>
      </c>
      <c r="F8" s="321"/>
      <c r="G8" s="483" t="s">
        <v>31</v>
      </c>
      <c r="H8" s="321"/>
      <c r="I8" s="483" t="s">
        <v>31</v>
      </c>
      <c r="J8" s="321"/>
      <c r="K8" s="483" t="s">
        <v>31</v>
      </c>
      <c r="L8" s="321"/>
      <c r="M8" s="483" t="s">
        <v>31</v>
      </c>
    </row>
    <row r="9" spans="1:13" s="216" customFormat="1" ht="6" customHeight="1" x14ac:dyDescent="0.2">
      <c r="A9" s="317"/>
      <c r="B9" s="320"/>
      <c r="C9" s="321"/>
      <c r="D9" s="321"/>
      <c r="E9" s="321"/>
      <c r="F9" s="321"/>
      <c r="G9" s="321"/>
      <c r="H9" s="321"/>
      <c r="I9" s="321"/>
      <c r="J9" s="321"/>
      <c r="K9" s="321"/>
      <c r="L9" s="321"/>
      <c r="M9" s="321"/>
    </row>
    <row r="10" spans="1:13" s="275" customFormat="1" ht="18" customHeight="1" x14ac:dyDescent="0.2">
      <c r="A10" s="318"/>
      <c r="B10" s="330" t="s">
        <v>11</v>
      </c>
      <c r="C10" s="484">
        <f>M10+K10+I10+G10+E10</f>
        <v>100</v>
      </c>
      <c r="D10" s="338"/>
      <c r="E10" s="484">
        <v>38.145533946072206</v>
      </c>
      <c r="F10" s="341"/>
      <c r="G10" s="484">
        <v>45.390494084192348</v>
      </c>
      <c r="H10" s="341"/>
      <c r="I10" s="484">
        <v>13.897070024881938</v>
      </c>
      <c r="J10" s="341"/>
      <c r="K10" s="484">
        <v>2.3802874117706803</v>
      </c>
      <c r="L10" s="341"/>
      <c r="M10" s="487">
        <v>0.1866145330828213</v>
      </c>
    </row>
    <row r="11" spans="1:13" s="275" customFormat="1" ht="18" customHeight="1" x14ac:dyDescent="0.2">
      <c r="A11" s="318"/>
      <c r="B11" s="331" t="s">
        <v>10</v>
      </c>
      <c r="C11" s="485">
        <f t="shared" ref="C11:C28" si="0">M11+K11+I11+G11+E11</f>
        <v>100</v>
      </c>
      <c r="D11" s="338"/>
      <c r="E11" s="485">
        <v>21.076665482774366</v>
      </c>
      <c r="F11" s="341"/>
      <c r="G11" s="485">
        <v>56.121568826424472</v>
      </c>
      <c r="H11" s="341"/>
      <c r="I11" s="485">
        <v>16.094170176061699</v>
      </c>
      <c r="J11" s="341"/>
      <c r="K11" s="485">
        <v>5.8907098279973615</v>
      </c>
      <c r="L11" s="341"/>
      <c r="M11" s="488">
        <v>0.81688568674209761</v>
      </c>
    </row>
    <row r="12" spans="1:13" s="275" customFormat="1" ht="18" customHeight="1" x14ac:dyDescent="0.2">
      <c r="A12" s="318"/>
      <c r="B12" s="331" t="s">
        <v>40</v>
      </c>
      <c r="C12" s="485">
        <f t="shared" si="0"/>
        <v>100</v>
      </c>
      <c r="D12" s="338"/>
      <c r="E12" s="485">
        <v>25.475043185744155</v>
      </c>
      <c r="F12" s="341"/>
      <c r="G12" s="485">
        <v>45.013183016637875</v>
      </c>
      <c r="H12" s="341"/>
      <c r="I12" s="485">
        <v>21.68378943540322</v>
      </c>
      <c r="J12" s="341"/>
      <c r="K12" s="485">
        <v>6.9915446858805357</v>
      </c>
      <c r="L12" s="341"/>
      <c r="M12" s="488">
        <v>0.83643967633421212</v>
      </c>
    </row>
    <row r="13" spans="1:13" s="275" customFormat="1" ht="18" customHeight="1" x14ac:dyDescent="0.2">
      <c r="A13" s="318"/>
      <c r="B13" s="331" t="s">
        <v>41</v>
      </c>
      <c r="C13" s="485">
        <f t="shared" si="0"/>
        <v>100</v>
      </c>
      <c r="D13" s="338"/>
      <c r="E13" s="485">
        <v>25.139874935351919</v>
      </c>
      <c r="F13" s="341"/>
      <c r="G13" s="485">
        <v>51.892425595937752</v>
      </c>
      <c r="H13" s="341"/>
      <c r="I13" s="485">
        <v>17.706521228078422</v>
      </c>
      <c r="J13" s="341"/>
      <c r="K13" s="485">
        <v>4.8380271757017255</v>
      </c>
      <c r="L13" s="341"/>
      <c r="M13" s="488">
        <v>0.42315106493018007</v>
      </c>
    </row>
    <row r="14" spans="1:13" s="275" customFormat="1" ht="18" customHeight="1" x14ac:dyDescent="0.2">
      <c r="A14" s="318"/>
      <c r="B14" s="331" t="s">
        <v>9</v>
      </c>
      <c r="C14" s="485">
        <f t="shared" si="0"/>
        <v>100</v>
      </c>
      <c r="D14" s="338"/>
      <c r="E14" s="485">
        <v>36.545870062030687</v>
      </c>
      <c r="F14" s="341"/>
      <c r="G14" s="485">
        <v>45.066927848514524</v>
      </c>
      <c r="H14" s="341"/>
      <c r="I14" s="485">
        <v>13.712047012732615</v>
      </c>
      <c r="J14" s="341"/>
      <c r="K14" s="485">
        <v>4.0613777342474702</v>
      </c>
      <c r="L14" s="341"/>
      <c r="M14" s="488">
        <v>0.61377734247469795</v>
      </c>
    </row>
    <row r="15" spans="1:13" s="275" customFormat="1" ht="18" customHeight="1" x14ac:dyDescent="0.2">
      <c r="A15" s="318"/>
      <c r="B15" s="331" t="s">
        <v>8</v>
      </c>
      <c r="C15" s="485">
        <f t="shared" si="0"/>
        <v>100</v>
      </c>
      <c r="D15" s="338"/>
      <c r="E15" s="485">
        <v>23.248752981999566</v>
      </c>
      <c r="F15" s="341"/>
      <c r="G15" s="485">
        <v>48.145738451528949</v>
      </c>
      <c r="H15" s="341"/>
      <c r="I15" s="485">
        <v>20.667967902841035</v>
      </c>
      <c r="J15" s="341"/>
      <c r="K15" s="485">
        <v>6.8857080893515512</v>
      </c>
      <c r="L15" s="341"/>
      <c r="M15" s="488">
        <v>1.0518325742788983</v>
      </c>
    </row>
    <row r="16" spans="1:13" s="275" customFormat="1" ht="18" customHeight="1" x14ac:dyDescent="0.2">
      <c r="A16" s="318"/>
      <c r="B16" s="331" t="s">
        <v>7</v>
      </c>
      <c r="C16" s="485">
        <f t="shared" si="0"/>
        <v>100</v>
      </c>
      <c r="D16" s="338"/>
      <c r="E16" s="485">
        <v>25.358789950656302</v>
      </c>
      <c r="F16" s="341"/>
      <c r="G16" s="485">
        <v>52.523623697874676</v>
      </c>
      <c r="H16" s="341"/>
      <c r="I16" s="485">
        <v>17.696004128100107</v>
      </c>
      <c r="J16" s="341"/>
      <c r="K16" s="485">
        <v>4.1022994807624089</v>
      </c>
      <c r="L16" s="341"/>
      <c r="M16" s="488">
        <v>0.31928274260650824</v>
      </c>
    </row>
    <row r="17" spans="1:13" s="275" customFormat="1" ht="18" customHeight="1" x14ac:dyDescent="0.2">
      <c r="A17" s="318"/>
      <c r="B17" s="331" t="s">
        <v>43</v>
      </c>
      <c r="C17" s="485">
        <f t="shared" si="0"/>
        <v>99.999999999999986</v>
      </c>
      <c r="D17" s="338"/>
      <c r="E17" s="485">
        <v>31.677524429967423</v>
      </c>
      <c r="F17" s="341"/>
      <c r="G17" s="485">
        <v>46.736854350860867</v>
      </c>
      <c r="H17" s="341"/>
      <c r="I17" s="485">
        <v>15.670079106561191</v>
      </c>
      <c r="J17" s="341"/>
      <c r="K17" s="485">
        <v>4.8743601675197761</v>
      </c>
      <c r="L17" s="341"/>
      <c r="M17" s="488">
        <v>1.04118194509074</v>
      </c>
    </row>
    <row r="18" spans="1:13" s="275" customFormat="1" ht="18" customHeight="1" x14ac:dyDescent="0.2">
      <c r="A18" s="318"/>
      <c r="B18" s="331" t="s">
        <v>44</v>
      </c>
      <c r="C18" s="485">
        <f t="shared" si="0"/>
        <v>100</v>
      </c>
      <c r="D18" s="338"/>
      <c r="E18" s="485">
        <v>22.648915152892634</v>
      </c>
      <c r="F18" s="341"/>
      <c r="G18" s="485">
        <v>41.552004475759219</v>
      </c>
      <c r="H18" s="341"/>
      <c r="I18" s="485">
        <v>22.938265992971658</v>
      </c>
      <c r="J18" s="341"/>
      <c r="K18" s="485">
        <v>10.997080266447542</v>
      </c>
      <c r="L18" s="341"/>
      <c r="M18" s="488">
        <v>1.8637341119289472</v>
      </c>
    </row>
    <row r="19" spans="1:13" s="275" customFormat="1" ht="18" customHeight="1" x14ac:dyDescent="0.2">
      <c r="A19" s="318"/>
      <c r="B19" s="331" t="s">
        <v>6</v>
      </c>
      <c r="C19" s="485">
        <f t="shared" si="0"/>
        <v>100</v>
      </c>
      <c r="D19" s="338"/>
      <c r="E19" s="485">
        <v>25.319573577374289</v>
      </c>
      <c r="F19" s="341"/>
      <c r="G19" s="485">
        <v>54.389329698680811</v>
      </c>
      <c r="H19" s="341"/>
      <c r="I19" s="485">
        <v>15.851628291875578</v>
      </c>
      <c r="J19" s="341"/>
      <c r="K19" s="485">
        <v>4.0140193739960086</v>
      </c>
      <c r="L19" s="341"/>
      <c r="M19" s="488">
        <v>0.42544905807330968</v>
      </c>
    </row>
    <row r="20" spans="1:13" s="275" customFormat="1" ht="18" customHeight="1" x14ac:dyDescent="0.2">
      <c r="A20" s="318"/>
      <c r="B20" s="331" t="s">
        <v>5</v>
      </c>
      <c r="C20" s="485">
        <f t="shared" si="0"/>
        <v>100</v>
      </c>
      <c r="D20" s="338"/>
      <c r="E20" s="485">
        <v>36.386254081791321</v>
      </c>
      <c r="F20" s="341"/>
      <c r="G20" s="485">
        <v>45.949308039185198</v>
      </c>
      <c r="H20" s="341"/>
      <c r="I20" s="485">
        <v>15.254237288135593</v>
      </c>
      <c r="J20" s="341"/>
      <c r="K20" s="485">
        <v>2.2236044161094695</v>
      </c>
      <c r="L20" s="341"/>
      <c r="M20" s="488">
        <v>0.18659617477841706</v>
      </c>
    </row>
    <row r="21" spans="1:13" s="275" customFormat="1" ht="18" customHeight="1" x14ac:dyDescent="0.2">
      <c r="A21" s="318"/>
      <c r="B21" s="331" t="s">
        <v>38</v>
      </c>
      <c r="C21" s="485">
        <f t="shared" si="0"/>
        <v>100</v>
      </c>
      <c r="D21" s="338"/>
      <c r="E21" s="485">
        <v>39.554434636401851</v>
      </c>
      <c r="F21" s="341"/>
      <c r="G21" s="485">
        <v>44.892812105926858</v>
      </c>
      <c r="H21" s="341"/>
      <c r="I21" s="485">
        <v>12.964630997417883</v>
      </c>
      <c r="J21" s="341"/>
      <c r="K21" s="485">
        <v>2.2938809824055726</v>
      </c>
      <c r="L21" s="341"/>
      <c r="M21" s="488">
        <v>0.29424127784783521</v>
      </c>
    </row>
    <row r="22" spans="1:13" s="275" customFormat="1" ht="18" customHeight="1" x14ac:dyDescent="0.2">
      <c r="A22" s="318"/>
      <c r="B22" s="331" t="s">
        <v>45</v>
      </c>
      <c r="C22" s="485">
        <f t="shared" si="0"/>
        <v>100</v>
      </c>
      <c r="D22" s="338"/>
      <c r="E22" s="485">
        <v>37.202460550949453</v>
      </c>
      <c r="F22" s="341"/>
      <c r="G22" s="485">
        <v>41.503967192654009</v>
      </c>
      <c r="H22" s="341"/>
      <c r="I22" s="485">
        <v>16.586431309619329</v>
      </c>
      <c r="J22" s="341"/>
      <c r="K22" s="485">
        <v>4.3081929214585006</v>
      </c>
      <c r="L22" s="341"/>
      <c r="M22" s="488">
        <v>0.39894802531871265</v>
      </c>
    </row>
    <row r="23" spans="1:13" s="275" customFormat="1" ht="18" customHeight="1" x14ac:dyDescent="0.2">
      <c r="A23" s="318">
        <v>47094</v>
      </c>
      <c r="B23" s="331" t="s">
        <v>46</v>
      </c>
      <c r="C23" s="485">
        <f t="shared" si="0"/>
        <v>100</v>
      </c>
      <c r="D23" s="338"/>
      <c r="E23" s="485">
        <v>34.326544296370798</v>
      </c>
      <c r="F23" s="341"/>
      <c r="G23" s="485">
        <v>43.948537423518566</v>
      </c>
      <c r="H23" s="341"/>
      <c r="I23" s="485">
        <v>15.145419495432066</v>
      </c>
      <c r="J23" s="341"/>
      <c r="K23" s="485">
        <v>5.9634565417819125</v>
      </c>
      <c r="L23" s="341"/>
      <c r="M23" s="488">
        <v>0.61604224289665577</v>
      </c>
    </row>
    <row r="24" spans="1:13" s="275" customFormat="1" ht="18" customHeight="1" x14ac:dyDescent="0.2">
      <c r="B24" s="331" t="s">
        <v>47</v>
      </c>
      <c r="C24" s="485">
        <f t="shared" si="0"/>
        <v>100</v>
      </c>
      <c r="D24" s="338"/>
      <c r="E24" s="485">
        <v>20.103880232202872</v>
      </c>
      <c r="F24" s="341"/>
      <c r="G24" s="485">
        <v>54.761177309298304</v>
      </c>
      <c r="H24" s="341"/>
      <c r="I24" s="485">
        <v>16.814339545778591</v>
      </c>
      <c r="J24" s="341"/>
      <c r="K24" s="485">
        <v>7.363275282615338</v>
      </c>
      <c r="L24" s="341"/>
      <c r="M24" s="488">
        <v>0.95732763010489863</v>
      </c>
    </row>
    <row r="25" spans="1:13" s="275" customFormat="1" ht="18" customHeight="1" x14ac:dyDescent="0.2">
      <c r="B25" s="331" t="s">
        <v>48</v>
      </c>
      <c r="C25" s="485">
        <f t="shared" si="0"/>
        <v>100</v>
      </c>
      <c r="D25" s="338"/>
      <c r="E25" s="485">
        <v>20.584987399835772</v>
      </c>
      <c r="F25" s="341"/>
      <c r="G25" s="485">
        <v>42.747118951213295</v>
      </c>
      <c r="H25" s="341"/>
      <c r="I25" s="485">
        <v>22.113996092533341</v>
      </c>
      <c r="J25" s="341"/>
      <c r="K25" s="485">
        <v>12.475578333380525</v>
      </c>
      <c r="L25" s="341"/>
      <c r="M25" s="488">
        <v>2.078319223037064</v>
      </c>
    </row>
    <row r="26" spans="1:13" s="275" customFormat="1" ht="18" customHeight="1" x14ac:dyDescent="0.2">
      <c r="B26" s="331" t="s">
        <v>49</v>
      </c>
      <c r="C26" s="485">
        <f t="shared" si="0"/>
        <v>100.00000000000001</v>
      </c>
      <c r="D26" s="338"/>
      <c r="E26" s="485">
        <v>21.894904458598727</v>
      </c>
      <c r="F26" s="341"/>
      <c r="G26" s="485">
        <v>35.35031847133758</v>
      </c>
      <c r="H26" s="341"/>
      <c r="I26" s="485">
        <v>24.522292993630572</v>
      </c>
      <c r="J26" s="341"/>
      <c r="K26" s="485">
        <v>15.764331210191083</v>
      </c>
      <c r="L26" s="341"/>
      <c r="M26" s="488">
        <v>2.4681528662420384</v>
      </c>
    </row>
    <row r="27" spans="1:13" s="275" customFormat="1" ht="18" customHeight="1" x14ac:dyDescent="0.2">
      <c r="B27" s="336" t="s">
        <v>4</v>
      </c>
      <c r="C27" s="485">
        <f t="shared" si="0"/>
        <v>100</v>
      </c>
      <c r="D27" s="338"/>
      <c r="E27" s="485">
        <v>62.989323843416365</v>
      </c>
      <c r="F27" s="341"/>
      <c r="G27" s="485">
        <v>30.189798339264534</v>
      </c>
      <c r="H27" s="341"/>
      <c r="I27" s="485">
        <v>5.6346381969157768</v>
      </c>
      <c r="J27" s="341"/>
      <c r="K27" s="485">
        <v>0.88967971530249124</v>
      </c>
      <c r="L27" s="341"/>
      <c r="M27" s="488">
        <v>0.29655990510083036</v>
      </c>
    </row>
    <row r="28" spans="1:13" s="212" customFormat="1" ht="18" customHeight="1" x14ac:dyDescent="0.2">
      <c r="B28" s="735" t="s">
        <v>3</v>
      </c>
      <c r="C28" s="486">
        <f t="shared" si="0"/>
        <v>100</v>
      </c>
      <c r="D28" s="349"/>
      <c r="E28" s="486">
        <v>28.494556509886067</v>
      </c>
      <c r="F28" s="352"/>
      <c r="G28" s="486">
        <v>46.893767194898714</v>
      </c>
      <c r="H28" s="352"/>
      <c r="I28" s="486">
        <v>17.670200504562111</v>
      </c>
      <c r="J28" s="352"/>
      <c r="K28" s="486">
        <v>6.0888229143992891</v>
      </c>
      <c r="L28" s="352"/>
      <c r="M28" s="489">
        <v>0.85265287625382258</v>
      </c>
    </row>
    <row r="29" spans="1:13" s="256" customFormat="1" ht="6.75" customHeight="1" x14ac:dyDescent="0.2">
      <c r="B29" s="1149"/>
      <c r="C29" s="1149"/>
      <c r="D29" s="293"/>
    </row>
    <row r="30" spans="1:13" x14ac:dyDescent="0.2">
      <c r="E30" s="319"/>
    </row>
    <row r="31" spans="1:13" x14ac:dyDescent="0.2">
      <c r="E31" s="319"/>
      <c r="G31" s="319"/>
    </row>
    <row r="32" spans="1:13" x14ac:dyDescent="0.2">
      <c r="B32" s="319"/>
      <c r="G32" s="319"/>
    </row>
  </sheetData>
  <mergeCells count="6">
    <mergeCell ref="B4:M4"/>
    <mergeCell ref="B5:M5"/>
    <mergeCell ref="B29:C29"/>
    <mergeCell ref="B2:C2"/>
    <mergeCell ref="E2:I2"/>
    <mergeCell ref="B7:B8"/>
  </mergeCells>
  <printOptions horizontalCentered="1"/>
  <pageMargins left="0" right="0" top="0.43307086614173229" bottom="0.43307086614173229" header="0" footer="0"/>
  <pageSetup paperSize="9"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68">
    <pageSetUpPr fitToPage="1"/>
  </sheetPr>
  <dimension ref="A1:U32"/>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1.28515625" style="264" customWidth="1"/>
    <col min="4" max="4" width="0.85546875" style="264" customWidth="1"/>
    <col min="5" max="5" width="10" style="264" customWidth="1"/>
    <col min="6" max="6" width="0.7109375" style="264" customWidth="1"/>
    <col min="7" max="7" width="10" style="264" customWidth="1"/>
    <col min="8" max="8" width="0.7109375" style="264" customWidth="1"/>
    <col min="9" max="9" width="10" style="264" customWidth="1"/>
    <col min="10" max="10" width="0.7109375" style="264" customWidth="1"/>
    <col min="11" max="11" width="11.85546875" style="264" customWidth="1"/>
    <col min="12" max="12" width="0.7109375" style="264" customWidth="1"/>
    <col min="13" max="13" width="10" style="264" customWidth="1"/>
    <col min="14" max="14" width="0.7109375" style="264" customWidth="1"/>
    <col min="15" max="15" width="13.85546875" style="264" bestFit="1" customWidth="1"/>
    <col min="16" max="16" width="0.7109375" style="264" customWidth="1"/>
    <col min="17" max="17" width="8.140625" style="264" bestFit="1" customWidth="1"/>
    <col min="18" max="18" width="0.7109375" style="264" customWidth="1"/>
    <col min="19" max="19" width="14.42578125" style="264" bestFit="1" customWidth="1"/>
    <col min="20" max="20" width="0.7109375" style="264" customWidth="1"/>
    <col min="21" max="21" width="11.140625" style="264" customWidth="1"/>
    <col min="22" max="16384" width="11.42578125" style="264"/>
  </cols>
  <sheetData>
    <row r="1" spans="1:21" ht="9.75" customHeight="1" x14ac:dyDescent="0.2"/>
    <row r="2" spans="1:21" s="205" customFormat="1" ht="49.5" customHeight="1" x14ac:dyDescent="0.2">
      <c r="B2" s="1044"/>
      <c r="C2" s="1044"/>
      <c r="D2" s="206"/>
      <c r="E2" s="1130"/>
      <c r="F2" s="1130"/>
      <c r="G2" s="1130"/>
      <c r="H2" s="1130"/>
      <c r="I2" s="1130"/>
    </row>
    <row r="3" spans="1:21" s="205" customFormat="1" ht="14.25" customHeight="1" x14ac:dyDescent="0.2">
      <c r="B3" s="206"/>
      <c r="C3" s="206"/>
      <c r="D3" s="206"/>
      <c r="G3" s="206"/>
      <c r="I3" s="206"/>
      <c r="K3" s="206"/>
      <c r="M3" s="206"/>
      <c r="O3" s="206"/>
      <c r="Q3" s="206"/>
      <c r="S3" s="206"/>
      <c r="U3" s="206"/>
    </row>
    <row r="4" spans="1:21" s="208" customFormat="1" ht="21.75" customHeight="1" x14ac:dyDescent="0.2">
      <c r="B4" s="1144" t="s">
        <v>456</v>
      </c>
      <c r="C4" s="1144"/>
      <c r="D4" s="1144"/>
      <c r="E4" s="1144"/>
      <c r="F4" s="1144"/>
      <c r="G4" s="1144"/>
      <c r="H4" s="1144"/>
      <c r="I4" s="1144"/>
      <c r="J4" s="1144"/>
      <c r="K4" s="1144"/>
      <c r="L4" s="1144"/>
      <c r="M4" s="1144"/>
      <c r="N4" s="1144"/>
      <c r="O4" s="1144"/>
      <c r="P4" s="1144"/>
      <c r="Q4" s="1144"/>
      <c r="R4" s="1144"/>
      <c r="S4" s="1144"/>
      <c r="T4" s="1144"/>
      <c r="U4" s="1144"/>
    </row>
    <row r="5" spans="1:21" s="315" customFormat="1" ht="18.75" customHeight="1" x14ac:dyDescent="0.2">
      <c r="B5" s="1131" t="str">
        <f>porsaad!B6</f>
        <v>Situación a 30 de abril de 2023</v>
      </c>
      <c r="C5" s="1131"/>
      <c r="D5" s="1131"/>
      <c r="E5" s="1131"/>
      <c r="F5" s="1131"/>
      <c r="G5" s="1131"/>
      <c r="H5" s="1131"/>
      <c r="I5" s="1131"/>
      <c r="J5" s="1131"/>
      <c r="K5" s="1131"/>
      <c r="L5" s="1131"/>
      <c r="M5" s="1131"/>
      <c r="N5" s="1131"/>
      <c r="O5" s="1131"/>
      <c r="P5" s="1131"/>
      <c r="Q5" s="1131"/>
      <c r="R5" s="1131"/>
      <c r="S5" s="1131"/>
      <c r="T5" s="1131"/>
      <c r="U5" s="1131"/>
    </row>
    <row r="6" spans="1:21" s="208" customFormat="1" ht="4.5" customHeight="1" x14ac:dyDescent="0.2"/>
    <row r="7" spans="1:21" s="211" customFormat="1" ht="15" customHeight="1" x14ac:dyDescent="0.2">
      <c r="A7" s="212"/>
      <c r="B7" s="1132" t="s">
        <v>15</v>
      </c>
      <c r="C7" s="441" t="s">
        <v>71</v>
      </c>
      <c r="D7" s="347"/>
      <c r="E7" s="482" t="s">
        <v>147</v>
      </c>
      <c r="F7" s="351"/>
      <c r="G7" s="482" t="s">
        <v>151</v>
      </c>
      <c r="H7" s="351"/>
      <c r="I7" s="482" t="s">
        <v>149</v>
      </c>
      <c r="J7" s="351"/>
      <c r="K7" s="482" t="s">
        <v>155</v>
      </c>
      <c r="L7" s="351"/>
      <c r="M7" s="482" t="s">
        <v>153</v>
      </c>
      <c r="N7" s="351"/>
      <c r="O7" s="482" t="s">
        <v>159</v>
      </c>
      <c r="P7" s="351"/>
      <c r="Q7" s="482" t="s">
        <v>157</v>
      </c>
      <c r="R7" s="351"/>
      <c r="S7" s="482" t="s">
        <v>200</v>
      </c>
      <c r="T7" s="351"/>
      <c r="U7" s="482" t="s">
        <v>158</v>
      </c>
    </row>
    <row r="8" spans="1:21" s="216" customFormat="1" ht="19.5" customHeight="1" x14ac:dyDescent="0.2">
      <c r="A8" s="317"/>
      <c r="B8" s="1134"/>
      <c r="C8" s="322" t="s">
        <v>31</v>
      </c>
      <c r="D8" s="348"/>
      <c r="E8" s="483" t="s">
        <v>31</v>
      </c>
      <c r="F8" s="321"/>
      <c r="G8" s="483" t="s">
        <v>31</v>
      </c>
      <c r="H8" s="321"/>
      <c r="I8" s="483" t="s">
        <v>31</v>
      </c>
      <c r="J8" s="321"/>
      <c r="K8" s="483" t="s">
        <v>31</v>
      </c>
      <c r="L8" s="321"/>
      <c r="M8" s="483" t="s">
        <v>31</v>
      </c>
      <c r="N8" s="321"/>
      <c r="O8" s="483" t="s">
        <v>31</v>
      </c>
      <c r="P8" s="321"/>
      <c r="Q8" s="483" t="s">
        <v>31</v>
      </c>
      <c r="R8" s="321"/>
      <c r="S8" s="483" t="s">
        <v>31</v>
      </c>
      <c r="T8" s="321"/>
      <c r="U8" s="483" t="s">
        <v>31</v>
      </c>
    </row>
    <row r="9" spans="1:21" s="216" customFormat="1" ht="6" customHeight="1" x14ac:dyDescent="0.2">
      <c r="A9" s="317"/>
      <c r="B9" s="320"/>
      <c r="C9" s="321"/>
      <c r="D9" s="321"/>
      <c r="E9" s="321"/>
      <c r="F9" s="321"/>
      <c r="G9" s="321"/>
      <c r="H9" s="321"/>
      <c r="I9" s="321"/>
      <c r="J9" s="321"/>
      <c r="K9" s="321"/>
      <c r="L9" s="321"/>
      <c r="M9" s="321"/>
      <c r="N9" s="321"/>
      <c r="O9" s="321"/>
      <c r="P9" s="321"/>
      <c r="Q9" s="321"/>
      <c r="R9" s="321"/>
      <c r="S9" s="321"/>
      <c r="T9" s="321"/>
      <c r="U9" s="321"/>
    </row>
    <row r="10" spans="1:21" s="275" customFormat="1" ht="18" customHeight="1" x14ac:dyDescent="0.2">
      <c r="A10" s="318"/>
      <c r="B10" s="330" t="s">
        <v>11</v>
      </c>
      <c r="C10" s="484">
        <f>K10+M10+G10+I10+E10+S10+O10+U10+Q10</f>
        <v>99.999999999999986</v>
      </c>
      <c r="D10" s="338"/>
      <c r="E10" s="484">
        <v>23.491056704300391</v>
      </c>
      <c r="F10" s="341"/>
      <c r="G10" s="484">
        <v>41.860966637067101</v>
      </c>
      <c r="H10" s="341"/>
      <c r="I10" s="484">
        <v>17.328428263351515</v>
      </c>
      <c r="J10" s="341"/>
      <c r="K10" s="487">
        <v>5.5448433337561847</v>
      </c>
      <c r="L10" s="341"/>
      <c r="M10" s="484">
        <v>3.9058733984523655</v>
      </c>
      <c r="N10" s="341"/>
      <c r="O10" s="484">
        <v>0.98185969808448559</v>
      </c>
      <c r="P10" s="341"/>
      <c r="Q10" s="484">
        <v>0.80172523151084607</v>
      </c>
      <c r="R10" s="341"/>
      <c r="S10" s="484">
        <v>0.31840669795763032</v>
      </c>
      <c r="T10" s="341"/>
      <c r="U10" s="487">
        <v>5.766840035519472</v>
      </c>
    </row>
    <row r="11" spans="1:21" s="275" customFormat="1" ht="18" customHeight="1" x14ac:dyDescent="0.2">
      <c r="A11" s="318"/>
      <c r="B11" s="331" t="s">
        <v>10</v>
      </c>
      <c r="C11" s="485">
        <f t="shared" ref="C11:C27" si="0">K11+M11+G11+I11+E11+S11+O11+U11+Q11</f>
        <v>100.00000000000001</v>
      </c>
      <c r="D11" s="338"/>
      <c r="E11" s="485">
        <v>15.054570942224894</v>
      </c>
      <c r="F11" s="341"/>
      <c r="G11" s="485">
        <v>7.6449384199459294</v>
      </c>
      <c r="H11" s="341"/>
      <c r="I11" s="485">
        <v>15.930709922899769</v>
      </c>
      <c r="J11" s="341"/>
      <c r="K11" s="488">
        <v>2.4832281966556522</v>
      </c>
      <c r="L11" s="341"/>
      <c r="M11" s="485">
        <v>1.0964253529588466</v>
      </c>
      <c r="N11" s="341"/>
      <c r="O11" s="485">
        <v>0.6959046760789025</v>
      </c>
      <c r="P11" s="341"/>
      <c r="Q11" s="485">
        <v>0.21527986382296987</v>
      </c>
      <c r="R11" s="341"/>
      <c r="S11" s="485">
        <v>0.16020827075197758</v>
      </c>
      <c r="T11" s="341"/>
      <c r="U11" s="488">
        <v>56.718734354661059</v>
      </c>
    </row>
    <row r="12" spans="1:21" s="275" customFormat="1" ht="18" customHeight="1" x14ac:dyDescent="0.2">
      <c r="A12" s="318"/>
      <c r="B12" s="331" t="s">
        <v>40</v>
      </c>
      <c r="C12" s="485">
        <f t="shared" si="0"/>
        <v>100</v>
      </c>
      <c r="D12" s="338"/>
      <c r="E12" s="485">
        <v>36.899862825788752</v>
      </c>
      <c r="F12" s="341"/>
      <c r="G12" s="485">
        <v>22.798353909465021</v>
      </c>
      <c r="H12" s="341"/>
      <c r="I12" s="485">
        <v>23.374485596707821</v>
      </c>
      <c r="J12" s="341"/>
      <c r="K12" s="488">
        <v>4.8559670781893001</v>
      </c>
      <c r="L12" s="341"/>
      <c r="M12" s="485">
        <v>2.8166438042981254</v>
      </c>
      <c r="N12" s="341"/>
      <c r="O12" s="485">
        <v>2.9355281207133057</v>
      </c>
      <c r="P12" s="341"/>
      <c r="Q12" s="485">
        <v>1.8015546410608139</v>
      </c>
      <c r="R12" s="341"/>
      <c r="S12" s="485">
        <v>0.20118884316415181</v>
      </c>
      <c r="T12" s="341"/>
      <c r="U12" s="488">
        <v>4.3164151806127116</v>
      </c>
    </row>
    <row r="13" spans="1:21" s="275" customFormat="1" ht="18" customHeight="1" x14ac:dyDescent="0.2">
      <c r="A13" s="318"/>
      <c r="B13" s="331" t="s">
        <v>41</v>
      </c>
      <c r="C13" s="485">
        <f t="shared" si="0"/>
        <v>100.00000000000001</v>
      </c>
      <c r="D13" s="338"/>
      <c r="E13" s="485">
        <v>49.173320807891031</v>
      </c>
      <c r="F13" s="341"/>
      <c r="G13" s="485">
        <v>14.992954438703618</v>
      </c>
      <c r="H13" s="341"/>
      <c r="I13" s="485">
        <v>16.355096289337716</v>
      </c>
      <c r="J13" s="341"/>
      <c r="K13" s="488">
        <v>5.3687177078440582</v>
      </c>
      <c r="L13" s="341"/>
      <c r="M13" s="485">
        <v>2.5082198215124469</v>
      </c>
      <c r="N13" s="341"/>
      <c r="O13" s="485">
        <v>2.0009394081728513</v>
      </c>
      <c r="P13" s="341"/>
      <c r="Q13" s="485">
        <v>1.2682010333489901</v>
      </c>
      <c r="R13" s="341"/>
      <c r="S13" s="485">
        <v>0.84077031470173802</v>
      </c>
      <c r="T13" s="341"/>
      <c r="U13" s="488">
        <v>7.4917801784875531</v>
      </c>
    </row>
    <row r="14" spans="1:21" s="275" customFormat="1" ht="18" customHeight="1" x14ac:dyDescent="0.2">
      <c r="A14" s="318"/>
      <c r="B14" s="331" t="s">
        <v>9</v>
      </c>
      <c r="C14" s="485">
        <f t="shared" si="0"/>
        <v>100</v>
      </c>
      <c r="D14" s="338"/>
      <c r="E14" s="485">
        <v>31.208316987053745</v>
      </c>
      <c r="F14" s="341"/>
      <c r="G14" s="485">
        <v>38.446449588073754</v>
      </c>
      <c r="H14" s="341"/>
      <c r="I14" s="485">
        <v>13.377795213809337</v>
      </c>
      <c r="J14" s="341"/>
      <c r="K14" s="488">
        <v>6.3750490388387604</v>
      </c>
      <c r="L14" s="341"/>
      <c r="M14" s="485">
        <v>3.851183470642082</v>
      </c>
      <c r="N14" s="341"/>
      <c r="O14" s="485">
        <v>1.0853929645612659</v>
      </c>
      <c r="P14" s="341"/>
      <c r="Q14" s="485">
        <v>1.1311625474042108</v>
      </c>
      <c r="R14" s="341"/>
      <c r="S14" s="485">
        <v>0.32692559173532104</v>
      </c>
      <c r="T14" s="341"/>
      <c r="U14" s="488">
        <v>4.1977245978815221</v>
      </c>
    </row>
    <row r="15" spans="1:21" s="275" customFormat="1" ht="18" customHeight="1" x14ac:dyDescent="0.2">
      <c r="A15" s="318"/>
      <c r="B15" s="331" t="s">
        <v>8</v>
      </c>
      <c r="C15" s="485">
        <f t="shared" si="0"/>
        <v>100</v>
      </c>
      <c r="D15" s="338"/>
      <c r="E15" s="485">
        <v>42.578336766778705</v>
      </c>
      <c r="F15" s="341"/>
      <c r="G15" s="485">
        <v>15.916729914344574</v>
      </c>
      <c r="H15" s="341"/>
      <c r="I15" s="485">
        <v>24.211211102678089</v>
      </c>
      <c r="J15" s="341"/>
      <c r="K15" s="488">
        <v>5.0742708446275619</v>
      </c>
      <c r="L15" s="341"/>
      <c r="M15" s="485">
        <v>1.5613141060392497</v>
      </c>
      <c r="N15" s="341"/>
      <c r="O15" s="485">
        <v>2.3744985362680255</v>
      </c>
      <c r="P15" s="341"/>
      <c r="Q15" s="485">
        <v>2.3853409953377422</v>
      </c>
      <c r="R15" s="341"/>
      <c r="S15" s="485">
        <v>0.58549278976471864</v>
      </c>
      <c r="T15" s="341"/>
      <c r="U15" s="488">
        <v>5.3128049441613356</v>
      </c>
    </row>
    <row r="16" spans="1:21" s="275" customFormat="1" ht="18" customHeight="1" x14ac:dyDescent="0.2">
      <c r="A16" s="318"/>
      <c r="B16" s="331" t="s">
        <v>7</v>
      </c>
      <c r="C16" s="485">
        <f t="shared" si="0"/>
        <v>100</v>
      </c>
      <c r="D16" s="338"/>
      <c r="E16" s="485">
        <v>45.32056243550052</v>
      </c>
      <c r="F16" s="341"/>
      <c r="G16" s="485">
        <v>18.811274509803923</v>
      </c>
      <c r="H16" s="341"/>
      <c r="I16" s="485">
        <v>19.169246646026831</v>
      </c>
      <c r="J16" s="341"/>
      <c r="K16" s="488">
        <v>5.3244324045407643</v>
      </c>
      <c r="L16" s="341"/>
      <c r="M16" s="485">
        <v>2.1736326109391126</v>
      </c>
      <c r="N16" s="341"/>
      <c r="O16" s="485">
        <v>1.9543343653250773</v>
      </c>
      <c r="P16" s="341"/>
      <c r="Q16" s="485">
        <v>0.92879256965944268</v>
      </c>
      <c r="R16" s="341"/>
      <c r="S16" s="485">
        <v>0.90944272445820429</v>
      </c>
      <c r="T16" s="341"/>
      <c r="U16" s="488">
        <v>5.4082817337461302</v>
      </c>
    </row>
    <row r="17" spans="1:21" s="275" customFormat="1" ht="18" customHeight="1" x14ac:dyDescent="0.2">
      <c r="A17" s="318"/>
      <c r="B17" s="331" t="s">
        <v>43</v>
      </c>
      <c r="C17" s="485">
        <f t="shared" si="0"/>
        <v>99.999999999999986</v>
      </c>
      <c r="D17" s="338"/>
      <c r="E17" s="485">
        <v>32.24551419778178</v>
      </c>
      <c r="F17" s="341"/>
      <c r="G17" s="485">
        <v>36.112885430578942</v>
      </c>
      <c r="H17" s="341"/>
      <c r="I17" s="485">
        <v>13.58806108820626</v>
      </c>
      <c r="J17" s="341"/>
      <c r="K17" s="488">
        <v>6.1726961268219034</v>
      </c>
      <c r="L17" s="341"/>
      <c r="M17" s="485">
        <v>4.9009929736949074</v>
      </c>
      <c r="N17" s="341"/>
      <c r="O17" s="485">
        <v>1.6956042041693282</v>
      </c>
      <c r="P17" s="341"/>
      <c r="Q17" s="485">
        <v>0.58649323500377437</v>
      </c>
      <c r="R17" s="341"/>
      <c r="S17" s="485">
        <v>0.21485395737762034</v>
      </c>
      <c r="T17" s="341"/>
      <c r="U17" s="488">
        <v>4.4828987863654843</v>
      </c>
    </row>
    <row r="18" spans="1:21" s="275" customFormat="1" ht="18" customHeight="1" x14ac:dyDescent="0.2">
      <c r="A18" s="318"/>
      <c r="B18" s="331" t="s">
        <v>44</v>
      </c>
      <c r="C18" s="485">
        <f t="shared" si="0"/>
        <v>100</v>
      </c>
      <c r="D18" s="338"/>
      <c r="E18" s="485">
        <v>33.570234479619792</v>
      </c>
      <c r="F18" s="341"/>
      <c r="G18" s="485">
        <v>20.051989882103751</v>
      </c>
      <c r="H18" s="341"/>
      <c r="I18" s="485">
        <v>31.971151742186198</v>
      </c>
      <c r="J18" s="341"/>
      <c r="K18" s="488">
        <v>4.1486875618145698</v>
      </c>
      <c r="L18" s="341"/>
      <c r="M18" s="485">
        <v>3.4502376305217366</v>
      </c>
      <c r="N18" s="341"/>
      <c r="O18" s="485">
        <v>1.57720147392191</v>
      </c>
      <c r="P18" s="341"/>
      <c r="Q18" s="485">
        <v>2.4734580273603322</v>
      </c>
      <c r="R18" s="341"/>
      <c r="S18" s="485">
        <v>0</v>
      </c>
      <c r="T18" s="341"/>
      <c r="U18" s="488">
        <v>2.7570392024717076</v>
      </c>
    </row>
    <row r="19" spans="1:21" s="275" customFormat="1" ht="18" customHeight="1" x14ac:dyDescent="0.2">
      <c r="A19" s="318"/>
      <c r="B19" s="331" t="s">
        <v>6</v>
      </c>
      <c r="C19" s="485">
        <f t="shared" si="0"/>
        <v>99.999999999999986</v>
      </c>
      <c r="D19" s="338"/>
      <c r="E19" s="485">
        <v>46.097849346791605</v>
      </c>
      <c r="F19" s="341"/>
      <c r="G19" s="485">
        <v>11.081580207346029</v>
      </c>
      <c r="H19" s="341"/>
      <c r="I19" s="485">
        <v>13.110092729209214</v>
      </c>
      <c r="J19" s="341"/>
      <c r="K19" s="488">
        <v>4.2973979148141996</v>
      </c>
      <c r="L19" s="341"/>
      <c r="M19" s="485">
        <v>1.9073489608270391</v>
      </c>
      <c r="N19" s="341"/>
      <c r="O19" s="485">
        <v>3.1952003595821807</v>
      </c>
      <c r="P19" s="341"/>
      <c r="Q19" s="485">
        <v>2.6118564407226819</v>
      </c>
      <c r="R19" s="341"/>
      <c r="S19" s="485">
        <v>0</v>
      </c>
      <c r="T19" s="341"/>
      <c r="U19" s="488">
        <v>17.698674040707051</v>
      </c>
    </row>
    <row r="20" spans="1:21" s="275" customFormat="1" ht="18" customHeight="1" x14ac:dyDescent="0.2">
      <c r="A20" s="318"/>
      <c r="B20" s="331" t="s">
        <v>5</v>
      </c>
      <c r="C20" s="485">
        <f t="shared" si="0"/>
        <v>100</v>
      </c>
      <c r="D20" s="338"/>
      <c r="E20" s="485">
        <v>27.271313005600501</v>
      </c>
      <c r="F20" s="341"/>
      <c r="G20" s="485">
        <v>35.578718108276291</v>
      </c>
      <c r="H20" s="341"/>
      <c r="I20" s="485">
        <v>20.70628500311139</v>
      </c>
      <c r="J20" s="341"/>
      <c r="K20" s="488">
        <v>5.8649657747355315</v>
      </c>
      <c r="L20" s="341"/>
      <c r="M20" s="485">
        <v>4.1537025513378971</v>
      </c>
      <c r="N20" s="341"/>
      <c r="O20" s="485">
        <v>1.6023646546359676</v>
      </c>
      <c r="P20" s="341"/>
      <c r="Q20" s="485">
        <v>1.057871810827629</v>
      </c>
      <c r="R20" s="341"/>
      <c r="S20" s="485">
        <v>0.21779713752333543</v>
      </c>
      <c r="T20" s="341"/>
      <c r="U20" s="488">
        <v>3.546981953951462</v>
      </c>
    </row>
    <row r="21" spans="1:21" s="275" customFormat="1" ht="18" customHeight="1" x14ac:dyDescent="0.2">
      <c r="A21" s="318"/>
      <c r="B21" s="331" t="s">
        <v>38</v>
      </c>
      <c r="C21" s="485">
        <f t="shared" si="0"/>
        <v>99.999999999999986</v>
      </c>
      <c r="D21" s="338"/>
      <c r="E21" s="485">
        <v>28.242248763421401</v>
      </c>
      <c r="F21" s="341"/>
      <c r="G21" s="485">
        <v>37.368802026782483</v>
      </c>
      <c r="H21" s="341"/>
      <c r="I21" s="485">
        <v>10.936180480154421</v>
      </c>
      <c r="J21" s="341"/>
      <c r="K21" s="488">
        <v>5.7546145494028229</v>
      </c>
      <c r="L21" s="341"/>
      <c r="M21" s="485">
        <v>4.3310411388587289</v>
      </c>
      <c r="N21" s="341"/>
      <c r="O21" s="485">
        <v>3.7760887923754369</v>
      </c>
      <c r="P21" s="341"/>
      <c r="Q21" s="485">
        <v>1.4175413198214502</v>
      </c>
      <c r="R21" s="341"/>
      <c r="S21" s="485">
        <v>0</v>
      </c>
      <c r="T21" s="341"/>
      <c r="U21" s="488">
        <v>8.1734829291832547</v>
      </c>
    </row>
    <row r="22" spans="1:21" s="275" customFormat="1" ht="18" customHeight="1" x14ac:dyDescent="0.2">
      <c r="A22" s="318"/>
      <c r="B22" s="331" t="s">
        <v>45</v>
      </c>
      <c r="C22" s="485">
        <f t="shared" si="0"/>
        <v>100</v>
      </c>
      <c r="D22" s="338"/>
      <c r="E22" s="485">
        <v>25.138195435092726</v>
      </c>
      <c r="F22" s="341"/>
      <c r="G22" s="485">
        <v>37.355117689015692</v>
      </c>
      <c r="H22" s="341"/>
      <c r="I22" s="485">
        <v>25.133737517831666</v>
      </c>
      <c r="J22" s="341"/>
      <c r="K22" s="488">
        <v>2.4629992867332384</v>
      </c>
      <c r="L22" s="341"/>
      <c r="M22" s="485">
        <v>5.8064372325249645</v>
      </c>
      <c r="N22" s="341"/>
      <c r="O22" s="485">
        <v>0.65085592011412263</v>
      </c>
      <c r="P22" s="341"/>
      <c r="Q22" s="485">
        <v>0.94062054208273893</v>
      </c>
      <c r="R22" s="341"/>
      <c r="S22" s="485">
        <v>2.2289586305278175E-3</v>
      </c>
      <c r="T22" s="341"/>
      <c r="U22" s="488">
        <v>2.5098074179743226</v>
      </c>
    </row>
    <row r="23" spans="1:21" s="275" customFormat="1" ht="18" customHeight="1" x14ac:dyDescent="0.2">
      <c r="A23" s="318">
        <v>47094</v>
      </c>
      <c r="B23" s="331" t="s">
        <v>46</v>
      </c>
      <c r="C23" s="485">
        <f t="shared" si="0"/>
        <v>99.999999999999986</v>
      </c>
      <c r="D23" s="338"/>
      <c r="E23" s="485">
        <v>37.957764183357078</v>
      </c>
      <c r="F23" s="341"/>
      <c r="G23" s="485">
        <v>23.942009553339481</v>
      </c>
      <c r="H23" s="341"/>
      <c r="I23" s="485">
        <v>20.669571775747926</v>
      </c>
      <c r="J23" s="341"/>
      <c r="K23" s="488">
        <v>4.768289617028409</v>
      </c>
      <c r="L23" s="341"/>
      <c r="M23" s="485">
        <v>2.8869521495013828</v>
      </c>
      <c r="N23" s="341"/>
      <c r="O23" s="485">
        <v>2.4092851755635634</v>
      </c>
      <c r="P23" s="341"/>
      <c r="Q23" s="485">
        <v>3.645353222157043</v>
      </c>
      <c r="R23" s="341"/>
      <c r="S23" s="485">
        <v>1.2570183524679462E-2</v>
      </c>
      <c r="T23" s="341"/>
      <c r="U23" s="488">
        <v>3.7082041397804408</v>
      </c>
    </row>
    <row r="24" spans="1:21" s="275" customFormat="1" ht="18" customHeight="1" x14ac:dyDescent="0.2">
      <c r="B24" s="331" t="s">
        <v>47</v>
      </c>
      <c r="C24" s="485">
        <f t="shared" si="0"/>
        <v>99.999999999999986</v>
      </c>
      <c r="D24" s="338"/>
      <c r="E24" s="485">
        <v>46.851282051282048</v>
      </c>
      <c r="F24" s="341"/>
      <c r="G24" s="485">
        <v>13.292307692307691</v>
      </c>
      <c r="H24" s="341"/>
      <c r="I24" s="485">
        <v>15.189743589743591</v>
      </c>
      <c r="J24" s="341"/>
      <c r="K24" s="488">
        <v>5.8871794871794867</v>
      </c>
      <c r="L24" s="341"/>
      <c r="M24" s="485">
        <v>2.3794871794871795</v>
      </c>
      <c r="N24" s="341"/>
      <c r="O24" s="485">
        <v>2.0307692307692307</v>
      </c>
      <c r="P24" s="341"/>
      <c r="Q24" s="485">
        <v>1.1282051282051282</v>
      </c>
      <c r="R24" s="341"/>
      <c r="S24" s="485">
        <v>0.14358974358974361</v>
      </c>
      <c r="T24" s="341"/>
      <c r="U24" s="488">
        <v>13.097435897435897</v>
      </c>
    </row>
    <row r="25" spans="1:21" s="275" customFormat="1" ht="18" customHeight="1" x14ac:dyDescent="0.2">
      <c r="B25" s="331" t="s">
        <v>48</v>
      </c>
      <c r="C25" s="485">
        <f t="shared" si="0"/>
        <v>100</v>
      </c>
      <c r="D25" s="338"/>
      <c r="E25" s="485">
        <v>33.515379608930644</v>
      </c>
      <c r="F25" s="341"/>
      <c r="G25" s="485">
        <v>20.691021251308754</v>
      </c>
      <c r="H25" s="341"/>
      <c r="I25" s="485">
        <v>12.787571804521916</v>
      </c>
      <c r="J25" s="341"/>
      <c r="K25" s="488">
        <v>4.5445541752737766</v>
      </c>
      <c r="L25" s="341"/>
      <c r="M25" s="485">
        <v>3.8993746285973003</v>
      </c>
      <c r="N25" s="341"/>
      <c r="O25" s="485">
        <v>1.2082967825914712</v>
      </c>
      <c r="P25" s="341"/>
      <c r="Q25" s="485">
        <v>1.7742437533603101</v>
      </c>
      <c r="R25" s="341"/>
      <c r="S25" s="485">
        <v>19.196921248479018</v>
      </c>
      <c r="T25" s="341"/>
      <c r="U25" s="488">
        <v>2.3826367469368122</v>
      </c>
    </row>
    <row r="26" spans="1:21" s="275" customFormat="1" ht="18" customHeight="1" x14ac:dyDescent="0.2">
      <c r="B26" s="331" t="s">
        <v>49</v>
      </c>
      <c r="C26" s="485">
        <f t="shared" si="0"/>
        <v>100</v>
      </c>
      <c r="D26" s="338"/>
      <c r="E26" s="485">
        <v>24.980111376292761</v>
      </c>
      <c r="F26" s="341"/>
      <c r="G26" s="485">
        <v>26.491646778042959</v>
      </c>
      <c r="H26" s="341"/>
      <c r="I26" s="485">
        <v>34.447096260938743</v>
      </c>
      <c r="J26" s="341"/>
      <c r="K26" s="488">
        <v>6.9212410501193311</v>
      </c>
      <c r="L26" s="341"/>
      <c r="M26" s="485">
        <v>2.7844073190135243</v>
      </c>
      <c r="N26" s="341"/>
      <c r="O26" s="485">
        <v>0.71599045346062051</v>
      </c>
      <c r="P26" s="341"/>
      <c r="Q26" s="485">
        <v>0.47732696897374705</v>
      </c>
      <c r="R26" s="341"/>
      <c r="S26" s="485">
        <v>7.9554494828957836E-2</v>
      </c>
      <c r="T26" s="341"/>
      <c r="U26" s="488">
        <v>3.1026252983293556</v>
      </c>
    </row>
    <row r="27" spans="1:21" s="275" customFormat="1" ht="18" customHeight="1" x14ac:dyDescent="0.2">
      <c r="B27" s="336" t="s">
        <v>4</v>
      </c>
      <c r="C27" s="485">
        <f t="shared" si="0"/>
        <v>99.999999999999986</v>
      </c>
      <c r="D27" s="338"/>
      <c r="E27" s="485">
        <v>7.8338278931750747</v>
      </c>
      <c r="F27" s="341"/>
      <c r="G27" s="485">
        <v>68.486646884273</v>
      </c>
      <c r="H27" s="341"/>
      <c r="I27" s="485">
        <v>4.629080118694362</v>
      </c>
      <c r="J27" s="341"/>
      <c r="K27" s="488">
        <v>4.7477744807121667</v>
      </c>
      <c r="L27" s="341"/>
      <c r="M27" s="485">
        <v>10.089020771513352</v>
      </c>
      <c r="N27" s="341"/>
      <c r="O27" s="485">
        <v>0.65281899109792285</v>
      </c>
      <c r="P27" s="341"/>
      <c r="Q27" s="485">
        <v>0.83086053412462901</v>
      </c>
      <c r="R27" s="341"/>
      <c r="S27" s="485">
        <v>5.9347181008902072E-2</v>
      </c>
      <c r="T27" s="341"/>
      <c r="U27" s="488">
        <v>2.6706231454005933</v>
      </c>
    </row>
    <row r="28" spans="1:21" s="212" customFormat="1" ht="18" customHeight="1" x14ac:dyDescent="0.2">
      <c r="B28" s="735" t="s">
        <v>3</v>
      </c>
      <c r="C28" s="486">
        <f>K28+M28+G28+I28+E28+S28+O28+U28+Q28</f>
        <v>100</v>
      </c>
      <c r="D28" s="349"/>
      <c r="E28" s="486">
        <v>34.54464630018424</v>
      </c>
      <c r="F28" s="352"/>
      <c r="G28" s="486">
        <v>24.085579216475999</v>
      </c>
      <c r="H28" s="352"/>
      <c r="I28" s="486">
        <v>19.861605038776297</v>
      </c>
      <c r="J28" s="352"/>
      <c r="K28" s="489">
        <v>4.5983475441678445</v>
      </c>
      <c r="L28" s="352"/>
      <c r="M28" s="486">
        <v>3.2811674307668142</v>
      </c>
      <c r="N28" s="352"/>
      <c r="O28" s="486">
        <v>1.8309839039090507</v>
      </c>
      <c r="P28" s="352"/>
      <c r="Q28" s="486">
        <v>1.7451119013953753</v>
      </c>
      <c r="R28" s="352"/>
      <c r="S28" s="486">
        <v>1.3791293542996701</v>
      </c>
      <c r="T28" s="352"/>
      <c r="U28" s="489">
        <v>8.6734293100247086</v>
      </c>
    </row>
    <row r="29" spans="1:21" s="256" customFormat="1" ht="6.75" customHeight="1" x14ac:dyDescent="0.2">
      <c r="B29" s="1149"/>
      <c r="C29" s="1149"/>
      <c r="D29" s="293"/>
    </row>
    <row r="30" spans="1:21" x14ac:dyDescent="0.2">
      <c r="E30" s="319"/>
    </row>
    <row r="31" spans="1:21" x14ac:dyDescent="0.2">
      <c r="E31" s="319"/>
      <c r="G31" s="319"/>
    </row>
    <row r="32" spans="1:21" x14ac:dyDescent="0.2">
      <c r="B32" s="319"/>
      <c r="G32" s="319"/>
    </row>
  </sheetData>
  <mergeCells count="6">
    <mergeCell ref="B2:C2"/>
    <mergeCell ref="E2:I2"/>
    <mergeCell ref="B7:B8"/>
    <mergeCell ref="B29:C29"/>
    <mergeCell ref="B4:U4"/>
    <mergeCell ref="B5:U5"/>
  </mergeCells>
  <printOptions horizontalCentered="1"/>
  <pageMargins left="0" right="0" top="0.43307086614173229" bottom="0.43307086614173229" header="0" footer="0"/>
  <pageSetup paperSize="9" scale="99"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69">
    <pageSetUpPr fitToPage="1"/>
  </sheetPr>
  <dimension ref="B1:R19"/>
  <sheetViews>
    <sheetView zoomScaleNormal="100" workbookViewId="0"/>
  </sheetViews>
  <sheetFormatPr baseColWidth="10" defaultRowHeight="12.75" x14ac:dyDescent="0.2"/>
  <cols>
    <col min="1" max="1" width="2" customWidth="1"/>
    <col min="2" max="2" width="12" customWidth="1"/>
    <col min="3" max="3" width="9.28515625" customWidth="1"/>
    <col min="4" max="4" width="9.42578125" bestFit="1" customWidth="1"/>
    <col min="5" max="5" width="10" bestFit="1" customWidth="1"/>
    <col min="6" max="6" width="7.140625" bestFit="1" customWidth="1"/>
    <col min="7" max="7" width="5.5703125" customWidth="1"/>
    <col min="9" max="12" width="10.42578125" customWidth="1"/>
    <col min="13" max="13" width="4.85546875" customWidth="1"/>
    <col min="15" max="15" width="8.85546875" bestFit="1" customWidth="1"/>
    <col min="16" max="16" width="9.42578125" bestFit="1" customWidth="1"/>
    <col min="17" max="17" width="10" bestFit="1" customWidth="1"/>
    <col min="18" max="18" width="8.7109375" customWidth="1"/>
    <col min="19" max="19" width="5.28515625" customWidth="1"/>
  </cols>
  <sheetData>
    <row r="1" spans="2:18" s="354" customFormat="1" x14ac:dyDescent="0.2">
      <c r="B1" s="354" t="s">
        <v>85</v>
      </c>
      <c r="C1" s="354" t="s">
        <v>86</v>
      </c>
      <c r="J1" s="354" t="s">
        <v>85</v>
      </c>
      <c r="K1" s="354" t="s">
        <v>70</v>
      </c>
      <c r="R1" s="354" t="s">
        <v>87</v>
      </c>
    </row>
    <row r="2" spans="2:18" s="2" customFormat="1" ht="15" customHeight="1" x14ac:dyDescent="0.2">
      <c r="B2" s="11"/>
    </row>
    <row r="3" spans="2:18" s="44" customFormat="1" ht="38.25" customHeight="1" x14ac:dyDescent="0.2">
      <c r="B3" s="1059"/>
      <c r="C3" s="1059"/>
      <c r="D3" s="1059"/>
    </row>
    <row r="4" spans="2:18" s="7" customFormat="1" ht="23.25" customHeight="1" x14ac:dyDescent="0.2">
      <c r="B4" s="1174" t="s">
        <v>340</v>
      </c>
      <c r="C4" s="1174"/>
      <c r="D4" s="1174"/>
      <c r="E4" s="1174"/>
      <c r="F4" s="1174"/>
      <c r="G4" s="1174"/>
      <c r="H4" s="1174"/>
      <c r="I4" s="1174"/>
      <c r="J4" s="1174"/>
      <c r="K4" s="1174"/>
      <c r="L4" s="1174"/>
      <c r="M4" s="1174"/>
      <c r="N4" s="1174"/>
      <c r="O4" s="1174"/>
      <c r="P4" s="1174"/>
      <c r="Q4" s="1174"/>
      <c r="R4" s="1174"/>
    </row>
    <row r="5" spans="2:18" s="7" customFormat="1" ht="15.75" customHeight="1" x14ac:dyDescent="0.2">
      <c r="B5" s="1172" t="str">
        <f>porsaad!B6</f>
        <v>Situación a 30 de abril de 2023</v>
      </c>
      <c r="C5" s="1172"/>
      <c r="D5" s="1172"/>
      <c r="E5" s="1172"/>
      <c r="F5" s="1172"/>
      <c r="G5" s="1172"/>
      <c r="H5" s="1172"/>
      <c r="I5" s="1172"/>
      <c r="J5" s="1172"/>
      <c r="K5" s="1172"/>
      <c r="L5" s="1172"/>
      <c r="M5" s="1172"/>
      <c r="N5" s="1172"/>
      <c r="O5" s="1172"/>
      <c r="P5" s="1172"/>
      <c r="Q5" s="1172"/>
      <c r="R5" s="1172"/>
    </row>
    <row r="7" spans="2:18" ht="16.5" customHeight="1" x14ac:dyDescent="0.2">
      <c r="B7" s="1175" t="s">
        <v>88</v>
      </c>
      <c r="C7" s="1176"/>
      <c r="D7" s="1176"/>
      <c r="E7" s="1176"/>
      <c r="F7" s="1177"/>
      <c r="G7" s="355"/>
      <c r="H7" s="1175" t="s">
        <v>89</v>
      </c>
      <c r="I7" s="1176"/>
      <c r="J7" s="1176"/>
      <c r="K7" s="1176"/>
      <c r="L7" s="1177"/>
      <c r="M7" s="355"/>
      <c r="N7" s="1175" t="s">
        <v>90</v>
      </c>
      <c r="O7" s="1176"/>
      <c r="P7" s="1176"/>
      <c r="Q7" s="1176"/>
      <c r="R7" s="1177"/>
    </row>
    <row r="8" spans="2:18" ht="16.5" customHeight="1" x14ac:dyDescent="0.2">
      <c r="B8" s="357" t="s">
        <v>91</v>
      </c>
      <c r="C8" s="358" t="s">
        <v>51</v>
      </c>
      <c r="D8" s="358" t="s">
        <v>36</v>
      </c>
      <c r="E8" s="358" t="s">
        <v>35</v>
      </c>
      <c r="F8" s="359" t="s">
        <v>3</v>
      </c>
      <c r="G8" s="355"/>
      <c r="H8" s="357" t="s">
        <v>91</v>
      </c>
      <c r="I8" s="358" t="s">
        <v>51</v>
      </c>
      <c r="J8" s="358" t="s">
        <v>36</v>
      </c>
      <c r="K8" s="358" t="s">
        <v>35</v>
      </c>
      <c r="L8" s="359" t="s">
        <v>3</v>
      </c>
      <c r="M8" s="355"/>
      <c r="N8" s="357" t="s">
        <v>91</v>
      </c>
      <c r="O8" s="358" t="s">
        <v>51</v>
      </c>
      <c r="P8" s="358" t="s">
        <v>36</v>
      </c>
      <c r="Q8" s="358" t="s">
        <v>35</v>
      </c>
      <c r="R8" s="359" t="s">
        <v>3</v>
      </c>
    </row>
    <row r="9" spans="2:18" ht="16.5" customHeight="1" x14ac:dyDescent="0.2">
      <c r="B9" s="397" t="s">
        <v>92</v>
      </c>
      <c r="C9" s="379">
        <v>3.0591484875035269E-3</v>
      </c>
      <c r="D9" s="379">
        <v>1.8328533003261051E-3</v>
      </c>
      <c r="E9" s="379">
        <v>1.1185181871057224E-3</v>
      </c>
      <c r="F9" s="380">
        <v>2.1906005540571873E-3</v>
      </c>
      <c r="G9" s="355"/>
      <c r="H9" s="397" t="s">
        <v>92</v>
      </c>
      <c r="I9" s="383">
        <v>5.0428643469490675E-4</v>
      </c>
      <c r="J9" s="383">
        <v>0</v>
      </c>
      <c r="K9" s="383">
        <v>8.4976206662134597E-5</v>
      </c>
      <c r="L9" s="384">
        <v>2.8337531486146095E-4</v>
      </c>
      <c r="M9" s="356"/>
      <c r="N9" s="397" t="s">
        <v>92</v>
      </c>
      <c r="O9" s="383">
        <v>2.5473546701502287E-3</v>
      </c>
      <c r="P9" s="383">
        <v>1.6031869413136418E-3</v>
      </c>
      <c r="Q9" s="383">
        <v>9.640265868385002E-4</v>
      </c>
      <c r="R9" s="384">
        <v>1.8807463701083986E-3</v>
      </c>
    </row>
    <row r="10" spans="2:18" ht="16.5" customHeight="1" x14ac:dyDescent="0.2">
      <c r="B10" s="398" t="s">
        <v>93</v>
      </c>
      <c r="C10" s="381">
        <v>0.43981199602013693</v>
      </c>
      <c r="D10" s="381">
        <v>1.5860925313211618E-2</v>
      </c>
      <c r="E10" s="381">
        <v>5.9505167554024432E-3</v>
      </c>
      <c r="F10" s="382">
        <v>0.18803468349178068</v>
      </c>
      <c r="G10" s="355"/>
      <c r="H10" s="398" t="s">
        <v>93</v>
      </c>
      <c r="I10" s="381">
        <v>1.9993473940256891E-2</v>
      </c>
      <c r="J10" s="381">
        <v>5.5429299927941912E-5</v>
      </c>
      <c r="K10" s="381">
        <v>0</v>
      </c>
      <c r="L10" s="382">
        <v>1.0626574307304786E-2</v>
      </c>
      <c r="M10" s="356"/>
      <c r="N10" s="398" t="s">
        <v>93</v>
      </c>
      <c r="O10" s="381">
        <v>0.35572115670090848</v>
      </c>
      <c r="P10" s="381">
        <v>1.3880406418299927E-2</v>
      </c>
      <c r="Q10" s="381">
        <v>5.061139580902126E-3</v>
      </c>
      <c r="R10" s="382">
        <v>0.1592143795325732</v>
      </c>
    </row>
    <row r="11" spans="2:18" ht="16.5" customHeight="1" x14ac:dyDescent="0.2">
      <c r="B11" s="399" t="s">
        <v>94</v>
      </c>
      <c r="C11" s="383">
        <v>9.7618022245652594E-2</v>
      </c>
      <c r="D11" s="383">
        <v>5.4977664579911607E-2</v>
      </c>
      <c r="E11" s="383">
        <v>1.5122365889669366E-2</v>
      </c>
      <c r="F11" s="384">
        <v>6.4345077555802349E-2</v>
      </c>
      <c r="G11" s="355"/>
      <c r="H11" s="399" t="s">
        <v>94</v>
      </c>
      <c r="I11" s="383">
        <v>9.3233662602711279E-2</v>
      </c>
      <c r="J11" s="383">
        <v>5.5429299927941915E-4</v>
      </c>
      <c r="K11" s="383">
        <v>2.5492861998640382E-4</v>
      </c>
      <c r="L11" s="384">
        <v>4.9685138539042821E-2</v>
      </c>
      <c r="M11" s="356"/>
      <c r="N11" s="399" t="s">
        <v>94</v>
      </c>
      <c r="O11" s="383">
        <v>9.6728222789620566E-2</v>
      </c>
      <c r="P11" s="383">
        <v>4.8158070068291599E-2</v>
      </c>
      <c r="Q11" s="383">
        <v>1.2900197879141508E-2</v>
      </c>
      <c r="R11" s="384">
        <v>6.1957305013109004E-2</v>
      </c>
    </row>
    <row r="12" spans="2:18" ht="16.5" customHeight="1" x14ac:dyDescent="0.2">
      <c r="B12" s="398" t="s">
        <v>95</v>
      </c>
      <c r="C12" s="381">
        <v>0.40076330209833827</v>
      </c>
      <c r="D12" s="381">
        <v>1.3083874858172065E-2</v>
      </c>
      <c r="E12" s="381">
        <v>2.6620732853116193E-2</v>
      </c>
      <c r="F12" s="382">
        <v>0.17515041310211005</v>
      </c>
      <c r="G12" s="355"/>
      <c r="H12" s="398" t="s">
        <v>95</v>
      </c>
      <c r="I12" s="381">
        <v>0.73652516982587291</v>
      </c>
      <c r="J12" s="381">
        <v>9.256693087966299E-3</v>
      </c>
      <c r="K12" s="381">
        <v>8.4976206662134603E-4</v>
      </c>
      <c r="L12" s="382">
        <v>0.3936712846347607</v>
      </c>
      <c r="M12" s="356"/>
      <c r="N12" s="398" t="s">
        <v>95</v>
      </c>
      <c r="O12" s="381">
        <v>0.46792351998099874</v>
      </c>
      <c r="P12" s="381">
        <v>1.2603409027816334E-2</v>
      </c>
      <c r="Q12" s="381">
        <v>2.2768785833882997E-2</v>
      </c>
      <c r="R12" s="382">
        <v>0.21059759693765429</v>
      </c>
    </row>
    <row r="13" spans="2:18" ht="16.5" customHeight="1" x14ac:dyDescent="0.2">
      <c r="B13" s="399" t="s">
        <v>96</v>
      </c>
      <c r="C13" s="383">
        <v>5.33791710598613E-2</v>
      </c>
      <c r="D13" s="383">
        <v>0.18670506930724493</v>
      </c>
      <c r="E13" s="383">
        <v>0.15253605356956437</v>
      </c>
      <c r="F13" s="384">
        <v>0.12493135304670433</v>
      </c>
      <c r="G13" s="355"/>
      <c r="H13" s="399" t="s">
        <v>96</v>
      </c>
      <c r="I13" s="383">
        <v>0.13452582243184716</v>
      </c>
      <c r="J13" s="383">
        <v>8.35873842913364E-2</v>
      </c>
      <c r="K13" s="383">
        <v>5.3535010197144801E-3</v>
      </c>
      <c r="L13" s="384">
        <v>9.6127204030226704E-2</v>
      </c>
      <c r="M13" s="356"/>
      <c r="N13" s="399" t="s">
        <v>96</v>
      </c>
      <c r="O13" s="383">
        <v>6.9615818538091567E-2</v>
      </c>
      <c r="P13" s="383">
        <v>0.17377574815390595</v>
      </c>
      <c r="Q13" s="383">
        <v>0.13053681059414482</v>
      </c>
      <c r="R13" s="384">
        <v>0.12023999959114209</v>
      </c>
    </row>
    <row r="14" spans="2:18" ht="16.5" customHeight="1" x14ac:dyDescent="0.2">
      <c r="B14" s="398" t="s">
        <v>97</v>
      </c>
      <c r="C14" s="381">
        <v>3.7199839617457937E-3</v>
      </c>
      <c r="D14" s="381">
        <v>0.69003356263835658</v>
      </c>
      <c r="E14" s="381">
        <v>2.517411599779279E-2</v>
      </c>
      <c r="F14" s="382">
        <v>0.27201278969014292</v>
      </c>
      <c r="G14" s="355"/>
      <c r="H14" s="398" t="s">
        <v>97</v>
      </c>
      <c r="I14" s="381">
        <v>1.7798344753937885E-3</v>
      </c>
      <c r="J14" s="381">
        <v>0.76204201540934535</v>
      </c>
      <c r="K14" s="381">
        <v>1.3086335825968728E-2</v>
      </c>
      <c r="L14" s="382">
        <v>0.21980478589420654</v>
      </c>
      <c r="M14" s="356"/>
      <c r="N14" s="398" t="s">
        <v>97</v>
      </c>
      <c r="O14" s="381">
        <v>3.3311561071195299E-3</v>
      </c>
      <c r="P14" s="381">
        <v>0.69898256620953858</v>
      </c>
      <c r="Q14" s="381">
        <v>2.3364960170480491E-2</v>
      </c>
      <c r="R14" s="382">
        <v>0.26350381004461659</v>
      </c>
    </row>
    <row r="15" spans="2:18" ht="16.5" customHeight="1" x14ac:dyDescent="0.2">
      <c r="B15" s="399" t="s">
        <v>98</v>
      </c>
      <c r="C15" s="383">
        <v>5.8658429736111318E-4</v>
      </c>
      <c r="D15" s="383">
        <v>3.4760737267223667E-2</v>
      </c>
      <c r="E15" s="383">
        <v>0.12230623536605371</v>
      </c>
      <c r="F15" s="384">
        <v>3.8628403363395611E-2</v>
      </c>
      <c r="G15" s="355"/>
      <c r="H15" s="399" t="s">
        <v>98</v>
      </c>
      <c r="I15" s="383">
        <v>2.6697517130906825E-4</v>
      </c>
      <c r="J15" s="383">
        <v>0.11069231195609999</v>
      </c>
      <c r="K15" s="383">
        <v>4.2233174711080894E-2</v>
      </c>
      <c r="L15" s="384">
        <v>3.9404911838790933E-2</v>
      </c>
      <c r="M15" s="356"/>
      <c r="N15" s="399" t="s">
        <v>98</v>
      </c>
      <c r="O15" s="383">
        <v>5.2253429131286745E-4</v>
      </c>
      <c r="P15" s="383">
        <v>4.4264616067958472E-2</v>
      </c>
      <c r="Q15" s="383">
        <v>0.11033030595159572</v>
      </c>
      <c r="R15" s="384">
        <v>3.8749508092831189E-2</v>
      </c>
    </row>
    <row r="16" spans="2:18" ht="16.5" customHeight="1" x14ac:dyDescent="0.2">
      <c r="B16" s="398" t="s">
        <v>99</v>
      </c>
      <c r="C16" s="381">
        <v>4.0095635515822927E-4</v>
      </c>
      <c r="D16" s="381">
        <v>8.093118468972412E-4</v>
      </c>
      <c r="E16" s="381">
        <v>9.0450837397282741E-2</v>
      </c>
      <c r="F16" s="382">
        <v>1.8980119842325574E-2</v>
      </c>
      <c r="G16" s="355"/>
      <c r="H16" s="398" t="s">
        <v>99</v>
      </c>
      <c r="I16" s="381">
        <v>3.5596689507875769E-3</v>
      </c>
      <c r="J16" s="381">
        <v>1.6628789978382573E-3</v>
      </c>
      <c r="K16" s="381">
        <v>0.18813732154996601</v>
      </c>
      <c r="L16" s="382">
        <v>3.721662468513854E-2</v>
      </c>
      <c r="M16" s="356"/>
      <c r="N16" s="398" t="s">
        <v>99</v>
      </c>
      <c r="O16" s="381">
        <v>1.033192803277715E-3</v>
      </c>
      <c r="P16" s="381">
        <v>9.1610682360779522E-4</v>
      </c>
      <c r="Q16" s="381">
        <v>0.10501547516363083</v>
      </c>
      <c r="R16" s="382">
        <v>2.193778204807147E-2</v>
      </c>
    </row>
    <row r="17" spans="2:18" ht="16.5" customHeight="1" x14ac:dyDescent="0.2">
      <c r="B17" s="399" t="s">
        <v>100</v>
      </c>
      <c r="C17" s="383">
        <v>2.5987911908403747E-4</v>
      </c>
      <c r="D17" s="383">
        <v>5.3954123126482743E-4</v>
      </c>
      <c r="E17" s="383">
        <v>0.52613604163870376</v>
      </c>
      <c r="F17" s="384">
        <v>0.10794962228920808</v>
      </c>
      <c r="G17" s="355"/>
      <c r="H17" s="399" t="s">
        <v>100</v>
      </c>
      <c r="I17" s="383">
        <v>0</v>
      </c>
      <c r="J17" s="383">
        <v>2.7714649963970958E-4</v>
      </c>
      <c r="K17" s="383">
        <v>0.61361318830727396</v>
      </c>
      <c r="L17" s="384">
        <v>0.11375944584382872</v>
      </c>
      <c r="M17" s="356"/>
      <c r="N17" s="399" t="s">
        <v>100</v>
      </c>
      <c r="O17" s="383">
        <v>2.07826138590345E-4</v>
      </c>
      <c r="P17" s="383">
        <v>5.0663483426794732E-4</v>
      </c>
      <c r="Q17" s="383">
        <v>0.53909381500837183</v>
      </c>
      <c r="R17" s="384">
        <v>0.10887886051301446</v>
      </c>
    </row>
    <row r="18" spans="2:18" ht="16.5" customHeight="1" x14ac:dyDescent="0.2">
      <c r="B18" s="400" t="s">
        <v>101</v>
      </c>
      <c r="C18" s="385">
        <v>4.0095635515822927E-4</v>
      </c>
      <c r="D18" s="385">
        <v>1.3964596573913181E-3</v>
      </c>
      <c r="E18" s="385">
        <v>3.4584582345308937E-2</v>
      </c>
      <c r="F18" s="386">
        <v>7.7769370644732187E-3</v>
      </c>
      <c r="G18" s="355"/>
      <c r="H18" s="400" t="s">
        <v>101</v>
      </c>
      <c r="I18" s="381">
        <v>9.611106167126458E-3</v>
      </c>
      <c r="J18" s="381">
        <v>3.1871847458566596E-2</v>
      </c>
      <c r="K18" s="381">
        <v>0.13638681169272604</v>
      </c>
      <c r="L18" s="382">
        <v>3.9420654911838791E-2</v>
      </c>
      <c r="M18" s="356"/>
      <c r="N18" s="400" t="s">
        <v>101</v>
      </c>
      <c r="O18" s="381">
        <v>2.3692179799299331E-3</v>
      </c>
      <c r="P18" s="381">
        <v>5.3092554549997225E-3</v>
      </c>
      <c r="Q18" s="381">
        <v>4.9964483231011214E-2</v>
      </c>
      <c r="R18" s="382">
        <v>1.304001185687929E-2</v>
      </c>
    </row>
    <row r="19" spans="2:18" ht="16.5" customHeight="1" x14ac:dyDescent="0.2">
      <c r="B19" s="360" t="s">
        <v>3</v>
      </c>
      <c r="C19" s="387">
        <f>SUM(C9:C18)</f>
        <v>1</v>
      </c>
      <c r="D19" s="387">
        <f>SUM(D9:D18)</f>
        <v>1</v>
      </c>
      <c r="E19" s="387">
        <f>SUM(E9:E18)</f>
        <v>1</v>
      </c>
      <c r="F19" s="388">
        <f>SUM(F9:F18)</f>
        <v>1</v>
      </c>
      <c r="G19" s="355"/>
      <c r="H19" s="360" t="s">
        <v>3</v>
      </c>
      <c r="I19" s="387">
        <f>SUM(I9:I18)</f>
        <v>1</v>
      </c>
      <c r="J19" s="387">
        <f>SUM(J9:J18)</f>
        <v>1</v>
      </c>
      <c r="K19" s="387">
        <f>SUM(K9:K18)</f>
        <v>1</v>
      </c>
      <c r="L19" s="388">
        <f>SUM(L9:L18)</f>
        <v>0.99999999999999989</v>
      </c>
      <c r="M19" s="355"/>
      <c r="N19" s="360" t="s">
        <v>3</v>
      </c>
      <c r="O19" s="387">
        <f>SUM(O9:O18)</f>
        <v>1</v>
      </c>
      <c r="P19" s="387">
        <f>SUM(P9:P18)</f>
        <v>1</v>
      </c>
      <c r="Q19" s="387">
        <f>SUM(Q9:Q18)</f>
        <v>1</v>
      </c>
      <c r="R19" s="388">
        <f>SUM(R9:R18)</f>
        <v>1</v>
      </c>
    </row>
  </sheetData>
  <mergeCells count="6">
    <mergeCell ref="B3:D3"/>
    <mergeCell ref="B4:R4"/>
    <mergeCell ref="B5:R5"/>
    <mergeCell ref="B7:F7"/>
    <mergeCell ref="H7:L7"/>
    <mergeCell ref="N7:R7"/>
  </mergeCells>
  <conditionalFormatting sqref="C9:C18">
    <cfRule type="colorScale" priority="1">
      <colorScale>
        <cfvo type="min"/>
        <cfvo type="max"/>
        <color rgb="FFFCFCFF"/>
        <color rgb="FF63BE7B"/>
      </colorScale>
    </cfRule>
  </conditionalFormatting>
  <conditionalFormatting sqref="D9:D18">
    <cfRule type="colorScale" priority="2">
      <colorScale>
        <cfvo type="min"/>
        <cfvo type="max"/>
        <color rgb="FFFCFCFF"/>
        <color rgb="FF63BE7B"/>
      </colorScale>
    </cfRule>
  </conditionalFormatting>
  <conditionalFormatting sqref="E9:E18">
    <cfRule type="colorScale" priority="3">
      <colorScale>
        <cfvo type="min"/>
        <cfvo type="max"/>
        <color rgb="FFFCFCFF"/>
        <color rgb="FF63BE7B"/>
      </colorScale>
    </cfRule>
  </conditionalFormatting>
  <conditionalFormatting sqref="I9:I18">
    <cfRule type="colorScale" priority="4">
      <colorScale>
        <cfvo type="min"/>
        <cfvo type="max"/>
        <color rgb="FFFCFCFF"/>
        <color rgb="FF63BE7B"/>
      </colorScale>
    </cfRule>
  </conditionalFormatting>
  <conditionalFormatting sqref="J9:J18">
    <cfRule type="colorScale" priority="5">
      <colorScale>
        <cfvo type="min"/>
        <cfvo type="max"/>
        <color rgb="FFFCFCFF"/>
        <color rgb="FF63BE7B"/>
      </colorScale>
    </cfRule>
  </conditionalFormatting>
  <conditionalFormatting sqref="K9:K18">
    <cfRule type="colorScale" priority="6">
      <colorScale>
        <cfvo type="min"/>
        <cfvo type="max"/>
        <color rgb="FFFCFCFF"/>
        <color rgb="FF63BE7B"/>
      </colorScale>
    </cfRule>
  </conditionalFormatting>
  <conditionalFormatting sqref="O9:O18">
    <cfRule type="colorScale" priority="7">
      <colorScale>
        <cfvo type="min"/>
        <cfvo type="max"/>
        <color rgb="FFFCFCFF"/>
        <color rgb="FF63BE7B"/>
      </colorScale>
    </cfRule>
  </conditionalFormatting>
  <conditionalFormatting sqref="P9:P18">
    <cfRule type="colorScale" priority="8">
      <colorScale>
        <cfvo type="min"/>
        <cfvo type="max"/>
        <color rgb="FFFCFCFF"/>
        <color rgb="FF63BE7B"/>
      </colorScale>
    </cfRule>
  </conditionalFormatting>
  <conditionalFormatting sqref="Q9:Q18">
    <cfRule type="colorScale" priority="9">
      <colorScale>
        <cfvo type="min"/>
        <cfvo type="max"/>
        <color rgb="FFFCFCFF"/>
        <color rgb="FF63BE7B"/>
      </colorScale>
    </cfRule>
  </conditionalFormatting>
  <printOptions horizontalCentered="1"/>
  <pageMargins left="0" right="0" top="0.43307086614173229" bottom="0.43307086614173229" header="0" footer="0"/>
  <pageSetup paperSize="9" scale="88"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Hoja70">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59</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1" t="s">
        <v>461</v>
      </c>
      <c r="C6" s="1171"/>
      <c r="D6" s="1171"/>
      <c r="E6" s="1171"/>
      <c r="F6" s="1171"/>
      <c r="G6" s="1171"/>
      <c r="H6" s="1171"/>
      <c r="I6" s="1171"/>
      <c r="J6" s="389"/>
      <c r="K6" s="389"/>
      <c r="L6" s="389"/>
      <c r="M6" s="362"/>
      <c r="N6" s="362"/>
      <c r="O6" s="362"/>
      <c r="P6" s="362"/>
      <c r="Q6" s="362"/>
      <c r="R6" s="362"/>
    </row>
    <row r="7" spans="1:18" s="7" customFormat="1" ht="15.75" customHeight="1" x14ac:dyDescent="0.2">
      <c r="A7" s="364"/>
      <c r="B7" s="1172" t="str">
        <f>porsaad!B6</f>
        <v>Situación a 30 de abril de 2023</v>
      </c>
      <c r="C7" s="1172"/>
      <c r="D7" s="1172"/>
      <c r="E7" s="1172"/>
      <c r="F7" s="1172"/>
      <c r="G7" s="1172"/>
      <c r="H7" s="1172"/>
      <c r="I7" s="1172"/>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9" t="s">
        <v>15</v>
      </c>
      <c r="C9" s="1181" t="s">
        <v>51</v>
      </c>
      <c r="D9" s="1182"/>
      <c r="E9" s="1181" t="s">
        <v>36</v>
      </c>
      <c r="F9" s="1183"/>
      <c r="G9" s="1182" t="s">
        <v>35</v>
      </c>
      <c r="H9" s="1183"/>
      <c r="I9" s="366"/>
      <c r="J9" s="366"/>
      <c r="K9" s="366"/>
      <c r="L9" s="366"/>
      <c r="M9" s="366"/>
      <c r="N9" s="366"/>
      <c r="O9" s="366"/>
    </row>
    <row r="10" spans="1:18" ht="46.5" customHeight="1" x14ac:dyDescent="0.2">
      <c r="B10" s="1180"/>
      <c r="C10" s="442" t="s">
        <v>139</v>
      </c>
      <c r="D10" s="443" t="s">
        <v>165</v>
      </c>
      <c r="E10" s="442" t="s">
        <v>139</v>
      </c>
      <c r="F10" s="443" t="s">
        <v>165</v>
      </c>
      <c r="G10" s="442" t="s">
        <v>139</v>
      </c>
      <c r="H10" s="444" t="s">
        <v>165</v>
      </c>
      <c r="I10" s="366"/>
      <c r="J10" s="366"/>
      <c r="K10" s="366"/>
      <c r="L10" s="366"/>
      <c r="M10" s="366"/>
      <c r="N10" s="366"/>
      <c r="O10" s="366"/>
    </row>
    <row r="11" spans="1:18" ht="15" customHeight="1" x14ac:dyDescent="0.2">
      <c r="B11" s="367" t="s">
        <v>11</v>
      </c>
      <c r="C11" s="375">
        <v>10.09298803574133</v>
      </c>
      <c r="D11" s="370">
        <v>0.20932607801418046</v>
      </c>
      <c r="E11" s="376">
        <v>40.14099560537155</v>
      </c>
      <c r="F11" s="372">
        <v>0.20635137418403449</v>
      </c>
      <c r="G11" s="376">
        <v>61.724125971143174</v>
      </c>
      <c r="H11" s="372">
        <v>0.25749959217806323</v>
      </c>
      <c r="I11" s="366"/>
      <c r="J11" s="366"/>
      <c r="K11" s="366"/>
      <c r="L11" s="366"/>
      <c r="M11" s="366"/>
      <c r="N11" s="366"/>
      <c r="O11" s="366"/>
    </row>
    <row r="12" spans="1:18" ht="15" customHeight="1" x14ac:dyDescent="0.2">
      <c r="B12" s="368" t="s">
        <v>10</v>
      </c>
      <c r="C12" s="375">
        <v>9.6147698209718673</v>
      </c>
      <c r="D12" s="370">
        <v>0.41353621466999024</v>
      </c>
      <c r="E12" s="377">
        <v>22.883299798792756</v>
      </c>
      <c r="F12" s="373">
        <v>0.28008588619576691</v>
      </c>
      <c r="G12" s="377">
        <v>47.20814479638009</v>
      </c>
      <c r="H12" s="373">
        <v>0.10944300947169952</v>
      </c>
      <c r="I12" s="366"/>
      <c r="J12" s="366"/>
      <c r="K12" s="366"/>
      <c r="L12" s="366"/>
      <c r="M12" s="366"/>
      <c r="N12" s="366"/>
      <c r="O12" s="366"/>
    </row>
    <row r="13" spans="1:18" ht="15" customHeight="1" x14ac:dyDescent="0.2">
      <c r="B13" s="368" t="s">
        <v>40</v>
      </c>
      <c r="C13" s="375">
        <v>19.75660871636104</v>
      </c>
      <c r="D13" s="370">
        <v>9.4034971818453855E-2</v>
      </c>
      <c r="E13" s="377">
        <v>43.195710455764072</v>
      </c>
      <c r="F13" s="373">
        <v>0.1009326315505512</v>
      </c>
      <c r="G13" s="377">
        <v>68.779713114754102</v>
      </c>
      <c r="H13" s="373">
        <v>7.9552107416232962E-2</v>
      </c>
      <c r="I13" s="366"/>
      <c r="J13" s="366"/>
      <c r="K13" s="366"/>
      <c r="L13" s="366"/>
      <c r="M13" s="366"/>
      <c r="N13" s="366"/>
      <c r="O13" s="366"/>
    </row>
    <row r="14" spans="1:18" ht="15" customHeight="1" x14ac:dyDescent="0.2">
      <c r="B14" s="368" t="s">
        <v>41</v>
      </c>
      <c r="C14" s="375">
        <v>17.996331236897273</v>
      </c>
      <c r="D14" s="370">
        <v>0.20172907235423179</v>
      </c>
      <c r="E14" s="377">
        <v>27.777476255088196</v>
      </c>
      <c r="F14" s="373">
        <v>0.39719091183066174</v>
      </c>
      <c r="G14" s="377">
        <v>32.769628099173552</v>
      </c>
      <c r="H14" s="373">
        <v>0.55509742508232762</v>
      </c>
      <c r="I14" s="366"/>
      <c r="J14" s="366"/>
      <c r="K14" s="366"/>
      <c r="L14" s="366"/>
      <c r="M14" s="366"/>
      <c r="N14" s="366"/>
      <c r="O14" s="366"/>
    </row>
    <row r="15" spans="1:18" ht="15" customHeight="1" x14ac:dyDescent="0.2">
      <c r="B15" s="368" t="s">
        <v>9</v>
      </c>
      <c r="C15" s="375">
        <v>20.216908212560387</v>
      </c>
      <c r="D15" s="370">
        <v>0.10094767211395052</v>
      </c>
      <c r="E15" s="377">
        <v>44.109963768115939</v>
      </c>
      <c r="F15" s="373">
        <v>9.3850112712647302E-2</v>
      </c>
      <c r="G15" s="377">
        <v>69.780375974323704</v>
      </c>
      <c r="H15" s="373">
        <v>7.6791127733460612E-2</v>
      </c>
      <c r="I15" s="366"/>
      <c r="J15" s="366"/>
      <c r="K15" s="366"/>
      <c r="L15" s="366"/>
      <c r="M15" s="366"/>
      <c r="N15" s="366"/>
      <c r="O15" s="366"/>
    </row>
    <row r="16" spans="1:18" ht="15" customHeight="1" x14ac:dyDescent="0.2">
      <c r="B16" s="368" t="s">
        <v>8</v>
      </c>
      <c r="C16" s="375">
        <v>21.443918228279387</v>
      </c>
      <c r="D16" s="370">
        <v>0.63716315333426143</v>
      </c>
      <c r="E16" s="377">
        <v>34.4897695035461</v>
      </c>
      <c r="F16" s="373">
        <v>0.3760151097176509</v>
      </c>
      <c r="G16" s="377">
        <v>42.973202247191011</v>
      </c>
      <c r="H16" s="373">
        <v>0.46580324808922802</v>
      </c>
      <c r="I16" s="366"/>
      <c r="J16" s="366"/>
      <c r="K16" s="366"/>
      <c r="L16" s="366"/>
      <c r="M16" s="366"/>
      <c r="N16" s="366"/>
      <c r="O16" s="366"/>
    </row>
    <row r="17" spans="1:15" ht="15" customHeight="1" x14ac:dyDescent="0.2">
      <c r="B17" s="368" t="s">
        <v>7</v>
      </c>
      <c r="C17" s="375">
        <v>21.294626899016979</v>
      </c>
      <c r="D17" s="370">
        <v>0.27340554798685157</v>
      </c>
      <c r="E17" s="377">
        <v>43.329577464788734</v>
      </c>
      <c r="F17" s="373">
        <v>0.2481831244991908</v>
      </c>
      <c r="G17" s="377">
        <v>70.936980859516069</v>
      </c>
      <c r="H17" s="373">
        <v>0.2014938748437701</v>
      </c>
      <c r="I17" s="366"/>
      <c r="J17" s="366"/>
      <c r="K17" s="366"/>
      <c r="L17" s="366"/>
      <c r="M17" s="366"/>
      <c r="N17" s="366"/>
      <c r="O17" s="366"/>
    </row>
    <row r="18" spans="1:15" ht="15" customHeight="1" x14ac:dyDescent="0.2">
      <c r="B18" s="368" t="s">
        <v>43</v>
      </c>
      <c r="C18" s="375">
        <v>17.505544683626876</v>
      </c>
      <c r="D18" s="370">
        <v>0.26158003199313673</v>
      </c>
      <c r="E18" s="377">
        <v>30.36391370668991</v>
      </c>
      <c r="F18" s="373">
        <v>0.44850292787940782</v>
      </c>
      <c r="G18" s="377">
        <v>40.518767705382437</v>
      </c>
      <c r="H18" s="373">
        <v>0.51781562585331153</v>
      </c>
      <c r="I18" s="366"/>
      <c r="J18" s="366"/>
      <c r="K18" s="366"/>
      <c r="L18" s="366"/>
      <c r="M18" s="366"/>
      <c r="N18" s="366"/>
      <c r="O18" s="366"/>
    </row>
    <row r="19" spans="1:15" ht="15" customHeight="1" x14ac:dyDescent="0.2">
      <c r="B19" s="368" t="s">
        <v>44</v>
      </c>
      <c r="C19" s="375">
        <v>16.257405022537025</v>
      </c>
      <c r="D19" s="370">
        <v>0.23540890846311152</v>
      </c>
      <c r="E19" s="377">
        <v>25.448570110701105</v>
      </c>
      <c r="F19" s="373">
        <v>0.48976669578613308</v>
      </c>
      <c r="G19" s="377">
        <v>34.965357539829569</v>
      </c>
      <c r="H19" s="373">
        <v>0.55743924919368193</v>
      </c>
      <c r="I19" s="366"/>
      <c r="J19" s="366"/>
      <c r="K19" s="366"/>
      <c r="L19" s="366"/>
      <c r="M19" s="366"/>
      <c r="N19" s="366"/>
      <c r="O19" s="366"/>
    </row>
    <row r="20" spans="1:15" ht="15" customHeight="1" x14ac:dyDescent="0.2">
      <c r="B20" s="368" t="s">
        <v>6</v>
      </c>
      <c r="C20" s="375">
        <v>20.195162635529609</v>
      </c>
      <c r="D20" s="370">
        <v>0.10683414087077663</v>
      </c>
      <c r="E20" s="377">
        <v>30.855280812727621</v>
      </c>
      <c r="F20" s="373">
        <v>8.0471935118120966E-2</v>
      </c>
      <c r="G20" s="377">
        <v>54.984603830266614</v>
      </c>
      <c r="H20" s="373">
        <v>0.10421527571567329</v>
      </c>
      <c r="I20" s="366"/>
      <c r="J20" s="366"/>
      <c r="K20" s="366"/>
      <c r="L20" s="366"/>
      <c r="M20" s="366"/>
      <c r="N20" s="366"/>
      <c r="O20" s="366"/>
    </row>
    <row r="21" spans="1:15" ht="15" customHeight="1" x14ac:dyDescent="0.2">
      <c r="B21" s="368" t="s">
        <v>5</v>
      </c>
      <c r="C21" s="375">
        <v>19.873587873587873</v>
      </c>
      <c r="D21" s="370">
        <v>9.3395435343990599E-2</v>
      </c>
      <c r="E21" s="377">
        <v>43.6783280327124</v>
      </c>
      <c r="F21" s="373">
        <v>0.15502133173767119</v>
      </c>
      <c r="G21" s="377">
        <v>68.874886672710787</v>
      </c>
      <c r="H21" s="373">
        <v>0.15242676477243342</v>
      </c>
      <c r="I21" s="366"/>
      <c r="J21" s="366"/>
      <c r="K21" s="366"/>
      <c r="L21" s="366"/>
      <c r="M21" s="366"/>
      <c r="N21" s="366"/>
      <c r="O21" s="366"/>
    </row>
    <row r="22" spans="1:15" ht="15" customHeight="1" x14ac:dyDescent="0.2">
      <c r="B22" s="368" t="s">
        <v>38</v>
      </c>
      <c r="C22" s="375">
        <v>19.885190289409518</v>
      </c>
      <c r="D22" s="370">
        <v>7.4952814740315551E-2</v>
      </c>
      <c r="E22" s="377">
        <v>44.167444326617179</v>
      </c>
      <c r="F22" s="373">
        <v>9.650604141500646E-2</v>
      </c>
      <c r="G22" s="377">
        <v>68.678827431261368</v>
      </c>
      <c r="H22" s="373">
        <v>0.10322207776222211</v>
      </c>
      <c r="I22" s="366"/>
      <c r="J22" s="366"/>
      <c r="K22" s="366"/>
      <c r="L22" s="366"/>
      <c r="M22" s="366"/>
      <c r="N22" s="366"/>
      <c r="O22" s="366"/>
    </row>
    <row r="23" spans="1:15" ht="15" customHeight="1" x14ac:dyDescent="0.2">
      <c r="B23" s="368" t="s">
        <v>45</v>
      </c>
      <c r="C23" s="375">
        <v>19.955244371224602</v>
      </c>
      <c r="D23" s="370">
        <v>5.3524792368700169E-2</v>
      </c>
      <c r="E23" s="377">
        <v>34.87210817007086</v>
      </c>
      <c r="F23" s="373">
        <v>0.31774055511732846</v>
      </c>
      <c r="G23" s="377">
        <v>51.88082191780822</v>
      </c>
      <c r="H23" s="373">
        <v>0.35202742140184223</v>
      </c>
      <c r="I23" s="366"/>
      <c r="J23" s="366"/>
      <c r="K23" s="366"/>
      <c r="L23" s="366"/>
      <c r="M23" s="366"/>
      <c r="N23" s="366"/>
      <c r="O23" s="366"/>
    </row>
    <row r="24" spans="1:15" ht="15" customHeight="1" x14ac:dyDescent="0.2">
      <c r="B24" s="368" t="s">
        <v>46</v>
      </c>
      <c r="C24" s="375">
        <v>17.830795262267344</v>
      </c>
      <c r="D24" s="370">
        <v>0.22270001929922212</v>
      </c>
      <c r="E24" s="377">
        <v>34.673842841765342</v>
      </c>
      <c r="F24" s="373">
        <v>0.29295021579387232</v>
      </c>
      <c r="G24" s="377">
        <v>59.426966292134829</v>
      </c>
      <c r="H24" s="373">
        <v>0.1830237604152043</v>
      </c>
      <c r="I24" s="366"/>
      <c r="J24" s="366"/>
      <c r="K24" s="366"/>
      <c r="L24" s="366"/>
      <c r="M24" s="366"/>
      <c r="N24" s="366"/>
      <c r="O24" s="366"/>
    </row>
    <row r="25" spans="1:15" ht="15" customHeight="1" x14ac:dyDescent="0.2">
      <c r="B25" s="368" t="s">
        <v>47</v>
      </c>
      <c r="C25" s="375">
        <v>57.202941176470588</v>
      </c>
      <c r="D25" s="370">
        <v>1.0188028242893645</v>
      </c>
      <c r="E25" s="377">
        <v>95.902467685076374</v>
      </c>
      <c r="F25" s="373">
        <v>0.64156153105933234</v>
      </c>
      <c r="G25" s="377">
        <v>103.181640625</v>
      </c>
      <c r="H25" s="373">
        <v>0.55662848424675027</v>
      </c>
      <c r="I25" s="366"/>
      <c r="J25" s="366"/>
      <c r="K25" s="366"/>
      <c r="L25" s="366"/>
      <c r="M25" s="366"/>
      <c r="N25" s="366"/>
      <c r="O25" s="366"/>
    </row>
    <row r="26" spans="1:15" ht="15" customHeight="1" x14ac:dyDescent="0.2">
      <c r="B26" s="368" t="s">
        <v>48</v>
      </c>
      <c r="C26" s="375">
        <v>20.572467387253059</v>
      </c>
      <c r="D26" s="370">
        <v>0.68357025475914135</v>
      </c>
      <c r="E26" s="377">
        <v>27.707653179190721</v>
      </c>
      <c r="F26" s="373">
        <v>0.6217122028874571</v>
      </c>
      <c r="G26" s="377">
        <v>34.197551724137917</v>
      </c>
      <c r="H26" s="373">
        <v>0.64043222884785422</v>
      </c>
      <c r="I26" s="366"/>
      <c r="J26" s="366"/>
      <c r="K26" s="366"/>
      <c r="L26" s="366"/>
      <c r="M26" s="366"/>
      <c r="N26" s="366"/>
      <c r="O26" s="366"/>
    </row>
    <row r="27" spans="1:15" ht="15" customHeight="1" x14ac:dyDescent="0.2">
      <c r="B27" s="368" t="s">
        <v>49</v>
      </c>
      <c r="C27" s="375">
        <v>17.075171790235082</v>
      </c>
      <c r="D27" s="370">
        <v>0.32823412771493515</v>
      </c>
      <c r="E27" s="377">
        <v>26.789341810022346</v>
      </c>
      <c r="F27" s="373">
        <v>0.47816104818691918</v>
      </c>
      <c r="G27" s="377">
        <v>36.167389443651864</v>
      </c>
      <c r="H27" s="373">
        <v>0.4840641453069876</v>
      </c>
      <c r="I27" s="366"/>
      <c r="J27" s="366"/>
      <c r="K27" s="366"/>
      <c r="L27" s="366"/>
      <c r="M27" s="366"/>
      <c r="N27" s="366"/>
      <c r="O27" s="366"/>
    </row>
    <row r="28" spans="1:15" ht="15" customHeight="1" x14ac:dyDescent="0.2">
      <c r="B28" s="368" t="s">
        <v>4</v>
      </c>
      <c r="C28" s="375">
        <v>20.406320541760721</v>
      </c>
      <c r="D28" s="370">
        <v>9.6861907096174857E-2</v>
      </c>
      <c r="E28" s="377">
        <v>45.013513513513516</v>
      </c>
      <c r="F28" s="373">
        <v>2.7730155701181963E-2</v>
      </c>
      <c r="G28" s="377">
        <v>70.441780821917803</v>
      </c>
      <c r="H28" s="373">
        <v>5.0865955818770063E-2</v>
      </c>
      <c r="I28" s="366"/>
      <c r="J28" s="366"/>
      <c r="K28" s="366"/>
      <c r="L28" s="366"/>
      <c r="M28" s="366"/>
      <c r="N28" s="366"/>
      <c r="O28" s="366"/>
    </row>
    <row r="29" spans="1:15" ht="15" customHeight="1" x14ac:dyDescent="0.2">
      <c r="B29" s="369" t="s">
        <v>3</v>
      </c>
      <c r="C29" s="378">
        <v>16.318397995118445</v>
      </c>
      <c r="D29" s="371">
        <v>0.49296253498714032</v>
      </c>
      <c r="E29" s="378">
        <v>37.949441398170386</v>
      </c>
      <c r="F29" s="374">
        <v>0.3354825000361899</v>
      </c>
      <c r="G29" s="378">
        <v>58.617328630694864</v>
      </c>
      <c r="H29" s="374">
        <v>0.33225552496769745</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0" t="s">
        <v>198</v>
      </c>
      <c r="C31" s="850"/>
      <c r="D31" s="850"/>
      <c r="E31" s="850"/>
      <c r="F31" s="850"/>
      <c r="G31" s="850"/>
      <c r="H31" s="850"/>
      <c r="I31" s="626"/>
      <c r="J31" s="626"/>
      <c r="K31" s="626"/>
      <c r="L31" s="626"/>
      <c r="M31" s="626"/>
      <c r="N31" s="626"/>
      <c r="O31" s="626"/>
    </row>
    <row r="32" spans="1:15" ht="34.5" customHeight="1" x14ac:dyDescent="0.2">
      <c r="B32" s="1178" t="s">
        <v>299</v>
      </c>
      <c r="C32" s="1178"/>
      <c r="D32" s="1178"/>
      <c r="E32" s="1178"/>
      <c r="F32" s="1178"/>
      <c r="G32" s="1178"/>
      <c r="H32" s="1178"/>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Hoja71">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59</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1" t="s">
        <v>460</v>
      </c>
      <c r="C6" s="1171"/>
      <c r="D6" s="1171"/>
      <c r="E6" s="1171"/>
      <c r="F6" s="1171"/>
      <c r="G6" s="1171"/>
      <c r="H6" s="1171"/>
      <c r="I6" s="1171"/>
      <c r="J6" s="389"/>
      <c r="K6" s="389"/>
      <c r="L6" s="389"/>
      <c r="M6" s="362"/>
      <c r="N6" s="362"/>
      <c r="O6" s="362"/>
      <c r="P6" s="362"/>
      <c r="Q6" s="362"/>
      <c r="R6" s="362"/>
    </row>
    <row r="7" spans="1:18" s="7" customFormat="1" ht="15.75" customHeight="1" x14ac:dyDescent="0.2">
      <c r="A7" s="364"/>
      <c r="B7" s="1172" t="str">
        <f>porsaad!B6</f>
        <v>Situación a 30 de abril de 2023</v>
      </c>
      <c r="C7" s="1172"/>
      <c r="D7" s="1172"/>
      <c r="E7" s="1172"/>
      <c r="F7" s="1172"/>
      <c r="G7" s="1172"/>
      <c r="H7" s="1172"/>
      <c r="I7" s="1172"/>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9" t="s">
        <v>15</v>
      </c>
      <c r="C9" s="1181" t="s">
        <v>51</v>
      </c>
      <c r="D9" s="1182"/>
      <c r="E9" s="1181" t="s">
        <v>36</v>
      </c>
      <c r="F9" s="1183"/>
      <c r="G9" s="1182" t="s">
        <v>35</v>
      </c>
      <c r="H9" s="1183"/>
      <c r="I9" s="366"/>
      <c r="J9" s="366"/>
      <c r="K9" s="366"/>
      <c r="L9" s="366"/>
      <c r="M9" s="366"/>
      <c r="N9" s="366"/>
      <c r="O9" s="366"/>
    </row>
    <row r="10" spans="1:18" ht="46.5" customHeight="1" x14ac:dyDescent="0.2">
      <c r="B10" s="1180"/>
      <c r="C10" s="442" t="s">
        <v>139</v>
      </c>
      <c r="D10" s="443" t="s">
        <v>165</v>
      </c>
      <c r="E10" s="442" t="s">
        <v>139</v>
      </c>
      <c r="F10" s="443" t="s">
        <v>165</v>
      </c>
      <c r="G10" s="442" t="s">
        <v>139</v>
      </c>
      <c r="H10" s="444" t="s">
        <v>165</v>
      </c>
      <c r="I10" s="366"/>
      <c r="J10" s="366"/>
      <c r="K10" s="366"/>
      <c r="L10" s="366"/>
      <c r="M10" s="366"/>
      <c r="N10" s="366"/>
      <c r="O10" s="366"/>
    </row>
    <row r="11" spans="1:18" ht="15" customHeight="1" x14ac:dyDescent="0.2">
      <c r="B11" s="367" t="s">
        <v>11</v>
      </c>
      <c r="C11" s="375">
        <v>10.09298803574133</v>
      </c>
      <c r="D11" s="370">
        <v>0.20932607801418046</v>
      </c>
      <c r="E11" s="376">
        <v>40.14099560537155</v>
      </c>
      <c r="F11" s="372">
        <v>0.20635137418403449</v>
      </c>
      <c r="G11" s="376">
        <v>61.724125971143174</v>
      </c>
      <c r="H11" s="372">
        <v>0.25749959217806323</v>
      </c>
      <c r="I11" s="366"/>
      <c r="J11" s="366"/>
      <c r="K11" s="366"/>
      <c r="L11" s="366"/>
      <c r="M11" s="366"/>
      <c r="N11" s="366"/>
      <c r="O11" s="366"/>
    </row>
    <row r="12" spans="1:18" ht="15" customHeight="1" x14ac:dyDescent="0.2">
      <c r="B12" s="368" t="s">
        <v>10</v>
      </c>
      <c r="C12" s="375">
        <v>9.605886116442738</v>
      </c>
      <c r="D12" s="370">
        <v>0.41217762496705129</v>
      </c>
      <c r="E12" s="377">
        <v>22.889858965748825</v>
      </c>
      <c r="F12" s="373">
        <v>0.28006608861372106</v>
      </c>
      <c r="G12" s="377">
        <v>47.209969788519636</v>
      </c>
      <c r="H12" s="373">
        <v>0.10951700013165125</v>
      </c>
      <c r="I12" s="366"/>
      <c r="J12" s="366"/>
      <c r="K12" s="366"/>
      <c r="L12" s="366"/>
      <c r="M12" s="366"/>
      <c r="N12" s="366"/>
      <c r="O12" s="366"/>
    </row>
    <row r="13" spans="1:18" ht="15" customHeight="1" x14ac:dyDescent="0.2">
      <c r="B13" s="368" t="s">
        <v>40</v>
      </c>
      <c r="C13" s="375">
        <v>19.7444120505345</v>
      </c>
      <c r="D13" s="370">
        <v>9.3981492186369586E-2</v>
      </c>
      <c r="E13" s="377">
        <v>43.144358407079643</v>
      </c>
      <c r="F13" s="373">
        <v>0.10233795305585874</v>
      </c>
      <c r="G13" s="377">
        <v>68.670691547749726</v>
      </c>
      <c r="H13" s="373">
        <v>8.1685107111432301E-2</v>
      </c>
      <c r="I13" s="366"/>
      <c r="J13" s="366"/>
      <c r="K13" s="366"/>
      <c r="L13" s="366"/>
      <c r="M13" s="366"/>
      <c r="N13" s="366"/>
      <c r="O13" s="366"/>
    </row>
    <row r="14" spans="1:18" ht="15" customHeight="1" x14ac:dyDescent="0.2">
      <c r="B14" s="368" t="s">
        <v>41</v>
      </c>
      <c r="C14" s="375">
        <v>17.996331236897273</v>
      </c>
      <c r="D14" s="370">
        <v>0.20172907235423179</v>
      </c>
      <c r="E14" s="377">
        <v>27.777476255088196</v>
      </c>
      <c r="F14" s="373">
        <v>0.39719091183066174</v>
      </c>
      <c r="G14" s="377">
        <v>32.769628099173552</v>
      </c>
      <c r="H14" s="373">
        <v>0.55509742508232762</v>
      </c>
      <c r="I14" s="366"/>
      <c r="J14" s="366"/>
      <c r="K14" s="366"/>
      <c r="L14" s="366"/>
      <c r="M14" s="366"/>
      <c r="N14" s="366"/>
      <c r="O14" s="366"/>
    </row>
    <row r="15" spans="1:18" ht="15" customHeight="1" x14ac:dyDescent="0.2">
      <c r="B15" s="368" t="s">
        <v>9</v>
      </c>
      <c r="C15" s="375">
        <v>18.185365853658535</v>
      </c>
      <c r="D15" s="370">
        <v>0.24528446919520144</v>
      </c>
      <c r="E15" s="377">
        <v>33.965986394557824</v>
      </c>
      <c r="F15" s="373">
        <v>0.33105865897622871</v>
      </c>
      <c r="G15" s="377">
        <v>61.486187845303867</v>
      </c>
      <c r="H15" s="373">
        <v>0.18396099568310928</v>
      </c>
      <c r="I15" s="366"/>
      <c r="J15" s="366"/>
      <c r="K15" s="366"/>
      <c r="L15" s="366"/>
      <c r="M15" s="366"/>
      <c r="N15" s="366"/>
      <c r="O15" s="366"/>
    </row>
    <row r="16" spans="1:18" ht="15" customHeight="1" x14ac:dyDescent="0.2">
      <c r="B16" s="368" t="s">
        <v>8</v>
      </c>
      <c r="C16" s="375">
        <v>21.443918228279387</v>
      </c>
      <c r="D16" s="370">
        <v>0.63716315333426143</v>
      </c>
      <c r="E16" s="377">
        <v>34.4897695035461</v>
      </c>
      <c r="F16" s="373">
        <v>0.3760151097176509</v>
      </c>
      <c r="G16" s="377">
        <v>42.973202247191011</v>
      </c>
      <c r="H16" s="373">
        <v>0.46580324808922802</v>
      </c>
      <c r="I16" s="366"/>
      <c r="J16" s="366"/>
      <c r="K16" s="366"/>
      <c r="L16" s="366"/>
      <c r="M16" s="366"/>
      <c r="N16" s="366"/>
      <c r="O16" s="366"/>
    </row>
    <row r="17" spans="1:15" ht="15" customHeight="1" x14ac:dyDescent="0.2">
      <c r="B17" s="368" t="s">
        <v>7</v>
      </c>
      <c r="C17" s="375">
        <v>20.509084399892597</v>
      </c>
      <c r="D17" s="370">
        <v>0.3002463146576238</v>
      </c>
      <c r="E17" s="377">
        <v>42.216500553709857</v>
      </c>
      <c r="F17" s="373">
        <v>0.27054906874755369</v>
      </c>
      <c r="G17" s="377">
        <v>69.917612101566718</v>
      </c>
      <c r="H17" s="373">
        <v>0.21442004509389792</v>
      </c>
      <c r="I17" s="366"/>
      <c r="J17" s="366"/>
      <c r="K17" s="366"/>
      <c r="L17" s="366"/>
      <c r="M17" s="366"/>
      <c r="N17" s="366"/>
      <c r="O17" s="366"/>
    </row>
    <row r="18" spans="1:15" ht="15" customHeight="1" x14ac:dyDescent="0.2">
      <c r="B18" s="368" t="s">
        <v>43</v>
      </c>
      <c r="C18" s="375">
        <v>17.441791385810578</v>
      </c>
      <c r="D18" s="370">
        <v>0.26582754115992457</v>
      </c>
      <c r="E18" s="377">
        <v>30.072731418148656</v>
      </c>
      <c r="F18" s="373">
        <v>0.45452847856997919</v>
      </c>
      <c r="G18" s="377">
        <v>39.859165424739196</v>
      </c>
      <c r="H18" s="373">
        <v>0.5233473739675899</v>
      </c>
      <c r="I18" s="366"/>
      <c r="J18" s="366"/>
      <c r="K18" s="366"/>
      <c r="L18" s="366"/>
      <c r="M18" s="366"/>
      <c r="N18" s="366"/>
      <c r="O18" s="366"/>
    </row>
    <row r="19" spans="1:15" ht="15" customHeight="1" x14ac:dyDescent="0.2">
      <c r="B19" s="368" t="s">
        <v>44</v>
      </c>
      <c r="C19" s="375">
        <v>16.489682766504714</v>
      </c>
      <c r="D19" s="370">
        <v>0.24085730516854428</v>
      </c>
      <c r="E19" s="377">
        <v>24.052339045854563</v>
      </c>
      <c r="F19" s="373">
        <v>0.52011840578211677</v>
      </c>
      <c r="G19" s="377">
        <v>31.034814181973516</v>
      </c>
      <c r="H19" s="373">
        <v>0.565770730006667</v>
      </c>
      <c r="I19" s="366"/>
      <c r="J19" s="366"/>
      <c r="K19" s="366"/>
      <c r="L19" s="366"/>
      <c r="M19" s="366"/>
      <c r="N19" s="366"/>
      <c r="O19" s="366"/>
    </row>
    <row r="20" spans="1:15" ht="15" customHeight="1" x14ac:dyDescent="0.2">
      <c r="B20" s="368" t="s">
        <v>6</v>
      </c>
      <c r="C20" s="375">
        <v>20.089055347482315</v>
      </c>
      <c r="D20" s="370">
        <v>6.4596671556038321E-2</v>
      </c>
      <c r="E20" s="377">
        <v>30.588068181818183</v>
      </c>
      <c r="F20" s="373">
        <v>8.6109254181025718E-2</v>
      </c>
      <c r="G20" s="377">
        <v>54.019607843137258</v>
      </c>
      <c r="H20" s="373">
        <v>0.14336783037785233</v>
      </c>
      <c r="I20" s="366"/>
      <c r="J20" s="366"/>
      <c r="K20" s="366"/>
      <c r="L20" s="366"/>
      <c r="M20" s="366"/>
      <c r="N20" s="366"/>
      <c r="O20" s="366"/>
    </row>
    <row r="21" spans="1:15" ht="15" customHeight="1" x14ac:dyDescent="0.2">
      <c r="B21" s="368" t="s">
        <v>5</v>
      </c>
      <c r="C21" s="375">
        <v>20.024074074074075</v>
      </c>
      <c r="D21" s="370">
        <v>0.21994226469465616</v>
      </c>
      <c r="E21" s="377">
        <v>44.595667870036102</v>
      </c>
      <c r="F21" s="373">
        <v>0.31670719765659905</v>
      </c>
      <c r="G21" s="377">
        <v>74.581920903954796</v>
      </c>
      <c r="H21" s="373">
        <v>0.41009996482650068</v>
      </c>
      <c r="I21" s="366"/>
      <c r="J21" s="366"/>
      <c r="K21" s="366"/>
      <c r="L21" s="366"/>
      <c r="M21" s="366"/>
      <c r="N21" s="366"/>
      <c r="O21" s="366"/>
    </row>
    <row r="22" spans="1:15" ht="15" customHeight="1" x14ac:dyDescent="0.2">
      <c r="B22" s="368" t="s">
        <v>38</v>
      </c>
      <c r="C22" s="375">
        <v>19.859516247251406</v>
      </c>
      <c r="D22" s="370">
        <v>8.0151208243750521E-2</v>
      </c>
      <c r="E22" s="377">
        <v>44.139834822943769</v>
      </c>
      <c r="F22" s="373">
        <v>9.6693218394642844E-2</v>
      </c>
      <c r="G22" s="377">
        <v>68.652324155612533</v>
      </c>
      <c r="H22" s="373">
        <v>0.10475574536053774</v>
      </c>
      <c r="I22" s="366"/>
      <c r="J22" s="366"/>
      <c r="K22" s="366"/>
      <c r="L22" s="366"/>
      <c r="M22" s="366"/>
      <c r="N22" s="366"/>
      <c r="O22" s="366"/>
    </row>
    <row r="23" spans="1:15" ht="15" customHeight="1" x14ac:dyDescent="0.2">
      <c r="B23" s="368" t="s">
        <v>45</v>
      </c>
      <c r="C23" s="375">
        <v>19.950806310764396</v>
      </c>
      <c r="D23" s="370">
        <v>5.4716815300908293E-2</v>
      </c>
      <c r="E23" s="377">
        <v>34.450836138560106</v>
      </c>
      <c r="F23" s="373">
        <v>0.32244177937283569</v>
      </c>
      <c r="G23" s="377">
        <v>50.269571700770442</v>
      </c>
      <c r="H23" s="373">
        <v>0.36194434127653141</v>
      </c>
      <c r="I23" s="366"/>
      <c r="J23" s="366"/>
      <c r="K23" s="366"/>
      <c r="L23" s="366"/>
      <c r="M23" s="366"/>
      <c r="N23" s="366"/>
      <c r="O23" s="366"/>
    </row>
    <row r="24" spans="1:15" ht="15" customHeight="1" x14ac:dyDescent="0.2">
      <c r="B24" s="368" t="s">
        <v>46</v>
      </c>
      <c r="C24" s="375">
        <v>17.815699658703071</v>
      </c>
      <c r="D24" s="370">
        <v>0.22357780996999427</v>
      </c>
      <c r="E24" s="377">
        <v>34.692556634304211</v>
      </c>
      <c r="F24" s="373">
        <v>0.29282829417581013</v>
      </c>
      <c r="G24" s="377">
        <v>59.413092550790068</v>
      </c>
      <c r="H24" s="373">
        <v>0.18325043515461942</v>
      </c>
      <c r="I24" s="366"/>
      <c r="J24" s="366"/>
      <c r="K24" s="366"/>
      <c r="L24" s="366"/>
      <c r="M24" s="366"/>
      <c r="N24" s="366"/>
      <c r="O24" s="366"/>
    </row>
    <row r="25" spans="1:15" ht="15" customHeight="1" x14ac:dyDescent="0.2">
      <c r="B25" s="368" t="s">
        <v>47</v>
      </c>
      <c r="C25" s="375">
        <v>14.68676716917923</v>
      </c>
      <c r="D25" s="370">
        <v>0.60016586237178238</v>
      </c>
      <c r="E25" s="377">
        <v>18.074074074074073</v>
      </c>
      <c r="F25" s="373">
        <v>0.62667669513670632</v>
      </c>
      <c r="G25" s="377">
        <v>22.643939393939394</v>
      </c>
      <c r="H25" s="373">
        <v>0.51118600309321538</v>
      </c>
      <c r="I25" s="366"/>
      <c r="J25" s="366"/>
      <c r="K25" s="366"/>
      <c r="L25" s="366"/>
      <c r="M25" s="366"/>
      <c r="N25" s="366"/>
      <c r="O25" s="366"/>
    </row>
    <row r="26" spans="1:15" ht="15" customHeight="1" x14ac:dyDescent="0.2">
      <c r="B26" s="368" t="s">
        <v>48</v>
      </c>
      <c r="C26" s="375">
        <v>20.572467387253059</v>
      </c>
      <c r="D26" s="370">
        <v>0.68357025475914135</v>
      </c>
      <c r="E26" s="377">
        <v>27.707653179190721</v>
      </c>
      <c r="F26" s="373">
        <v>0.6217122028874571</v>
      </c>
      <c r="G26" s="377">
        <v>34.197551724137917</v>
      </c>
      <c r="H26" s="373">
        <v>0.64043222884785422</v>
      </c>
      <c r="I26" s="366"/>
      <c r="J26" s="366"/>
      <c r="K26" s="366"/>
      <c r="L26" s="366"/>
      <c r="M26" s="366"/>
      <c r="N26" s="366"/>
      <c r="O26" s="366"/>
    </row>
    <row r="27" spans="1:15" ht="15" customHeight="1" x14ac:dyDescent="0.2">
      <c r="B27" s="368" t="s">
        <v>49</v>
      </c>
      <c r="C27" s="375">
        <v>17.075171790235082</v>
      </c>
      <c r="D27" s="370">
        <v>0.32823412771493515</v>
      </c>
      <c r="E27" s="377">
        <v>26.789341810022346</v>
      </c>
      <c r="F27" s="373">
        <v>0.47816104818691918</v>
      </c>
      <c r="G27" s="377">
        <v>36.167389443651864</v>
      </c>
      <c r="H27" s="373">
        <v>0.4840641453069876</v>
      </c>
      <c r="I27" s="366"/>
      <c r="J27" s="366"/>
      <c r="K27" s="366"/>
      <c r="L27" s="366"/>
      <c r="M27" s="366"/>
      <c r="N27" s="366"/>
      <c r="O27" s="366"/>
    </row>
    <row r="28" spans="1:15" ht="15" customHeight="1" x14ac:dyDescent="0.2">
      <c r="B28" s="368" t="s">
        <v>4</v>
      </c>
      <c r="C28" s="375">
        <v>20.407239819004523</v>
      </c>
      <c r="D28" s="370">
        <v>9.6962651550761558E-2</v>
      </c>
      <c r="E28" s="377">
        <v>45.013513513513516</v>
      </c>
      <c r="F28" s="373">
        <v>2.7730155701181963E-2</v>
      </c>
      <c r="G28" s="377">
        <v>70.441780821917803</v>
      </c>
      <c r="H28" s="373">
        <v>5.0865955818770063E-2</v>
      </c>
      <c r="I28" s="366"/>
      <c r="J28" s="366"/>
      <c r="K28" s="366"/>
      <c r="L28" s="366"/>
      <c r="M28" s="366"/>
      <c r="N28" s="366"/>
      <c r="O28" s="366"/>
    </row>
    <row r="29" spans="1:15" ht="15" customHeight="1" x14ac:dyDescent="0.2">
      <c r="B29" s="369" t="s">
        <v>3</v>
      </c>
      <c r="C29" s="378">
        <v>15.185989693936619</v>
      </c>
      <c r="D29" s="371">
        <v>0.39108659428810194</v>
      </c>
      <c r="E29" s="378">
        <v>37.232663826140744</v>
      </c>
      <c r="F29" s="374">
        <v>0.30202055472037526</v>
      </c>
      <c r="G29" s="378">
        <v>56.831125527567735</v>
      </c>
      <c r="H29" s="374">
        <v>0.34176704686111209</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0" t="s">
        <v>198</v>
      </c>
      <c r="C31" s="850"/>
      <c r="D31" s="850"/>
      <c r="E31" s="850"/>
      <c r="F31" s="850"/>
      <c r="G31" s="850"/>
      <c r="H31" s="850"/>
      <c r="I31" s="850"/>
      <c r="J31" s="850"/>
      <c r="K31" s="850"/>
      <c r="L31" s="850"/>
      <c r="M31" s="850"/>
      <c r="N31" s="850"/>
      <c r="O31" s="850"/>
    </row>
    <row r="32" spans="1:15" ht="38.25" customHeight="1" x14ac:dyDescent="0.2">
      <c r="B32" s="1178" t="s">
        <v>299</v>
      </c>
      <c r="C32" s="1178"/>
      <c r="D32" s="1178"/>
      <c r="E32" s="1178"/>
      <c r="F32" s="1178"/>
      <c r="G32" s="1178"/>
      <c r="H32" s="1178"/>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Hoja72">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1" t="s">
        <v>459</v>
      </c>
      <c r="C6" s="1171"/>
      <c r="D6" s="1171"/>
      <c r="E6" s="1171"/>
      <c r="F6" s="1171"/>
      <c r="G6" s="1171"/>
      <c r="H6" s="1171"/>
      <c r="I6" s="1171"/>
      <c r="J6" s="389"/>
      <c r="K6" s="389"/>
      <c r="L6" s="389"/>
      <c r="M6" s="362"/>
      <c r="N6" s="362"/>
      <c r="O6" s="362"/>
      <c r="P6" s="362"/>
      <c r="Q6" s="362"/>
      <c r="R6" s="362"/>
    </row>
    <row r="7" spans="1:18" s="7" customFormat="1" ht="15.75" customHeight="1" x14ac:dyDescent="0.2">
      <c r="A7" s="364"/>
      <c r="B7" s="1172" t="str">
        <f>porsaad!B6</f>
        <v>Situación a 30 de abril de 2023</v>
      </c>
      <c r="C7" s="1172"/>
      <c r="D7" s="1172"/>
      <c r="E7" s="1172"/>
      <c r="F7" s="1172"/>
      <c r="G7" s="1172"/>
      <c r="H7" s="1172"/>
      <c r="I7" s="1172"/>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9" t="s">
        <v>15</v>
      </c>
      <c r="C9" s="1181" t="s">
        <v>51</v>
      </c>
      <c r="D9" s="1182"/>
      <c r="E9" s="1181" t="s">
        <v>36</v>
      </c>
      <c r="F9" s="1183"/>
      <c r="G9" s="1182" t="s">
        <v>35</v>
      </c>
      <c r="H9" s="1183"/>
      <c r="I9" s="366"/>
      <c r="J9" s="366"/>
      <c r="K9" s="366"/>
      <c r="L9" s="366"/>
      <c r="M9" s="366"/>
      <c r="N9" s="366"/>
      <c r="O9" s="366"/>
    </row>
    <row r="10" spans="1:18" ht="46.5" customHeight="1" x14ac:dyDescent="0.2">
      <c r="B10" s="1180"/>
      <c r="C10" s="442" t="s">
        <v>139</v>
      </c>
      <c r="D10" s="443" t="s">
        <v>165</v>
      </c>
      <c r="E10" s="442" t="s">
        <v>139</v>
      </c>
      <c r="F10" s="443" t="s">
        <v>165</v>
      </c>
      <c r="G10" s="442" t="s">
        <v>139</v>
      </c>
      <c r="H10" s="444" t="s">
        <v>165</v>
      </c>
      <c r="I10" s="366"/>
      <c r="J10" s="366"/>
      <c r="K10" s="366"/>
      <c r="L10" s="366"/>
      <c r="M10" s="366"/>
      <c r="N10" s="366"/>
      <c r="O10" s="366"/>
    </row>
    <row r="11" spans="1:18" ht="15" customHeight="1" x14ac:dyDescent="0.2">
      <c r="B11" s="367" t="s">
        <v>11</v>
      </c>
      <c r="C11" s="375" t="s">
        <v>375</v>
      </c>
      <c r="D11" s="370" t="s">
        <v>375</v>
      </c>
      <c r="E11" s="376" t="s">
        <v>375</v>
      </c>
      <c r="F11" s="372" t="s">
        <v>375</v>
      </c>
      <c r="G11" s="376" t="s">
        <v>375</v>
      </c>
      <c r="H11" s="372" t="s">
        <v>375</v>
      </c>
      <c r="I11" s="366"/>
      <c r="J11" s="366"/>
      <c r="K11" s="366"/>
      <c r="L11" s="366"/>
      <c r="M11" s="366"/>
      <c r="N11" s="366"/>
      <c r="O11" s="366"/>
    </row>
    <row r="12" spans="1:18" ht="15" customHeight="1" x14ac:dyDescent="0.2">
      <c r="B12" s="368" t="s">
        <v>10</v>
      </c>
      <c r="C12" s="375">
        <v>23.5</v>
      </c>
      <c r="D12" s="370">
        <v>0.33098615289583072</v>
      </c>
      <c r="E12" s="377">
        <v>18</v>
      </c>
      <c r="F12" s="373">
        <v>0.15713484026367724</v>
      </c>
      <c r="G12" s="377">
        <v>46</v>
      </c>
      <c r="H12" s="373" t="s">
        <v>375</v>
      </c>
      <c r="I12" s="366"/>
      <c r="J12" s="366"/>
      <c r="K12" s="366"/>
      <c r="L12" s="366"/>
      <c r="M12" s="366"/>
      <c r="N12" s="366"/>
      <c r="O12" s="366"/>
    </row>
    <row r="13" spans="1:18" ht="15" customHeight="1" x14ac:dyDescent="0.2">
      <c r="B13" s="368" t="s">
        <v>40</v>
      </c>
      <c r="C13" s="375">
        <v>20.361445783132531</v>
      </c>
      <c r="D13" s="370">
        <v>9.2225503781682858E-2</v>
      </c>
      <c r="E13" s="377">
        <v>44.824561403508774</v>
      </c>
      <c r="F13" s="373">
        <v>2.0707079781458575E-2</v>
      </c>
      <c r="G13" s="377">
        <v>70.307692307692307</v>
      </c>
      <c r="H13" s="373">
        <v>3.5283403712465099E-2</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v>20.322744599745871</v>
      </c>
      <c r="D15" s="370">
        <v>8.6971793268985034E-2</v>
      </c>
      <c r="E15" s="377">
        <v>44.680635285112899</v>
      </c>
      <c r="F15" s="373">
        <v>4.9629491951913227E-2</v>
      </c>
      <c r="G15" s="377">
        <v>70.531000000000006</v>
      </c>
      <c r="H15" s="373">
        <v>5.1121153222434185E-2</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22.598573763185261</v>
      </c>
      <c r="D17" s="370">
        <v>0.21903075554334059</v>
      </c>
      <c r="E17" s="377">
        <v>45.94789970693585</v>
      </c>
      <c r="F17" s="373">
        <v>0.18345707232545666</v>
      </c>
      <c r="G17" s="377">
        <v>72.992374727668846</v>
      </c>
      <c r="H17" s="373">
        <v>0.17157333252015111</v>
      </c>
      <c r="I17" s="366"/>
      <c r="J17" s="366"/>
      <c r="K17" s="366"/>
      <c r="L17" s="366"/>
      <c r="M17" s="366"/>
      <c r="N17" s="366"/>
      <c r="O17" s="366"/>
    </row>
    <row r="18" spans="1:15" ht="15" customHeight="1" x14ac:dyDescent="0.2">
      <c r="B18" s="368" t="s">
        <v>43</v>
      </c>
      <c r="C18" s="375">
        <v>18.759550561797752</v>
      </c>
      <c r="D18" s="370">
        <v>0.15930249297990937</v>
      </c>
      <c r="E18" s="377">
        <v>36.655172413793103</v>
      </c>
      <c r="F18" s="373">
        <v>0.29228105927223424</v>
      </c>
      <c r="G18" s="377">
        <v>53.164285714285711</v>
      </c>
      <c r="H18" s="373">
        <v>0.36263670843301482</v>
      </c>
      <c r="I18" s="366"/>
      <c r="J18" s="366"/>
      <c r="K18" s="366"/>
      <c r="L18" s="366"/>
      <c r="M18" s="366"/>
      <c r="N18" s="366"/>
      <c r="O18" s="366"/>
    </row>
    <row r="19" spans="1:15" ht="15" customHeight="1" x14ac:dyDescent="0.2">
      <c r="B19" s="368" t="s">
        <v>44</v>
      </c>
      <c r="C19" s="375">
        <v>15.704746362029104</v>
      </c>
      <c r="D19" s="370">
        <v>0.21624385490019513</v>
      </c>
      <c r="E19" s="377">
        <v>32.259376412110257</v>
      </c>
      <c r="F19" s="373">
        <v>0.30032929167378591</v>
      </c>
      <c r="G19" s="377">
        <v>60.667597765363126</v>
      </c>
      <c r="H19" s="373">
        <v>0.1532826229060055</v>
      </c>
      <c r="I19" s="366"/>
      <c r="J19" s="366"/>
      <c r="K19" s="366"/>
      <c r="L19" s="366"/>
      <c r="M19" s="366"/>
      <c r="N19" s="366"/>
      <c r="O19" s="366"/>
    </row>
    <row r="20" spans="1:15" ht="15" customHeight="1" x14ac:dyDescent="0.2">
      <c r="B20" s="368" t="s">
        <v>6</v>
      </c>
      <c r="C20" s="375">
        <v>20.237729549248748</v>
      </c>
      <c r="D20" s="370">
        <v>0.11942083480818717</v>
      </c>
      <c r="E20" s="377">
        <v>30.954056182725125</v>
      </c>
      <c r="F20" s="373">
        <v>7.8106359587334459E-2</v>
      </c>
      <c r="G20" s="377">
        <v>55.272549975621651</v>
      </c>
      <c r="H20" s="373">
        <v>8.9369269963688755E-2</v>
      </c>
      <c r="I20" s="366"/>
      <c r="J20" s="366"/>
      <c r="K20" s="366"/>
      <c r="L20" s="366"/>
      <c r="M20" s="366"/>
      <c r="N20" s="366"/>
      <c r="O20" s="366"/>
    </row>
    <row r="21" spans="1:15" ht="15" customHeight="1" x14ac:dyDescent="0.2">
      <c r="B21" s="368" t="s">
        <v>5</v>
      </c>
      <c r="C21" s="375">
        <v>19.860994886099487</v>
      </c>
      <c r="D21" s="370">
        <v>7.3155225889633219E-2</v>
      </c>
      <c r="E21" s="377">
        <v>43.616727272727275</v>
      </c>
      <c r="F21" s="373">
        <v>0.13663454727583887</v>
      </c>
      <c r="G21" s="377">
        <v>68.552362707535124</v>
      </c>
      <c r="H21" s="373">
        <v>0.11478202542410616</v>
      </c>
      <c r="I21" s="366"/>
      <c r="J21" s="366"/>
      <c r="K21" s="366"/>
      <c r="L21" s="366"/>
      <c r="M21" s="366"/>
      <c r="N21" s="366"/>
      <c r="O21" s="366"/>
    </row>
    <row r="22" spans="1:15" ht="15" customHeight="1" x14ac:dyDescent="0.2">
      <c r="B22" s="368" t="s">
        <v>38</v>
      </c>
      <c r="C22" s="375">
        <v>20.053728949478749</v>
      </c>
      <c r="D22" s="370">
        <v>1.8602468834989214E-2</v>
      </c>
      <c r="E22" s="377">
        <v>44.580372250423011</v>
      </c>
      <c r="F22" s="373">
        <v>9.3303770537342984E-2</v>
      </c>
      <c r="G22" s="377">
        <v>69.311170212765958</v>
      </c>
      <c r="H22" s="373">
        <v>5.5766793667820766E-2</v>
      </c>
      <c r="I22" s="366"/>
      <c r="J22" s="366"/>
      <c r="K22" s="366"/>
      <c r="L22" s="366"/>
      <c r="M22" s="366"/>
      <c r="N22" s="366"/>
      <c r="O22" s="366"/>
    </row>
    <row r="23" spans="1:15" ht="15" customHeight="1" x14ac:dyDescent="0.2">
      <c r="B23" s="368" t="s">
        <v>45</v>
      </c>
      <c r="C23" s="375">
        <v>20.029041626331075</v>
      </c>
      <c r="D23" s="370">
        <v>2.6879987421952668E-2</v>
      </c>
      <c r="E23" s="377">
        <v>44.896640826873387</v>
      </c>
      <c r="F23" s="373">
        <v>3.9989594989762046E-2</v>
      </c>
      <c r="G23" s="377">
        <v>70.074836295603362</v>
      </c>
      <c r="H23" s="373">
        <v>1.7434047479630118E-2</v>
      </c>
      <c r="I23" s="366"/>
      <c r="J23" s="366"/>
      <c r="K23" s="366"/>
      <c r="L23" s="366"/>
      <c r="M23" s="366"/>
      <c r="N23" s="366"/>
      <c r="O23" s="366"/>
    </row>
    <row r="24" spans="1:15" ht="15" customHeight="1" x14ac:dyDescent="0.2">
      <c r="B24" s="368" t="s">
        <v>46</v>
      </c>
      <c r="C24" s="375">
        <v>19.600000000000001</v>
      </c>
      <c r="D24" s="370">
        <v>5.7205296998101417E-2</v>
      </c>
      <c r="E24" s="377">
        <v>26</v>
      </c>
      <c r="F24" s="373">
        <v>0.21757131728816848</v>
      </c>
      <c r="G24" s="377">
        <v>62.5</v>
      </c>
      <c r="H24" s="373">
        <v>0.16970562748477142</v>
      </c>
      <c r="I24" s="366"/>
      <c r="J24" s="366"/>
      <c r="K24" s="366"/>
      <c r="L24" s="366"/>
      <c r="M24" s="366"/>
      <c r="N24" s="366"/>
      <c r="O24" s="366"/>
    </row>
    <row r="25" spans="1:15" ht="15" customHeight="1" x14ac:dyDescent="0.2">
      <c r="B25" s="368" t="s">
        <v>47</v>
      </c>
      <c r="C25" s="375">
        <v>117.20803782505911</v>
      </c>
      <c r="D25" s="370">
        <v>0.37434432548348984</v>
      </c>
      <c r="E25" s="377">
        <v>132.07056798623063</v>
      </c>
      <c r="F25" s="373">
        <v>0.27904957144954362</v>
      </c>
      <c r="G25" s="377">
        <v>131.15789473684211</v>
      </c>
      <c r="H25" s="373">
        <v>0.28090280602689682</v>
      </c>
      <c r="I25" s="366"/>
      <c r="J25" s="366"/>
      <c r="K25" s="366"/>
      <c r="L25" s="366"/>
      <c r="M25" s="366"/>
      <c r="N25" s="366"/>
      <c r="O25" s="366"/>
    </row>
    <row r="26" spans="1:15" ht="15" customHeight="1" x14ac:dyDescent="0.2">
      <c r="B26" s="368" t="s">
        <v>48</v>
      </c>
      <c r="C26" s="375" t="s">
        <v>375</v>
      </c>
      <c r="D26" s="370" t="s">
        <v>375</v>
      </c>
      <c r="E26" s="377" t="s">
        <v>375</v>
      </c>
      <c r="F26" s="373" t="s">
        <v>375</v>
      </c>
      <c r="G26" s="377" t="s">
        <v>375</v>
      </c>
      <c r="H26" s="373" t="s">
        <v>375</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v>20</v>
      </c>
      <c r="D28" s="370">
        <v>0</v>
      </c>
      <c r="E28" s="377" t="s">
        <v>375</v>
      </c>
      <c r="F28" s="373" t="s">
        <v>375</v>
      </c>
      <c r="G28" s="377" t="s">
        <v>375</v>
      </c>
      <c r="H28" s="373" t="s">
        <v>375</v>
      </c>
      <c r="I28" s="366"/>
      <c r="J28" s="366"/>
      <c r="K28" s="366"/>
      <c r="L28" s="366"/>
      <c r="M28" s="366"/>
      <c r="N28" s="366"/>
      <c r="O28" s="366"/>
    </row>
    <row r="29" spans="1:15" ht="15" customHeight="1" x14ac:dyDescent="0.2">
      <c r="B29" s="369" t="s">
        <v>3</v>
      </c>
      <c r="C29" s="378">
        <v>20.842454985019728</v>
      </c>
      <c r="D29" s="371">
        <v>0.60067427135847373</v>
      </c>
      <c r="E29" s="378">
        <v>42.956792860706166</v>
      </c>
      <c r="F29" s="374">
        <v>0.45522773672041383</v>
      </c>
      <c r="G29" s="378">
        <v>68.794952413324268</v>
      </c>
      <c r="H29" s="374">
        <v>0.23854100760227259</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0" t="s">
        <v>198</v>
      </c>
      <c r="C31" s="850"/>
      <c r="D31" s="850"/>
      <c r="E31" s="850"/>
      <c r="F31" s="850"/>
      <c r="G31" s="850"/>
      <c r="H31" s="850"/>
      <c r="I31" s="850"/>
      <c r="J31" s="850"/>
      <c r="K31" s="850"/>
      <c r="L31" s="850"/>
      <c r="M31" s="850"/>
      <c r="N31" s="850"/>
      <c r="O31" s="850"/>
    </row>
    <row r="32" spans="1:15" ht="38.25" customHeight="1" x14ac:dyDescent="0.2">
      <c r="B32" s="1178" t="s">
        <v>299</v>
      </c>
      <c r="C32" s="1178"/>
      <c r="D32" s="1178"/>
      <c r="E32" s="1178"/>
      <c r="F32" s="1178"/>
      <c r="G32" s="1178"/>
      <c r="H32" s="1178"/>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Hoja73">
    <pageSetUpPr fitToPage="1"/>
  </sheetPr>
  <dimension ref="B1:X37"/>
  <sheetViews>
    <sheetView zoomScale="85" zoomScaleNormal="85" workbookViewId="0"/>
  </sheetViews>
  <sheetFormatPr baseColWidth="10" defaultRowHeight="12.75" x14ac:dyDescent="0.2"/>
  <cols>
    <col min="1" max="1" width="2" customWidth="1"/>
    <col min="2" max="2" width="13" customWidth="1"/>
    <col min="3" max="4" width="9.140625" customWidth="1"/>
    <col min="5" max="5" width="9.42578125" customWidth="1"/>
    <col min="6" max="6" width="7.42578125" customWidth="1"/>
    <col min="7" max="7" width="2.28515625" customWidth="1"/>
    <col min="8" max="8" width="12.5703125" customWidth="1"/>
    <col min="9" max="10" width="9.140625" customWidth="1"/>
    <col min="11" max="11" width="9.42578125" customWidth="1"/>
    <col min="12" max="12" width="7.42578125" customWidth="1"/>
    <col min="13" max="13" width="2.42578125" customWidth="1"/>
    <col min="14" max="14" width="13" customWidth="1"/>
    <col min="15" max="16" width="9.140625" customWidth="1"/>
    <col min="17" max="17" width="9.28515625" customWidth="1"/>
    <col min="18" max="18" width="7.42578125" customWidth="1"/>
    <col min="19" max="19" width="2.140625" customWidth="1"/>
    <col min="20" max="20" width="12.42578125" customWidth="1"/>
    <col min="21" max="22" width="9.140625" customWidth="1"/>
    <col min="23" max="23" width="9.28515625" customWidth="1"/>
    <col min="24" max="24" width="7.42578125" customWidth="1"/>
  </cols>
  <sheetData>
    <row r="1" spans="2:24" s="354" customFormat="1" x14ac:dyDescent="0.2">
      <c r="B1" s="354" t="s">
        <v>85</v>
      </c>
      <c r="C1" s="354" t="s">
        <v>69</v>
      </c>
      <c r="F1" s="354" t="s">
        <v>68</v>
      </c>
      <c r="J1" s="354" t="s">
        <v>85</v>
      </c>
      <c r="K1" s="354" t="s">
        <v>70</v>
      </c>
    </row>
    <row r="2" spans="2:24" s="2" customFormat="1" ht="15" customHeight="1" x14ac:dyDescent="0.2">
      <c r="B2" s="11"/>
    </row>
    <row r="3" spans="2:24" s="44" customFormat="1" ht="38.25" customHeight="1" x14ac:dyDescent="0.2">
      <c r="B3" s="1059"/>
      <c r="C3" s="1059"/>
      <c r="D3" s="1059"/>
    </row>
    <row r="4" spans="2:24" s="7" customFormat="1" ht="23.25" customHeight="1" x14ac:dyDescent="0.2">
      <c r="B4" s="1174" t="s">
        <v>462</v>
      </c>
      <c r="C4" s="1174"/>
      <c r="D4" s="1174"/>
      <c r="E4" s="1174"/>
      <c r="F4" s="1174"/>
      <c r="G4" s="1174"/>
      <c r="H4" s="1174"/>
      <c r="I4" s="1174"/>
      <c r="J4" s="1174"/>
      <c r="K4" s="1174"/>
      <c r="L4" s="1174"/>
      <c r="M4" s="1174"/>
      <c r="N4" s="1174"/>
      <c r="O4" s="1174"/>
      <c r="P4" s="1174"/>
      <c r="Q4" s="1174"/>
      <c r="R4" s="1174"/>
      <c r="S4" s="1174"/>
      <c r="T4" s="1174"/>
      <c r="U4" s="1174"/>
      <c r="V4" s="1174"/>
      <c r="W4" s="389"/>
      <c r="X4" s="389"/>
    </row>
    <row r="5" spans="2:24" s="7" customFormat="1" ht="15.75" customHeight="1" x14ac:dyDescent="0.2">
      <c r="B5" s="1172" t="str">
        <f>porsaad!B6</f>
        <v>Situación a 30 de abril de 2023</v>
      </c>
      <c r="C5" s="1172"/>
      <c r="D5" s="1172"/>
      <c r="E5" s="1172"/>
      <c r="F5" s="1172"/>
      <c r="G5" s="1172"/>
      <c r="H5" s="1172"/>
      <c r="I5" s="1172"/>
      <c r="J5" s="1172"/>
      <c r="K5" s="1172"/>
      <c r="L5" s="1172"/>
      <c r="M5" s="1172"/>
      <c r="N5" s="1172"/>
      <c r="O5" s="1172"/>
      <c r="P5" s="1172"/>
      <c r="Q5" s="1172"/>
      <c r="R5" s="1172"/>
      <c r="S5" s="1172"/>
      <c r="T5" s="1172"/>
      <c r="U5" s="1172"/>
      <c r="V5" s="1172"/>
      <c r="W5" s="401"/>
      <c r="X5" s="401"/>
    </row>
    <row r="7" spans="2:24" ht="16.5" customHeight="1" x14ac:dyDescent="0.2">
      <c r="M7" s="355"/>
      <c r="S7" s="355"/>
    </row>
    <row r="8" spans="2:24" ht="16.5" customHeight="1" x14ac:dyDescent="0.2">
      <c r="M8" s="355"/>
      <c r="S8" s="355"/>
    </row>
    <row r="9" spans="2:24" ht="15" customHeight="1" x14ac:dyDescent="0.2">
      <c r="B9" s="1175" t="s">
        <v>133</v>
      </c>
      <c r="C9" s="1176"/>
      <c r="D9" s="1176"/>
      <c r="E9" s="1176"/>
      <c r="F9" s="1177"/>
      <c r="G9" s="355"/>
      <c r="H9" s="1175" t="s">
        <v>135</v>
      </c>
      <c r="I9" s="1176"/>
      <c r="J9" s="1176"/>
      <c r="K9" s="1176"/>
      <c r="L9" s="1177"/>
      <c r="M9" s="356"/>
      <c r="S9" s="356"/>
    </row>
    <row r="10" spans="2:24" ht="15" customHeight="1" x14ac:dyDescent="0.2">
      <c r="B10" s="357" t="s">
        <v>132</v>
      </c>
      <c r="C10" s="358" t="s">
        <v>51</v>
      </c>
      <c r="D10" s="358" t="s">
        <v>36</v>
      </c>
      <c r="E10" s="358" t="s">
        <v>35</v>
      </c>
      <c r="F10" s="359" t="s">
        <v>3</v>
      </c>
      <c r="G10" s="355"/>
      <c r="H10" s="357" t="s">
        <v>132</v>
      </c>
      <c r="I10" s="358" t="s">
        <v>51</v>
      </c>
      <c r="J10" s="358" t="s">
        <v>36</v>
      </c>
      <c r="K10" s="358" t="s">
        <v>35</v>
      </c>
      <c r="L10" s="359" t="s">
        <v>3</v>
      </c>
      <c r="M10" s="356"/>
      <c r="S10" s="356"/>
    </row>
    <row r="11" spans="2:24" ht="15.75" customHeight="1" x14ac:dyDescent="0.2">
      <c r="B11" s="397" t="s">
        <v>123</v>
      </c>
      <c r="C11" s="379">
        <v>2.6982290449907825E-2</v>
      </c>
      <c r="D11" s="379">
        <v>8.5274938987187302E-3</v>
      </c>
      <c r="E11" s="379">
        <v>1.0559662090813094E-2</v>
      </c>
      <c r="F11" s="380">
        <v>1.5347211097185183E-2</v>
      </c>
      <c r="G11" s="355"/>
      <c r="H11" s="397" t="s">
        <v>123</v>
      </c>
      <c r="I11" s="383">
        <v>1.7668871003571368E-2</v>
      </c>
      <c r="J11" s="383">
        <v>1.3489522700814901E-2</v>
      </c>
      <c r="K11" s="383">
        <v>7.9868742841222185E-3</v>
      </c>
      <c r="L11" s="384">
        <v>1.2911330383065672E-2</v>
      </c>
      <c r="M11" s="356"/>
      <c r="S11" s="356"/>
    </row>
    <row r="12" spans="2:24" ht="15.75" customHeight="1" x14ac:dyDescent="0.2">
      <c r="B12" s="398" t="s">
        <v>124</v>
      </c>
      <c r="C12" s="381">
        <v>2.0471996324119644E-2</v>
      </c>
      <c r="D12" s="381">
        <v>2.2727272727272728E-2</v>
      </c>
      <c r="E12" s="381">
        <v>2.2539170638431461E-2</v>
      </c>
      <c r="F12" s="382">
        <v>2.1909778829028337E-2</v>
      </c>
      <c r="G12" s="355"/>
      <c r="H12" s="398" t="s">
        <v>124</v>
      </c>
      <c r="I12" s="381">
        <v>5.1776285435997334E-2</v>
      </c>
      <c r="J12" s="381">
        <v>3.6685098952270082E-2</v>
      </c>
      <c r="K12" s="381">
        <v>4.9995356468439467E-3</v>
      </c>
      <c r="L12" s="382">
        <v>3.0618148837354767E-2</v>
      </c>
      <c r="M12" s="356"/>
      <c r="S12" s="356"/>
    </row>
    <row r="13" spans="2:24" ht="15.75" customHeight="1" x14ac:dyDescent="0.2">
      <c r="B13" s="399" t="s">
        <v>125</v>
      </c>
      <c r="C13" s="383">
        <v>8.807719348749149E-2</v>
      </c>
      <c r="D13" s="383">
        <v>3.6088125381330077E-2</v>
      </c>
      <c r="E13" s="383">
        <v>1.1572818858985702E-2</v>
      </c>
      <c r="F13" s="384">
        <v>4.7311929285599859E-2</v>
      </c>
      <c r="G13" s="355"/>
      <c r="H13" s="399" t="s">
        <v>125</v>
      </c>
      <c r="I13" s="383">
        <v>5.6065344064523848E-2</v>
      </c>
      <c r="J13" s="383">
        <v>1.7636786961583235E-2</v>
      </c>
      <c r="K13" s="383">
        <v>4.5212518961087203E-2</v>
      </c>
      <c r="L13" s="384">
        <v>3.8645378869620065E-2</v>
      </c>
      <c r="M13" s="356"/>
      <c r="S13" s="356"/>
    </row>
    <row r="14" spans="2:24" ht="15.75" customHeight="1" x14ac:dyDescent="0.2">
      <c r="B14" s="398" t="s">
        <v>126</v>
      </c>
      <c r="C14" s="381">
        <v>0.85772571510820039</v>
      </c>
      <c r="D14" s="381">
        <v>0.12498570012202563</v>
      </c>
      <c r="E14" s="381">
        <v>8.6025571506036125E-2</v>
      </c>
      <c r="F14" s="382">
        <v>0.36415465947963099</v>
      </c>
      <c r="G14" s="355"/>
      <c r="H14" s="398" t="s">
        <v>126</v>
      </c>
      <c r="I14" s="381">
        <v>0.2084038208506348</v>
      </c>
      <c r="J14" s="381">
        <v>0.10832363213038416</v>
      </c>
      <c r="K14" s="381">
        <v>5.7626226666253909E-2</v>
      </c>
      <c r="L14" s="382">
        <v>0.12177933457390525</v>
      </c>
      <c r="M14" s="356"/>
      <c r="S14" s="356"/>
    </row>
    <row r="15" spans="2:24" ht="15.75" customHeight="1" x14ac:dyDescent="0.2">
      <c r="B15" s="399" t="s">
        <v>127</v>
      </c>
      <c r="C15" s="383">
        <v>4.340196083858789E-3</v>
      </c>
      <c r="D15" s="383">
        <v>0.68441599298352651</v>
      </c>
      <c r="E15" s="383">
        <v>0.1474143097691144</v>
      </c>
      <c r="F15" s="384">
        <v>0.3110340473251223</v>
      </c>
      <c r="G15" s="355"/>
      <c r="H15" s="399" t="s">
        <v>127</v>
      </c>
      <c r="I15" s="383">
        <v>0.37636062268245585</v>
      </c>
      <c r="J15" s="383">
        <v>9.1167054714784632E-2</v>
      </c>
      <c r="K15" s="383">
        <v>8.2469120515122438E-2</v>
      </c>
      <c r="L15" s="384">
        <v>0.17523338910694461</v>
      </c>
      <c r="M15" s="356"/>
      <c r="S15" s="356"/>
    </row>
    <row r="16" spans="2:24" ht="15.75" customHeight="1" x14ac:dyDescent="0.2">
      <c r="B16" s="398" t="s">
        <v>128</v>
      </c>
      <c r="C16" s="381">
        <v>1.9154436798662512E-3</v>
      </c>
      <c r="D16" s="381">
        <v>0.12065283709579011</v>
      </c>
      <c r="E16" s="381">
        <v>0.58156625474471302</v>
      </c>
      <c r="F16" s="382">
        <v>0.2019808324773599</v>
      </c>
      <c r="G16" s="355"/>
      <c r="H16" s="398" t="s">
        <v>128</v>
      </c>
      <c r="I16" s="381">
        <v>0.25985543650997078</v>
      </c>
      <c r="J16" s="381">
        <v>0.2737048894062864</v>
      </c>
      <c r="K16" s="381">
        <v>6.8708788657400238E-2</v>
      </c>
      <c r="L16" s="382">
        <v>0.20044618889010513</v>
      </c>
      <c r="M16" s="356"/>
      <c r="S16" s="356"/>
    </row>
    <row r="17" spans="2:19" ht="15.75" customHeight="1" x14ac:dyDescent="0.2">
      <c r="B17" s="399" t="s">
        <v>129</v>
      </c>
      <c r="C17" s="383">
        <v>3.1554997038259051E-4</v>
      </c>
      <c r="D17" s="383">
        <v>2.2069478340451497E-3</v>
      </c>
      <c r="E17" s="383">
        <v>0.10964211307400325</v>
      </c>
      <c r="F17" s="384">
        <v>2.9942422043593393E-2</v>
      </c>
      <c r="G17" s="355"/>
      <c r="H17" s="399" t="s">
        <v>129</v>
      </c>
      <c r="I17" s="383">
        <v>1.6506894960783308E-2</v>
      </c>
      <c r="J17" s="383">
        <v>0.26599243306169967</v>
      </c>
      <c r="K17" s="383">
        <v>0.14596167538618704</v>
      </c>
      <c r="L17" s="384">
        <v>0.14946806569818658</v>
      </c>
      <c r="M17" s="356"/>
      <c r="S17" s="356"/>
    </row>
    <row r="18" spans="2:19" ht="15.75" customHeight="1" x14ac:dyDescent="0.2">
      <c r="B18" s="398" t="s">
        <v>130</v>
      </c>
      <c r="C18" s="381">
        <v>8.857543028283242E-5</v>
      </c>
      <c r="D18" s="381">
        <v>3.5273032336790726E-4</v>
      </c>
      <c r="E18" s="381">
        <v>3.0573075715631153E-2</v>
      </c>
      <c r="F18" s="382">
        <v>8.2456156883439977E-3</v>
      </c>
      <c r="G18" s="355"/>
      <c r="H18" s="398" t="s">
        <v>130</v>
      </c>
      <c r="I18" s="381">
        <v>2.1701611387365221E-3</v>
      </c>
      <c r="J18" s="381">
        <v>7.5931315483119904E-2</v>
      </c>
      <c r="K18" s="381">
        <v>0.25005417453487294</v>
      </c>
      <c r="L18" s="382">
        <v>0.11206847122967782</v>
      </c>
      <c r="M18" s="355"/>
      <c r="S18" s="355"/>
    </row>
    <row r="19" spans="2:19" ht="15.75" customHeight="1" x14ac:dyDescent="0.2">
      <c r="B19" s="399" t="s">
        <v>131</v>
      </c>
      <c r="C19" s="383">
        <v>8.3039465890155396E-5</v>
      </c>
      <c r="D19" s="383">
        <v>4.2899633923123857E-5</v>
      </c>
      <c r="E19" s="383">
        <v>1.0702360227175433E-4</v>
      </c>
      <c r="F19" s="384">
        <v>7.3503774136095062E-5</v>
      </c>
      <c r="G19" s="355"/>
      <c r="H19" s="399" t="s">
        <v>131</v>
      </c>
      <c r="I19" s="383">
        <v>1.1192563353326156E-2</v>
      </c>
      <c r="J19" s="383">
        <v>0.11706926658905704</v>
      </c>
      <c r="K19" s="383">
        <v>0.33698108534811011</v>
      </c>
      <c r="L19" s="384">
        <v>0.15882969241114012</v>
      </c>
    </row>
    <row r="20" spans="2:19" x14ac:dyDescent="0.2">
      <c r="B20" s="360" t="s">
        <v>3</v>
      </c>
      <c r="C20" s="387">
        <v>1</v>
      </c>
      <c r="D20" s="387">
        <v>1</v>
      </c>
      <c r="E20" s="387">
        <v>1</v>
      </c>
      <c r="F20" s="388">
        <v>1</v>
      </c>
      <c r="G20" s="355"/>
      <c r="H20" s="360" t="s">
        <v>3</v>
      </c>
      <c r="I20" s="387">
        <v>0.99999999999999989</v>
      </c>
      <c r="J20" s="387">
        <v>1</v>
      </c>
      <c r="K20" s="387">
        <v>1</v>
      </c>
      <c r="L20" s="388">
        <v>1</v>
      </c>
    </row>
    <row r="23" spans="2:19" ht="15" customHeight="1" x14ac:dyDescent="0.2"/>
    <row r="24" spans="2:19" ht="15" customHeight="1" x14ac:dyDescent="0.2">
      <c r="H24" s="492"/>
      <c r="I24" s="492"/>
      <c r="J24" s="492"/>
      <c r="K24" s="492"/>
      <c r="L24" s="492"/>
    </row>
    <row r="25" spans="2:19" ht="15" customHeight="1" x14ac:dyDescent="0.2">
      <c r="B25" s="1175" t="s">
        <v>134</v>
      </c>
      <c r="C25" s="1176"/>
      <c r="D25" s="1176"/>
      <c r="E25" s="1176"/>
      <c r="F25" s="1177"/>
      <c r="H25" s="1184" t="s">
        <v>136</v>
      </c>
      <c r="I25" s="1184"/>
      <c r="J25" s="1184"/>
      <c r="K25" s="1184"/>
      <c r="L25" s="1184"/>
    </row>
    <row r="26" spans="2:19" ht="15" customHeight="1" x14ac:dyDescent="0.2">
      <c r="B26" s="357" t="s">
        <v>132</v>
      </c>
      <c r="C26" s="358" t="s">
        <v>51</v>
      </c>
      <c r="D26" s="358" t="s">
        <v>36</v>
      </c>
      <c r="E26" s="358" t="s">
        <v>35</v>
      </c>
      <c r="F26" s="359" t="s">
        <v>3</v>
      </c>
      <c r="H26" s="493" t="s">
        <v>132</v>
      </c>
      <c r="I26" s="494" t="s">
        <v>51</v>
      </c>
      <c r="J26" s="494" t="s">
        <v>36</v>
      </c>
      <c r="K26" s="494" t="s">
        <v>35</v>
      </c>
      <c r="L26" s="493" t="s">
        <v>3</v>
      </c>
    </row>
    <row r="27" spans="2:19" ht="15.75" customHeight="1" x14ac:dyDescent="0.2">
      <c r="B27" s="397" t="s">
        <v>123</v>
      </c>
      <c r="C27" s="383">
        <v>5.3270198283515832E-3</v>
      </c>
      <c r="D27" s="383">
        <v>7.2727272727272727E-3</v>
      </c>
      <c r="E27" s="383">
        <v>8.9996538594669436E-3</v>
      </c>
      <c r="F27" s="384">
        <v>7.1021198751748628E-3</v>
      </c>
      <c r="H27" s="495" t="s">
        <v>123</v>
      </c>
      <c r="I27" s="490">
        <v>2.1696751643330573E-2</v>
      </c>
      <c r="J27" s="490">
        <v>1.1960742902215001E-2</v>
      </c>
      <c r="K27" s="490">
        <v>2.5850950174646139E-3</v>
      </c>
      <c r="L27" s="490">
        <v>1.1473116702382272E-2</v>
      </c>
    </row>
    <row r="28" spans="2:19" ht="15.75" customHeight="1" x14ac:dyDescent="0.2">
      <c r="B28" s="398" t="s">
        <v>124</v>
      </c>
      <c r="C28" s="381">
        <v>2.2491861497484462E-2</v>
      </c>
      <c r="D28" s="381">
        <v>2.2479338842975205E-2</v>
      </c>
      <c r="E28" s="381">
        <v>0</v>
      </c>
      <c r="F28" s="382">
        <v>1.5495534273108791E-2</v>
      </c>
      <c r="H28" s="496" t="s">
        <v>124</v>
      </c>
      <c r="I28" s="491">
        <v>4.1526159907522044E-2</v>
      </c>
      <c r="J28" s="491">
        <v>1.7426048127443333E-2</v>
      </c>
      <c r="K28" s="491">
        <v>1.8549579022535165E-2</v>
      </c>
      <c r="L28" s="491">
        <v>2.4092829570375247E-2</v>
      </c>
    </row>
    <row r="29" spans="2:19" ht="15.75" customHeight="1" x14ac:dyDescent="0.2">
      <c r="B29" s="399" t="s">
        <v>125</v>
      </c>
      <c r="C29" s="383">
        <v>1.5685113939035218E-2</v>
      </c>
      <c r="D29" s="383">
        <v>5.6198347107438013E-3</v>
      </c>
      <c r="E29" s="383">
        <v>1.9383869851159571E-2</v>
      </c>
      <c r="F29" s="384">
        <v>1.3558592488970192E-2</v>
      </c>
      <c r="H29" s="495" t="s">
        <v>125</v>
      </c>
      <c r="I29" s="490">
        <v>8.3414844353851311E-2</v>
      </c>
      <c r="J29" s="490">
        <v>4.5334448232611665E-2</v>
      </c>
      <c r="K29" s="490">
        <v>2.9305124245091366E-2</v>
      </c>
      <c r="L29" s="490">
        <v>5.0112155350364729E-2</v>
      </c>
    </row>
    <row r="30" spans="2:19" ht="15.75" customHeight="1" x14ac:dyDescent="0.2">
      <c r="B30" s="398" t="s">
        <v>126</v>
      </c>
      <c r="C30" s="381">
        <v>8.6712044983722994E-2</v>
      </c>
      <c r="D30" s="381">
        <v>3.9669421487603308E-2</v>
      </c>
      <c r="E30" s="381">
        <v>1.8345448251990307E-2</v>
      </c>
      <c r="F30" s="382">
        <v>5.0145270633810392E-2</v>
      </c>
      <c r="H30" s="496" t="s">
        <v>126</v>
      </c>
      <c r="I30" s="491">
        <v>0.68189497732511606</v>
      </c>
      <c r="J30" s="491">
        <v>0.12110306065712968</v>
      </c>
      <c r="K30" s="491">
        <v>9.1153660926316493E-2</v>
      </c>
      <c r="L30" s="491">
        <v>0.25812544942634419</v>
      </c>
    </row>
    <row r="31" spans="2:19" ht="15.75" customHeight="1" x14ac:dyDescent="0.2">
      <c r="B31" s="399" t="s">
        <v>127</v>
      </c>
      <c r="C31" s="383">
        <v>0.24681858538029003</v>
      </c>
      <c r="D31" s="383">
        <v>0.11107438016528925</v>
      </c>
      <c r="E31" s="383">
        <v>2.8037383177570093E-2</v>
      </c>
      <c r="F31" s="384">
        <v>0.13461745399763261</v>
      </c>
      <c r="H31" s="495" t="s">
        <v>127</v>
      </c>
      <c r="I31" s="490">
        <v>0.10526891796685295</v>
      </c>
      <c r="J31" s="490">
        <v>0.48961462701877945</v>
      </c>
      <c r="K31" s="490">
        <v>0.10655352032371811</v>
      </c>
      <c r="L31" s="490">
        <v>0.26524293170866081</v>
      </c>
    </row>
    <row r="32" spans="2:19" ht="15.75" customHeight="1" x14ac:dyDescent="0.2">
      <c r="B32" s="398" t="s">
        <v>128</v>
      </c>
      <c r="C32" s="381">
        <v>0.55696951760876001</v>
      </c>
      <c r="D32" s="381">
        <v>0.10710743801652893</v>
      </c>
      <c r="E32" s="381">
        <v>4.7767393561786088E-2</v>
      </c>
      <c r="F32" s="382">
        <v>0.25223286344560419</v>
      </c>
      <c r="H32" s="496" t="s">
        <v>128</v>
      </c>
      <c r="I32" s="491">
        <v>5.922146145269739E-2</v>
      </c>
      <c r="J32" s="491">
        <v>0.21355206048041239</v>
      </c>
      <c r="K32" s="491">
        <v>0.38330814664740298</v>
      </c>
      <c r="L32" s="491">
        <v>0.22803490231573073</v>
      </c>
    </row>
    <row r="33" spans="2:12" ht="15.75" customHeight="1" x14ac:dyDescent="0.2">
      <c r="B33" s="399" t="s">
        <v>129</v>
      </c>
      <c r="C33" s="383">
        <v>5.5637762651672092E-2</v>
      </c>
      <c r="D33" s="383">
        <v>0.22280991735537189</v>
      </c>
      <c r="E33" s="383">
        <v>9.3111803392177228E-2</v>
      </c>
      <c r="F33" s="384">
        <v>0.12170450877004196</v>
      </c>
      <c r="H33" s="495" t="s">
        <v>129</v>
      </c>
      <c r="I33" s="490">
        <v>9.2341156111274509E-4</v>
      </c>
      <c r="J33" s="490">
        <v>8.0527048519669492E-2</v>
      </c>
      <c r="K33" s="490">
        <v>0.14948159711266476</v>
      </c>
      <c r="L33" s="490">
        <v>8.2000407837637693E-2</v>
      </c>
    </row>
    <row r="34" spans="2:12" ht="15.75" customHeight="1" x14ac:dyDescent="0.2">
      <c r="B34" s="398" t="s">
        <v>130</v>
      </c>
      <c r="C34" s="381">
        <v>4.7351287363125187E-3</v>
      </c>
      <c r="D34" s="381">
        <v>0.40198347107438015</v>
      </c>
      <c r="E34" s="381">
        <v>0.14191761855313256</v>
      </c>
      <c r="F34" s="382">
        <v>0.17669213386419885</v>
      </c>
      <c r="H34" s="496" t="s">
        <v>130</v>
      </c>
      <c r="I34" s="491">
        <v>7.7976976271742918E-4</v>
      </c>
      <c r="J34" s="491">
        <v>9.0987849609282401E-3</v>
      </c>
      <c r="K34" s="491">
        <v>0.13038400008856857</v>
      </c>
      <c r="L34" s="491">
        <v>4.6133949621319177E-2</v>
      </c>
    </row>
    <row r="35" spans="2:12" ht="15.75" customHeight="1" x14ac:dyDescent="0.2">
      <c r="B35" s="399" t="s">
        <v>131</v>
      </c>
      <c r="C35" s="383">
        <v>5.6229653743711154E-3</v>
      </c>
      <c r="D35" s="383">
        <v>8.1983471074380171E-2</v>
      </c>
      <c r="E35" s="383">
        <v>0.64243682935271718</v>
      </c>
      <c r="F35" s="384">
        <v>0.2284515226514581</v>
      </c>
      <c r="H35" s="495" t="s">
        <v>131</v>
      </c>
      <c r="I35" s="490">
        <v>5.2737060267994554E-3</v>
      </c>
      <c r="J35" s="490">
        <v>1.1383179100810744E-2</v>
      </c>
      <c r="K35" s="490">
        <v>8.8679276616237937E-2</v>
      </c>
      <c r="L35" s="490">
        <v>3.4784257467185171E-2</v>
      </c>
    </row>
    <row r="36" spans="2:12" x14ac:dyDescent="0.2">
      <c r="B36" s="360" t="s">
        <v>3</v>
      </c>
      <c r="C36" s="387">
        <v>1</v>
      </c>
      <c r="D36" s="387">
        <v>1</v>
      </c>
      <c r="E36" s="387">
        <v>1</v>
      </c>
      <c r="F36" s="388">
        <v>1</v>
      </c>
      <c r="H36" s="496" t="s">
        <v>3</v>
      </c>
      <c r="I36" s="497">
        <v>0.99999999999999989</v>
      </c>
      <c r="J36" s="497">
        <v>1</v>
      </c>
      <c r="K36" s="497">
        <v>1</v>
      </c>
      <c r="L36" s="498">
        <v>1.0000000000000002</v>
      </c>
    </row>
    <row r="37" spans="2:12" x14ac:dyDescent="0.2">
      <c r="H37" s="492"/>
      <c r="I37" s="492"/>
      <c r="J37" s="492"/>
      <c r="K37" s="492"/>
      <c r="L37" s="492"/>
    </row>
  </sheetData>
  <mergeCells count="7">
    <mergeCell ref="B3:D3"/>
    <mergeCell ref="B9:F9"/>
    <mergeCell ref="B25:F25"/>
    <mergeCell ref="H9:L9"/>
    <mergeCell ref="H25:L25"/>
    <mergeCell ref="B4:V4"/>
    <mergeCell ref="B5:V5"/>
  </mergeCells>
  <conditionalFormatting sqref="C11:C19">
    <cfRule type="colorScale" priority="4">
      <colorScale>
        <cfvo type="min"/>
        <cfvo type="max"/>
        <color rgb="FFFCFCFF"/>
        <color rgb="FF63BE7B"/>
      </colorScale>
    </cfRule>
  </conditionalFormatting>
  <conditionalFormatting sqref="D11:D19">
    <cfRule type="colorScale" priority="5">
      <colorScale>
        <cfvo type="min"/>
        <cfvo type="max"/>
        <color rgb="FFFCFCFF"/>
        <color rgb="FF63BE7B"/>
      </colorScale>
    </cfRule>
  </conditionalFormatting>
  <conditionalFormatting sqref="E11:E19">
    <cfRule type="colorScale" priority="6">
      <colorScale>
        <cfvo type="min"/>
        <cfvo type="max"/>
        <color rgb="FFFCFCFF"/>
        <color rgb="FF63BE7B"/>
      </colorScale>
    </cfRule>
  </conditionalFormatting>
  <conditionalFormatting sqref="C27:C35">
    <cfRule type="colorScale" priority="7">
      <colorScale>
        <cfvo type="min"/>
        <cfvo type="max"/>
        <color rgb="FFFCFCFF"/>
        <color rgb="FF63BE7B"/>
      </colorScale>
    </cfRule>
  </conditionalFormatting>
  <conditionalFormatting sqref="D27:D35">
    <cfRule type="colorScale" priority="8">
      <colorScale>
        <cfvo type="min"/>
        <cfvo type="max"/>
        <color rgb="FFFCFCFF"/>
        <color rgb="FF63BE7B"/>
      </colorScale>
    </cfRule>
  </conditionalFormatting>
  <conditionalFormatting sqref="E27:E35">
    <cfRule type="colorScale" priority="9">
      <colorScale>
        <cfvo type="min"/>
        <cfvo type="max"/>
        <color rgb="FFFCFCFF"/>
        <color rgb="FF63BE7B"/>
      </colorScale>
    </cfRule>
  </conditionalFormatting>
  <conditionalFormatting sqref="I11:I19">
    <cfRule type="colorScale" priority="10">
      <colorScale>
        <cfvo type="min"/>
        <cfvo type="max"/>
        <color rgb="FFFCFCFF"/>
        <color rgb="FF63BE7B"/>
      </colorScale>
    </cfRule>
  </conditionalFormatting>
  <conditionalFormatting sqref="J11:J19">
    <cfRule type="colorScale" priority="11">
      <colorScale>
        <cfvo type="min"/>
        <cfvo type="max"/>
        <color rgb="FFFCFCFF"/>
        <color rgb="FF63BE7B"/>
      </colorScale>
    </cfRule>
  </conditionalFormatting>
  <conditionalFormatting sqref="K11:K19">
    <cfRule type="colorScale" priority="12">
      <colorScale>
        <cfvo type="min"/>
        <cfvo type="max"/>
        <color rgb="FFFCFCFF"/>
        <color rgb="FF63BE7B"/>
      </colorScale>
    </cfRule>
  </conditionalFormatting>
  <printOptions horizontalCentered="1"/>
  <pageMargins left="0" right="0" top="0.43307086614173229" bottom="0.43307086614173229" header="0" footer="0"/>
  <pageSetup paperSize="9" scale="80"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Hoja74">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69</v>
      </c>
      <c r="C1" s="361" t="s">
        <v>69</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1" t="s">
        <v>469</v>
      </c>
      <c r="C6" s="1171"/>
      <c r="D6" s="1171"/>
      <c r="E6" s="1171"/>
      <c r="F6" s="1171"/>
      <c r="G6" s="1171"/>
      <c r="H6" s="1171"/>
      <c r="I6" s="1171"/>
      <c r="J6" s="389"/>
      <c r="K6" s="389"/>
      <c r="L6" s="389"/>
      <c r="M6" s="362"/>
      <c r="N6" s="362"/>
      <c r="O6" s="362"/>
      <c r="P6" s="362"/>
      <c r="Q6" s="362"/>
      <c r="R6" s="362"/>
    </row>
    <row r="7" spans="1:18" s="7" customFormat="1" ht="15.75" customHeight="1" x14ac:dyDescent="0.2">
      <c r="A7" s="364"/>
      <c r="B7" s="1172" t="str">
        <f>porsaad!B6</f>
        <v>Situación a 30 de abril de 2023</v>
      </c>
      <c r="C7" s="1172"/>
      <c r="D7" s="1172"/>
      <c r="E7" s="1172"/>
      <c r="F7" s="1172"/>
      <c r="G7" s="1172"/>
      <c r="H7" s="1172"/>
      <c r="I7" s="1172"/>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9" t="s">
        <v>15</v>
      </c>
      <c r="C9" s="1181" t="s">
        <v>51</v>
      </c>
      <c r="D9" s="1182"/>
      <c r="E9" s="1181" t="s">
        <v>36</v>
      </c>
      <c r="F9" s="1183"/>
      <c r="G9" s="1182" t="s">
        <v>35</v>
      </c>
      <c r="H9" s="1183"/>
      <c r="I9" s="366"/>
      <c r="J9" s="366"/>
      <c r="K9" s="366"/>
      <c r="L9" s="366"/>
      <c r="M9" s="366"/>
      <c r="N9" s="366"/>
      <c r="O9" s="366"/>
    </row>
    <row r="10" spans="1:18" ht="46.5" customHeight="1" x14ac:dyDescent="0.2">
      <c r="B10" s="1180"/>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v>147.57458371277264</v>
      </c>
      <c r="D11" s="370">
        <v>0.2295203016341778</v>
      </c>
      <c r="E11" s="376">
        <v>269.00174754096332</v>
      </c>
      <c r="F11" s="372">
        <v>0.14119842084487469</v>
      </c>
      <c r="G11" s="376">
        <v>395.98336551125351</v>
      </c>
      <c r="H11" s="372">
        <v>0.12251027249925933</v>
      </c>
      <c r="I11" s="366"/>
      <c r="J11" s="366"/>
      <c r="K11" s="366"/>
      <c r="L11" s="366"/>
      <c r="M11" s="366"/>
      <c r="N11" s="366"/>
      <c r="O11" s="366"/>
    </row>
    <row r="12" spans="1:18" ht="15" customHeight="1" x14ac:dyDescent="0.2">
      <c r="B12" s="368" t="s">
        <v>10</v>
      </c>
      <c r="C12" s="375">
        <v>113.53133545918348</v>
      </c>
      <c r="D12" s="370">
        <v>0.29962353236979983</v>
      </c>
      <c r="E12" s="377">
        <v>202.00970604472008</v>
      </c>
      <c r="F12" s="373">
        <v>0.29925834398718176</v>
      </c>
      <c r="G12" s="377">
        <v>326.61810968756356</v>
      </c>
      <c r="H12" s="373">
        <v>0.14307365634251815</v>
      </c>
      <c r="I12" s="366"/>
      <c r="J12" s="366"/>
      <c r="K12" s="366"/>
      <c r="L12" s="366"/>
      <c r="M12" s="366"/>
      <c r="N12" s="366"/>
      <c r="O12" s="366"/>
    </row>
    <row r="13" spans="1:18" ht="15" customHeight="1" x14ac:dyDescent="0.2">
      <c r="B13" s="368" t="s">
        <v>40</v>
      </c>
      <c r="C13" s="375">
        <v>102.08443911793205</v>
      </c>
      <c r="D13" s="370">
        <v>0.41097562398610249</v>
      </c>
      <c r="E13" s="377">
        <v>180.40266683083573</v>
      </c>
      <c r="F13" s="373">
        <v>0.40699505057275881</v>
      </c>
      <c r="G13" s="377">
        <v>256.60392053973737</v>
      </c>
      <c r="H13" s="373">
        <v>0.41379820999855005</v>
      </c>
      <c r="I13" s="366"/>
      <c r="J13" s="366"/>
      <c r="K13" s="366"/>
      <c r="L13" s="366"/>
      <c r="M13" s="366"/>
      <c r="N13" s="366"/>
      <c r="O13" s="366"/>
    </row>
    <row r="14" spans="1:18" ht="15" customHeight="1" x14ac:dyDescent="0.2">
      <c r="B14" s="368" t="s">
        <v>41</v>
      </c>
      <c r="C14" s="375">
        <v>143.84788212467683</v>
      </c>
      <c r="D14" s="370">
        <v>0.14607584548066069</v>
      </c>
      <c r="E14" s="377">
        <v>245.11122397628836</v>
      </c>
      <c r="F14" s="373">
        <v>0.20432882219439877</v>
      </c>
      <c r="G14" s="377">
        <v>343.24007531670833</v>
      </c>
      <c r="H14" s="373">
        <v>0.23272920123422783</v>
      </c>
      <c r="I14" s="366"/>
      <c r="J14" s="366"/>
      <c r="K14" s="366"/>
      <c r="L14" s="366"/>
      <c r="M14" s="366"/>
      <c r="N14" s="366"/>
      <c r="O14" s="366"/>
    </row>
    <row r="15" spans="1:18" ht="15" customHeight="1" x14ac:dyDescent="0.2">
      <c r="B15" s="368" t="s">
        <v>9</v>
      </c>
      <c r="C15" s="375">
        <v>149.86955529953565</v>
      </c>
      <c r="D15" s="370">
        <v>0.18638039968519585</v>
      </c>
      <c r="E15" s="377">
        <v>243.64787254268978</v>
      </c>
      <c r="F15" s="373">
        <v>0.24930131644414916</v>
      </c>
      <c r="G15" s="377">
        <v>347.92284097675525</v>
      </c>
      <c r="H15" s="373">
        <v>0.22636981874241391</v>
      </c>
      <c r="I15" s="366"/>
      <c r="J15" s="366"/>
      <c r="K15" s="366"/>
      <c r="L15" s="366"/>
      <c r="M15" s="366"/>
      <c r="N15" s="366"/>
      <c r="O15" s="366"/>
    </row>
    <row r="16" spans="1:18" ht="15" customHeight="1" x14ac:dyDescent="0.2">
      <c r="B16" s="368" t="s">
        <v>8</v>
      </c>
      <c r="C16" s="375">
        <v>107.99326746451382</v>
      </c>
      <c r="D16" s="370">
        <v>0.59460916016423626</v>
      </c>
      <c r="E16" s="377">
        <v>175.4324509803931</v>
      </c>
      <c r="F16" s="373">
        <v>0.53575554064676922</v>
      </c>
      <c r="G16" s="377">
        <v>240.89494590417621</v>
      </c>
      <c r="H16" s="373">
        <v>0.51706312024710699</v>
      </c>
      <c r="I16" s="366"/>
      <c r="J16" s="366"/>
      <c r="K16" s="366"/>
      <c r="L16" s="366"/>
      <c r="M16" s="366"/>
      <c r="N16" s="366"/>
      <c r="O16" s="366"/>
    </row>
    <row r="17" spans="1:15" ht="15" customHeight="1" x14ac:dyDescent="0.2">
      <c r="B17" s="368" t="s">
        <v>7</v>
      </c>
      <c r="C17" s="375">
        <v>93.081528412804701</v>
      </c>
      <c r="D17" s="370">
        <v>0.69086879038980731</v>
      </c>
      <c r="E17" s="377">
        <v>160.62094862352671</v>
      </c>
      <c r="F17" s="373">
        <v>0.7063618758072584</v>
      </c>
      <c r="G17" s="377">
        <v>220.52367058558218</v>
      </c>
      <c r="H17" s="373">
        <v>0.70367806264172383</v>
      </c>
      <c r="I17" s="366"/>
      <c r="J17" s="366"/>
      <c r="K17" s="366"/>
      <c r="L17" s="366"/>
      <c r="M17" s="366"/>
      <c r="N17" s="366"/>
      <c r="O17" s="366"/>
    </row>
    <row r="18" spans="1:15" ht="15" customHeight="1" x14ac:dyDescent="0.2">
      <c r="B18" s="368" t="s">
        <v>43</v>
      </c>
      <c r="C18" s="375">
        <v>135.33822355289391</v>
      </c>
      <c r="D18" s="370">
        <v>0.23683624574878739</v>
      </c>
      <c r="E18" s="377">
        <v>236.20848040572074</v>
      </c>
      <c r="F18" s="373">
        <v>0.25181129147967385</v>
      </c>
      <c r="G18" s="377">
        <v>328.16888143286485</v>
      </c>
      <c r="H18" s="373">
        <v>0.26090474228425986</v>
      </c>
      <c r="I18" s="366"/>
      <c r="J18" s="366"/>
      <c r="K18" s="366"/>
      <c r="L18" s="366"/>
      <c r="M18" s="366"/>
      <c r="N18" s="366"/>
      <c r="O18" s="366"/>
    </row>
    <row r="19" spans="1:15" ht="15" customHeight="1" x14ac:dyDescent="0.2">
      <c r="B19" s="368" t="s">
        <v>44</v>
      </c>
      <c r="C19" s="375">
        <v>150.88044095431795</v>
      </c>
      <c r="D19" s="370">
        <v>0.11224168903090727</v>
      </c>
      <c r="E19" s="377">
        <v>253.15615093861237</v>
      </c>
      <c r="F19" s="373">
        <v>0.23535294980600047</v>
      </c>
      <c r="G19" s="377">
        <v>349.60111243301367</v>
      </c>
      <c r="H19" s="373">
        <v>0.28743009816851178</v>
      </c>
      <c r="I19" s="366"/>
      <c r="J19" s="366"/>
      <c r="K19" s="366"/>
      <c r="L19" s="366"/>
      <c r="M19" s="366"/>
      <c r="N19" s="366"/>
      <c r="O19" s="366"/>
    </row>
    <row r="20" spans="1:15" ht="15" customHeight="1" x14ac:dyDescent="0.2">
      <c r="B20" s="368" t="s">
        <v>6</v>
      </c>
      <c r="C20" s="375">
        <v>153.31664553140092</v>
      </c>
      <c r="D20" s="370">
        <v>0.12924542582682461</v>
      </c>
      <c r="E20" s="377">
        <v>264.74403489082414</v>
      </c>
      <c r="F20" s="373">
        <v>0.10626410278371841</v>
      </c>
      <c r="G20" s="377">
        <v>378.58790118391772</v>
      </c>
      <c r="H20" s="373">
        <v>0.11314932654293168</v>
      </c>
      <c r="I20" s="366"/>
      <c r="J20" s="366"/>
      <c r="K20" s="366"/>
      <c r="L20" s="366"/>
      <c r="M20" s="366"/>
      <c r="N20" s="366"/>
      <c r="O20" s="366"/>
    </row>
    <row r="21" spans="1:15" ht="15" customHeight="1" x14ac:dyDescent="0.2">
      <c r="B21" s="368" t="s">
        <v>5</v>
      </c>
      <c r="C21" s="375">
        <v>126.87583979328188</v>
      </c>
      <c r="D21" s="370">
        <v>0.25608070276595363</v>
      </c>
      <c r="E21" s="377">
        <v>224.93844766758073</v>
      </c>
      <c r="F21" s="373">
        <v>0.25002247380329179</v>
      </c>
      <c r="G21" s="377">
        <v>316.18368044077431</v>
      </c>
      <c r="H21" s="373">
        <v>0.28030209024136626</v>
      </c>
      <c r="I21" s="366"/>
      <c r="J21" s="366"/>
      <c r="K21" s="366"/>
      <c r="L21" s="366"/>
      <c r="M21" s="366"/>
      <c r="N21" s="366"/>
      <c r="O21" s="366"/>
    </row>
    <row r="22" spans="1:15" ht="15" customHeight="1" x14ac:dyDescent="0.2">
      <c r="B22" s="368" t="s">
        <v>38</v>
      </c>
      <c r="C22" s="375">
        <v>99.581621671596778</v>
      </c>
      <c r="D22" s="370">
        <v>0.6014342189058034</v>
      </c>
      <c r="E22" s="377">
        <v>164.89408457630512</v>
      </c>
      <c r="F22" s="373">
        <v>0.61940472945023461</v>
      </c>
      <c r="G22" s="377">
        <v>208.99396819005148</v>
      </c>
      <c r="H22" s="373">
        <v>0.61708775855487952</v>
      </c>
      <c r="I22" s="366"/>
      <c r="J22" s="366"/>
      <c r="K22" s="366"/>
      <c r="L22" s="366"/>
      <c r="M22" s="366"/>
      <c r="N22" s="366"/>
      <c r="O22" s="366"/>
    </row>
    <row r="23" spans="1:15" ht="15" customHeight="1" x14ac:dyDescent="0.2">
      <c r="B23" s="368" t="s">
        <v>45</v>
      </c>
      <c r="C23" s="375">
        <v>154.55425311203331</v>
      </c>
      <c r="D23" s="370">
        <v>0.10090370039177349</v>
      </c>
      <c r="E23" s="377">
        <v>235.86290793282294</v>
      </c>
      <c r="F23" s="373">
        <v>0.17777314791877355</v>
      </c>
      <c r="G23" s="377">
        <v>327.14986104356689</v>
      </c>
      <c r="H23" s="373">
        <v>0.23245525004339845</v>
      </c>
      <c r="I23" s="366"/>
      <c r="J23" s="366"/>
      <c r="K23" s="366"/>
      <c r="L23" s="366"/>
      <c r="M23" s="366"/>
      <c r="N23" s="366"/>
      <c r="O23" s="366"/>
    </row>
    <row r="24" spans="1:15" ht="15" customHeight="1" x14ac:dyDescent="0.2">
      <c r="B24" s="368" t="s">
        <v>46</v>
      </c>
      <c r="C24" s="375">
        <v>113.42848414985535</v>
      </c>
      <c r="D24" s="370">
        <v>0.36870560979318195</v>
      </c>
      <c r="E24" s="377">
        <v>190.96421174735849</v>
      </c>
      <c r="F24" s="373">
        <v>0.43647173752358531</v>
      </c>
      <c r="G24" s="377">
        <v>267.33057385020174</v>
      </c>
      <c r="H24" s="373">
        <v>0.43991891925989213</v>
      </c>
      <c r="I24" s="366"/>
      <c r="J24" s="366"/>
      <c r="K24" s="366"/>
      <c r="L24" s="366"/>
      <c r="M24" s="366"/>
      <c r="N24" s="366"/>
      <c r="O24" s="366"/>
    </row>
    <row r="25" spans="1:15" ht="15" customHeight="1" x14ac:dyDescent="0.2">
      <c r="B25" s="368" t="s">
        <v>47</v>
      </c>
      <c r="C25" s="375">
        <v>100.05072875298114</v>
      </c>
      <c r="D25" s="370">
        <v>0.46502026028825605</v>
      </c>
      <c r="E25" s="377">
        <v>235.55866271410113</v>
      </c>
      <c r="F25" s="373">
        <v>0.44517241966988302</v>
      </c>
      <c r="G25" s="377">
        <v>278.88556267806365</v>
      </c>
      <c r="H25" s="373">
        <v>0.45284230372468126</v>
      </c>
      <c r="I25" s="366"/>
      <c r="J25" s="366"/>
      <c r="K25" s="366"/>
      <c r="L25" s="366"/>
      <c r="M25" s="366"/>
      <c r="N25" s="366"/>
      <c r="O25" s="366"/>
    </row>
    <row r="26" spans="1:15" ht="15" customHeight="1" x14ac:dyDescent="0.2">
      <c r="B26" s="368" t="s">
        <v>48</v>
      </c>
      <c r="C26" s="375">
        <v>163.10241748560017</v>
      </c>
      <c r="D26" s="370">
        <v>0.23071811575094611</v>
      </c>
      <c r="E26" s="377">
        <v>277.16221373417818</v>
      </c>
      <c r="F26" s="373">
        <v>0.30963580527132234</v>
      </c>
      <c r="G26" s="377">
        <v>363.23514777617618</v>
      </c>
      <c r="H26" s="373">
        <v>0.37127651413009904</v>
      </c>
      <c r="I26" s="366"/>
      <c r="J26" s="366"/>
      <c r="K26" s="366"/>
      <c r="L26" s="366"/>
      <c r="M26" s="366"/>
      <c r="N26" s="366"/>
      <c r="O26" s="366"/>
    </row>
    <row r="27" spans="1:15" ht="15" customHeight="1" x14ac:dyDescent="0.2">
      <c r="B27" s="368" t="s">
        <v>49</v>
      </c>
      <c r="C27" s="375">
        <v>172.64750000000001</v>
      </c>
      <c r="D27" s="370">
        <v>0.34690981400208637</v>
      </c>
      <c r="E27" s="377">
        <v>175.47104395604288</v>
      </c>
      <c r="F27" s="373">
        <v>0.40856213449123663</v>
      </c>
      <c r="G27" s="377">
        <v>243.33177949709906</v>
      </c>
      <c r="H27" s="373">
        <v>0.4326324163787974</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140.14418368914727</v>
      </c>
      <c r="D29" s="371">
        <v>0.28106748912666352</v>
      </c>
      <c r="E29" s="378">
        <v>241.11293142191255</v>
      </c>
      <c r="F29" s="374">
        <v>0.29440336803201961</v>
      </c>
      <c r="G29" s="378">
        <v>336.98169595087506</v>
      </c>
      <c r="H29" s="374">
        <v>0.31174790352964121</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0" t="s">
        <v>198</v>
      </c>
      <c r="C31" s="850"/>
      <c r="D31" s="850"/>
      <c r="E31" s="850"/>
      <c r="F31" s="850"/>
      <c r="G31" s="850"/>
      <c r="H31" s="850"/>
      <c r="I31" s="626"/>
      <c r="J31" s="626"/>
      <c r="K31" s="626"/>
      <c r="L31" s="626"/>
      <c r="M31" s="626"/>
      <c r="N31" s="626"/>
      <c r="O31" s="626"/>
    </row>
    <row r="32" spans="1:15" ht="36.75" customHeight="1" x14ac:dyDescent="0.2">
      <c r="B32" s="1178" t="s">
        <v>300</v>
      </c>
      <c r="C32" s="1178"/>
      <c r="D32" s="1178"/>
      <c r="E32" s="1178"/>
      <c r="F32" s="1178"/>
      <c r="G32" s="1178"/>
      <c r="H32" s="1178"/>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153"/>
        <color rgb="FFFCFCFF"/>
        <color rgb="FF63BE7B"/>
      </colorScale>
    </cfRule>
  </conditionalFormatting>
  <conditionalFormatting sqref="E11:E28">
    <cfRule type="colorScale" priority="2">
      <colorScale>
        <cfvo type="num" val="153"/>
        <cfvo type="num" val="269"/>
        <color rgb="FFFCFCFF"/>
        <color rgb="FF63BE7B"/>
      </colorScale>
    </cfRule>
  </conditionalFormatting>
  <conditionalFormatting sqref="G11:G28">
    <cfRule type="colorScale" priority="1">
      <colorScale>
        <cfvo type="num" val="260"/>
        <cfvo type="num" val="387"/>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Hoja75">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68</v>
      </c>
      <c r="C1" s="361" t="s">
        <v>68</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1" t="s">
        <v>468</v>
      </c>
      <c r="C6" s="1171"/>
      <c r="D6" s="1171"/>
      <c r="E6" s="1171"/>
      <c r="F6" s="1171"/>
      <c r="G6" s="1171"/>
      <c r="H6" s="1171"/>
      <c r="I6" s="1171"/>
      <c r="J6" s="389"/>
      <c r="K6" s="389"/>
      <c r="L6" s="389"/>
      <c r="M6" s="362"/>
      <c r="N6" s="362"/>
      <c r="O6" s="362"/>
      <c r="P6" s="362"/>
      <c r="Q6" s="362"/>
      <c r="R6" s="362"/>
    </row>
    <row r="7" spans="1:18" s="7" customFormat="1" ht="15.75" customHeight="1" x14ac:dyDescent="0.2">
      <c r="A7" s="364"/>
      <c r="B7" s="1172" t="str">
        <f>porsaad!B6</f>
        <v>Situación a 30 de abril de 2023</v>
      </c>
      <c r="C7" s="1172"/>
      <c r="D7" s="1172"/>
      <c r="E7" s="1172"/>
      <c r="F7" s="1172"/>
      <c r="G7" s="1172"/>
      <c r="H7" s="1172"/>
      <c r="I7" s="1172"/>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9" t="s">
        <v>15</v>
      </c>
      <c r="C9" s="1181" t="s">
        <v>51</v>
      </c>
      <c r="D9" s="1182"/>
      <c r="E9" s="1181" t="s">
        <v>36</v>
      </c>
      <c r="F9" s="1183"/>
      <c r="G9" s="1182" t="s">
        <v>35</v>
      </c>
      <c r="H9" s="1183"/>
      <c r="I9" s="366"/>
      <c r="J9" s="366"/>
      <c r="K9" s="366"/>
      <c r="L9" s="366"/>
      <c r="M9" s="366"/>
      <c r="N9" s="366"/>
      <c r="O9" s="366"/>
    </row>
    <row r="10" spans="1:18" ht="46.5" customHeight="1" x14ac:dyDescent="0.2">
      <c r="B10" s="1180"/>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375</v>
      </c>
      <c r="D11" s="370" t="s">
        <v>375</v>
      </c>
      <c r="E11" s="376">
        <v>124.32666666666667</v>
      </c>
      <c r="F11" s="372">
        <v>0.32235398085576883</v>
      </c>
      <c r="G11" s="376">
        <v>691.10749999999985</v>
      </c>
      <c r="H11" s="372">
        <v>0.2339074510107762</v>
      </c>
      <c r="I11" s="366"/>
      <c r="J11" s="366"/>
      <c r="K11" s="366"/>
      <c r="L11" s="366"/>
      <c r="M11" s="366"/>
      <c r="N11" s="366"/>
      <c r="O11" s="366"/>
    </row>
    <row r="12" spans="1:18" ht="15" customHeight="1" x14ac:dyDescent="0.2">
      <c r="B12" s="368" t="s">
        <v>10</v>
      </c>
      <c r="C12" s="375" t="s">
        <v>375</v>
      </c>
      <c r="D12" s="370" t="s">
        <v>375</v>
      </c>
      <c r="E12" s="377" t="s">
        <v>375</v>
      </c>
      <c r="F12" s="373" t="s">
        <v>375</v>
      </c>
      <c r="G12" s="377" t="s">
        <v>375</v>
      </c>
      <c r="H12" s="373" t="s">
        <v>375</v>
      </c>
      <c r="I12" s="366"/>
      <c r="J12" s="366"/>
      <c r="K12" s="366"/>
      <c r="L12" s="366"/>
      <c r="M12" s="366"/>
      <c r="N12" s="366"/>
      <c r="O12" s="366"/>
    </row>
    <row r="13" spans="1:18" ht="15" customHeight="1" x14ac:dyDescent="0.2">
      <c r="B13" s="368" t="s">
        <v>40</v>
      </c>
      <c r="C13" s="375">
        <v>282.85714285714283</v>
      </c>
      <c r="D13" s="370">
        <v>0.20176751874179988</v>
      </c>
      <c r="E13" s="377">
        <v>369.30666666666667</v>
      </c>
      <c r="F13" s="373">
        <v>0.13322746211009656</v>
      </c>
      <c r="G13" s="377">
        <v>622.85</v>
      </c>
      <c r="H13" s="373">
        <v>0.1131336289838803</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t="s">
        <v>375</v>
      </c>
      <c r="D15" s="370" t="s">
        <v>375</v>
      </c>
      <c r="E15" s="377" t="s">
        <v>375</v>
      </c>
      <c r="F15" s="373" t="s">
        <v>375</v>
      </c>
      <c r="G15" s="377" t="s">
        <v>375</v>
      </c>
      <c r="H15" s="373" t="s">
        <v>375</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297.10553864168617</v>
      </c>
      <c r="D17" s="370">
        <v>0.49288538848190633</v>
      </c>
      <c r="E17" s="377">
        <v>516.83416422287337</v>
      </c>
      <c r="F17" s="373">
        <v>0.52911448600263145</v>
      </c>
      <c r="G17" s="377">
        <v>683.97659649122738</v>
      </c>
      <c r="H17" s="373">
        <v>0.42368168250359034</v>
      </c>
      <c r="I17" s="366"/>
      <c r="J17" s="366"/>
      <c r="K17" s="366"/>
      <c r="L17" s="366"/>
      <c r="M17" s="366"/>
      <c r="N17" s="366"/>
      <c r="O17" s="366"/>
    </row>
    <row r="18" spans="1:15" ht="15" customHeight="1" x14ac:dyDescent="0.2">
      <c r="B18" s="368" t="s">
        <v>43</v>
      </c>
      <c r="C18" s="375">
        <v>427.18333333333334</v>
      </c>
      <c r="D18" s="370">
        <v>0.26646983962433468</v>
      </c>
      <c r="E18" s="377">
        <v>800</v>
      </c>
      <c r="F18" s="373">
        <v>0</v>
      </c>
      <c r="G18" s="377">
        <v>934.44499999999994</v>
      </c>
      <c r="H18" s="373">
        <v>0.44063331300167108</v>
      </c>
      <c r="I18" s="366"/>
      <c r="J18" s="366"/>
      <c r="K18" s="366"/>
      <c r="L18" s="366"/>
      <c r="M18" s="366"/>
      <c r="N18" s="366"/>
      <c r="O18" s="366"/>
    </row>
    <row r="19" spans="1:15" ht="15" customHeight="1" x14ac:dyDescent="0.2">
      <c r="B19" s="368" t="s">
        <v>44</v>
      </c>
      <c r="C19" s="375">
        <v>277.16666666666669</v>
      </c>
      <c r="D19" s="370">
        <v>0.12159159639845912</v>
      </c>
      <c r="E19" s="377">
        <v>499.53809523809537</v>
      </c>
      <c r="F19" s="373">
        <v>0.36269120480456285</v>
      </c>
      <c r="G19" s="377">
        <v>784.62703124999973</v>
      </c>
      <c r="H19" s="373">
        <v>0.46388438923009284</v>
      </c>
      <c r="I19" s="366"/>
      <c r="J19" s="366"/>
      <c r="K19" s="366"/>
      <c r="L19" s="366"/>
      <c r="M19" s="366"/>
      <c r="N19" s="366"/>
      <c r="O19" s="366"/>
    </row>
    <row r="20" spans="1:15" ht="15" customHeight="1" x14ac:dyDescent="0.2">
      <c r="B20" s="368" t="s">
        <v>6</v>
      </c>
      <c r="C20" s="375">
        <v>299.16142857142859</v>
      </c>
      <c r="D20" s="370">
        <v>0.13435920909848256</v>
      </c>
      <c r="E20" s="377">
        <v>1175.1507407407407</v>
      </c>
      <c r="F20" s="373">
        <v>0.44278866327595284</v>
      </c>
      <c r="G20" s="440">
        <v>1516.2061290322583</v>
      </c>
      <c r="H20" s="373">
        <v>0.18774793364204315</v>
      </c>
      <c r="I20" s="366"/>
      <c r="J20" s="366"/>
      <c r="K20" s="366"/>
      <c r="L20" s="366"/>
      <c r="M20" s="366"/>
      <c r="N20" s="366"/>
      <c r="O20" s="366"/>
    </row>
    <row r="21" spans="1:15" ht="15" customHeight="1" x14ac:dyDescent="0.2">
      <c r="B21" s="368" t="s">
        <v>5</v>
      </c>
      <c r="C21" s="375" t="s">
        <v>375</v>
      </c>
      <c r="D21" s="370" t="s">
        <v>375</v>
      </c>
      <c r="E21" s="377" t="s">
        <v>375</v>
      </c>
      <c r="F21" s="373" t="s">
        <v>375</v>
      </c>
      <c r="G21" s="377" t="s">
        <v>375</v>
      </c>
      <c r="H21" s="373" t="s">
        <v>375</v>
      </c>
      <c r="I21" s="366"/>
      <c r="J21" s="366"/>
      <c r="K21" s="366"/>
      <c r="L21" s="366"/>
      <c r="M21" s="366"/>
      <c r="N21" s="366"/>
      <c r="O21" s="366"/>
    </row>
    <row r="22" spans="1:15" ht="15" customHeight="1" x14ac:dyDescent="0.2">
      <c r="B22" s="368" t="s">
        <v>38</v>
      </c>
      <c r="C22" s="375">
        <v>300</v>
      </c>
      <c r="D22" s="370">
        <v>0</v>
      </c>
      <c r="E22" s="377">
        <v>404.5641477142857</v>
      </c>
      <c r="F22" s="373">
        <v>0.88038983599067844</v>
      </c>
      <c r="G22" s="377">
        <v>584.99235714285714</v>
      </c>
      <c r="H22" s="373">
        <v>0.52587400360820291</v>
      </c>
      <c r="I22" s="366"/>
      <c r="J22" s="366"/>
      <c r="K22" s="366"/>
      <c r="L22" s="366"/>
      <c r="M22" s="366"/>
      <c r="N22" s="366"/>
      <c r="O22" s="366"/>
    </row>
    <row r="23" spans="1:15" ht="15" customHeight="1" x14ac:dyDescent="0.2">
      <c r="B23" s="368" t="s">
        <v>45</v>
      </c>
      <c r="C23" s="375" t="s">
        <v>375</v>
      </c>
      <c r="D23" s="370" t="s">
        <v>375</v>
      </c>
      <c r="E23" s="377">
        <v>364.47133333333329</v>
      </c>
      <c r="F23" s="373">
        <v>0.17366649080077864</v>
      </c>
      <c r="G23" s="377">
        <v>520.31159420289839</v>
      </c>
      <c r="H23" s="373">
        <v>0.32589594307022857</v>
      </c>
      <c r="I23" s="366"/>
      <c r="J23" s="366"/>
      <c r="K23" s="366"/>
      <c r="L23" s="366"/>
      <c r="M23" s="366"/>
      <c r="N23" s="366"/>
      <c r="O23" s="366"/>
    </row>
    <row r="24" spans="1:15" ht="15" customHeight="1" x14ac:dyDescent="0.2">
      <c r="B24" s="368" t="s">
        <v>46</v>
      </c>
      <c r="C24" s="375">
        <v>233.93</v>
      </c>
      <c r="D24" s="370">
        <v>0</v>
      </c>
      <c r="E24" s="377" t="s">
        <v>375</v>
      </c>
      <c r="F24" s="373" t="s">
        <v>375</v>
      </c>
      <c r="G24" s="377">
        <v>411.83</v>
      </c>
      <c r="H24" s="373">
        <v>8.8596532329420982E-2</v>
      </c>
      <c r="I24" s="366"/>
      <c r="J24" s="366"/>
      <c r="K24" s="366"/>
      <c r="L24" s="366"/>
      <c r="M24" s="366"/>
      <c r="N24" s="366"/>
      <c r="O24" s="366"/>
    </row>
    <row r="25" spans="1:15" ht="15" customHeight="1" x14ac:dyDescent="0.2">
      <c r="B25" s="368" t="s">
        <v>47</v>
      </c>
      <c r="C25" s="375">
        <v>537.60444444444454</v>
      </c>
      <c r="D25" s="370">
        <v>0.19524697656975812</v>
      </c>
      <c r="E25" s="377">
        <v>882.28166666666664</v>
      </c>
      <c r="F25" s="373">
        <v>0.55865579043162794</v>
      </c>
      <c r="G25" s="377">
        <v>1049.3154545454547</v>
      </c>
      <c r="H25" s="373">
        <v>0.27940773545837005</v>
      </c>
      <c r="I25" s="366"/>
      <c r="J25" s="366"/>
      <c r="K25" s="366"/>
      <c r="L25" s="366"/>
      <c r="M25" s="366"/>
      <c r="N25" s="366"/>
      <c r="O25" s="366"/>
    </row>
    <row r="26" spans="1:15" ht="15" customHeight="1" x14ac:dyDescent="0.2">
      <c r="B26" s="368" t="s">
        <v>48</v>
      </c>
      <c r="C26" s="375">
        <v>282.11939319393207</v>
      </c>
      <c r="D26" s="370">
        <v>0.21123038226500651</v>
      </c>
      <c r="E26" s="377">
        <v>439.75806117858713</v>
      </c>
      <c r="F26" s="373">
        <v>0.28774152404985553</v>
      </c>
      <c r="G26" s="377">
        <v>717.30164792176117</v>
      </c>
      <c r="H26" s="373">
        <v>0.30235740617545953</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287.11122817401747</v>
      </c>
      <c r="D29" s="371">
        <v>0.31742647834607685</v>
      </c>
      <c r="E29" s="378">
        <v>465.18265625454649</v>
      </c>
      <c r="F29" s="374">
        <v>0.43060336581971775</v>
      </c>
      <c r="G29" s="378">
        <v>714.74886985116029</v>
      </c>
      <c r="H29" s="374">
        <v>0.36183188013579226</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0" t="s">
        <v>198</v>
      </c>
      <c r="C31" s="850"/>
      <c r="D31" s="850"/>
      <c r="E31" s="850"/>
      <c r="F31" s="850"/>
      <c r="G31" s="850"/>
      <c r="H31" s="850"/>
      <c r="I31" s="626"/>
      <c r="J31" s="626"/>
      <c r="K31" s="626"/>
      <c r="L31" s="626"/>
      <c r="M31" s="626"/>
      <c r="N31" s="626"/>
      <c r="O31" s="626"/>
    </row>
    <row r="32" spans="1:15" ht="36.75" customHeight="1" x14ac:dyDescent="0.2">
      <c r="B32" s="1178" t="s">
        <v>300</v>
      </c>
      <c r="C32" s="1178"/>
      <c r="D32" s="1178"/>
      <c r="E32" s="1178"/>
      <c r="F32" s="1178"/>
      <c r="G32" s="1178"/>
      <c r="H32" s="1178"/>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Hoja76">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203</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1" t="s">
        <v>467</v>
      </c>
      <c r="C6" s="1171"/>
      <c r="D6" s="1171"/>
      <c r="E6" s="1171"/>
      <c r="F6" s="1171"/>
      <c r="G6" s="1171"/>
      <c r="H6" s="1171"/>
      <c r="I6" s="1171"/>
      <c r="J6" s="389"/>
      <c r="K6" s="389"/>
      <c r="L6" s="389"/>
      <c r="M6" s="362"/>
      <c r="N6" s="362"/>
      <c r="O6" s="362"/>
      <c r="P6" s="362"/>
      <c r="Q6" s="362"/>
      <c r="R6" s="362"/>
    </row>
    <row r="7" spans="1:18" s="7" customFormat="1" ht="15.75" customHeight="1" x14ac:dyDescent="0.2">
      <c r="A7" s="364"/>
      <c r="B7" s="1172" t="str">
        <f>porsaad!B6</f>
        <v>Situación a 30 de abril de 2023</v>
      </c>
      <c r="C7" s="1172"/>
      <c r="D7" s="1172"/>
      <c r="E7" s="1172"/>
      <c r="F7" s="1172"/>
      <c r="G7" s="1172"/>
      <c r="H7" s="1172"/>
      <c r="I7" s="1172"/>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9" t="s">
        <v>15</v>
      </c>
      <c r="C9" s="1181" t="s">
        <v>51</v>
      </c>
      <c r="D9" s="1182"/>
      <c r="E9" s="1181" t="s">
        <v>36</v>
      </c>
      <c r="F9" s="1183"/>
      <c r="G9" s="1182" t="s">
        <v>35</v>
      </c>
      <c r="H9" s="1183"/>
      <c r="I9" s="366"/>
      <c r="J9" s="366"/>
      <c r="K9" s="366"/>
      <c r="L9" s="366"/>
      <c r="M9" s="366"/>
      <c r="N9" s="366"/>
      <c r="O9" s="366"/>
    </row>
    <row r="10" spans="1:18" ht="46.5" customHeight="1" x14ac:dyDescent="0.2">
      <c r="B10" s="1180"/>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375</v>
      </c>
      <c r="D11" s="370" t="s">
        <v>375</v>
      </c>
      <c r="E11" s="376" t="s">
        <v>375</v>
      </c>
      <c r="F11" s="372" t="s">
        <v>375</v>
      </c>
      <c r="G11" s="376" t="s">
        <v>375</v>
      </c>
      <c r="H11" s="372" t="s">
        <v>375</v>
      </c>
      <c r="I11" s="366"/>
      <c r="J11" s="366"/>
      <c r="K11" s="366"/>
      <c r="L11" s="366"/>
      <c r="M11" s="366"/>
      <c r="N11" s="366"/>
      <c r="O11" s="366"/>
    </row>
    <row r="12" spans="1:18" ht="15" customHeight="1" x14ac:dyDescent="0.2">
      <c r="B12" s="368" t="s">
        <v>10</v>
      </c>
      <c r="C12" s="375">
        <v>149.42000000000002</v>
      </c>
      <c r="D12" s="370">
        <v>0.69489733469035331</v>
      </c>
      <c r="E12" s="377">
        <v>130</v>
      </c>
      <c r="F12" s="373">
        <v>0</v>
      </c>
      <c r="G12" s="377">
        <v>290</v>
      </c>
      <c r="H12" s="373">
        <v>0</v>
      </c>
      <c r="I12" s="366"/>
      <c r="J12" s="366"/>
      <c r="K12" s="366"/>
      <c r="L12" s="366"/>
      <c r="M12" s="366"/>
      <c r="N12" s="366"/>
      <c r="O12" s="366"/>
    </row>
    <row r="13" spans="1:18" ht="15" customHeight="1" x14ac:dyDescent="0.2">
      <c r="B13" s="368" t="s">
        <v>40</v>
      </c>
      <c r="C13" s="375">
        <v>143.96518072289157</v>
      </c>
      <c r="D13" s="370">
        <v>0.23701487423841686</v>
      </c>
      <c r="E13" s="377">
        <v>235.49122807017537</v>
      </c>
      <c r="F13" s="373">
        <v>0.37510987956157582</v>
      </c>
      <c r="G13" s="377">
        <v>347.11876923076954</v>
      </c>
      <c r="H13" s="373">
        <v>0.37816405781799955</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v>239.12754510800502</v>
      </c>
      <c r="D15" s="370">
        <v>0.37281225159050946</v>
      </c>
      <c r="E15" s="377">
        <v>337.8541771189706</v>
      </c>
      <c r="F15" s="373">
        <v>0.37362867223423529</v>
      </c>
      <c r="G15" s="377">
        <v>557.63435834157087</v>
      </c>
      <c r="H15" s="373">
        <v>0.35891121483507449</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226.07023622047282</v>
      </c>
      <c r="D17" s="370">
        <v>0.49499761796394132</v>
      </c>
      <c r="E17" s="377">
        <v>371.65937805275064</v>
      </c>
      <c r="F17" s="373">
        <v>0.59309799475272529</v>
      </c>
      <c r="G17" s="377">
        <v>545.56205337690824</v>
      </c>
      <c r="H17" s="373">
        <v>0.50375443894169658</v>
      </c>
      <c r="I17" s="366"/>
      <c r="J17" s="366"/>
      <c r="K17" s="366"/>
      <c r="L17" s="366"/>
      <c r="M17" s="366"/>
      <c r="N17" s="366"/>
      <c r="O17" s="366"/>
    </row>
    <row r="18" spans="1:15" ht="15" customHeight="1" x14ac:dyDescent="0.2">
      <c r="B18" s="368" t="s">
        <v>43</v>
      </c>
      <c r="C18" s="375">
        <v>166.06229213483144</v>
      </c>
      <c r="D18" s="370">
        <v>0.36952276864291017</v>
      </c>
      <c r="E18" s="377">
        <v>283.79256157635501</v>
      </c>
      <c r="F18" s="373">
        <v>0.40982197542691418</v>
      </c>
      <c r="G18" s="377">
        <v>399.71249999999998</v>
      </c>
      <c r="H18" s="373">
        <v>0.54845408366512804</v>
      </c>
      <c r="I18" s="366"/>
      <c r="J18" s="366"/>
      <c r="K18" s="366"/>
      <c r="L18" s="366"/>
      <c r="M18" s="366"/>
      <c r="N18" s="366"/>
      <c r="O18" s="366"/>
    </row>
    <row r="19" spans="1:15" ht="15" customHeight="1" x14ac:dyDescent="0.2">
      <c r="B19" s="368" t="s">
        <v>44</v>
      </c>
      <c r="C19" s="375">
        <v>221.50841582812083</v>
      </c>
      <c r="D19" s="370">
        <v>0.14079684188116356</v>
      </c>
      <c r="E19" s="377">
        <v>291.67111762055441</v>
      </c>
      <c r="F19" s="373">
        <v>0.17993169523405725</v>
      </c>
      <c r="G19" s="377">
        <v>502.0641540577717</v>
      </c>
      <c r="H19" s="373">
        <v>0.18027784723870624</v>
      </c>
      <c r="I19" s="366"/>
      <c r="J19" s="366"/>
      <c r="K19" s="366"/>
      <c r="L19" s="366"/>
      <c r="M19" s="366"/>
      <c r="N19" s="366"/>
      <c r="O19" s="366"/>
    </row>
    <row r="20" spans="1:15" ht="15" customHeight="1" x14ac:dyDescent="0.2">
      <c r="B20" s="368" t="s">
        <v>6</v>
      </c>
      <c r="C20" s="375">
        <v>259.36524207011689</v>
      </c>
      <c r="D20" s="370">
        <v>0.14754082833577639</v>
      </c>
      <c r="E20" s="377">
        <v>396.15245208716186</v>
      </c>
      <c r="F20" s="373">
        <v>0.11833035633021151</v>
      </c>
      <c r="G20" s="440">
        <v>700.92847391516295</v>
      </c>
      <c r="H20" s="373">
        <v>0.14302341125686321</v>
      </c>
      <c r="I20" s="366"/>
      <c r="J20" s="366"/>
      <c r="K20" s="366"/>
      <c r="L20" s="366"/>
      <c r="M20" s="366"/>
      <c r="N20" s="366"/>
      <c r="O20" s="366"/>
    </row>
    <row r="21" spans="1:15" ht="15" customHeight="1" x14ac:dyDescent="0.2">
      <c r="B21" s="368" t="s">
        <v>5</v>
      </c>
      <c r="C21" s="375">
        <v>189.97160235549165</v>
      </c>
      <c r="D21" s="370">
        <v>0.32049468246978668</v>
      </c>
      <c r="E21" s="377">
        <v>345.97233397964987</v>
      </c>
      <c r="F21" s="373">
        <v>0.29224689915449142</v>
      </c>
      <c r="G21" s="377">
        <v>605.67191251597239</v>
      </c>
      <c r="H21" s="373">
        <v>0.27114982634013657</v>
      </c>
      <c r="I21" s="366"/>
      <c r="J21" s="366"/>
      <c r="K21" s="366"/>
      <c r="L21" s="366"/>
      <c r="M21" s="366"/>
      <c r="N21" s="366"/>
      <c r="O21" s="366"/>
    </row>
    <row r="22" spans="1:15" ht="15" customHeight="1" x14ac:dyDescent="0.2">
      <c r="B22" s="368" t="s">
        <v>38</v>
      </c>
      <c r="C22" s="375">
        <v>184.9799999999999</v>
      </c>
      <c r="D22" s="370">
        <v>0.38021221969351571</v>
      </c>
      <c r="E22" s="377">
        <v>240.92402707275784</v>
      </c>
      <c r="F22" s="373">
        <v>0.40205880655110177</v>
      </c>
      <c r="G22" s="377">
        <v>381.35334217506636</v>
      </c>
      <c r="H22" s="373">
        <v>0.44061505292874809</v>
      </c>
      <c r="I22" s="366"/>
      <c r="J22" s="366"/>
      <c r="K22" s="366"/>
      <c r="L22" s="366"/>
      <c r="M22" s="366"/>
      <c r="N22" s="366"/>
      <c r="O22" s="366"/>
    </row>
    <row r="23" spans="1:15" ht="15" customHeight="1" x14ac:dyDescent="0.2">
      <c r="B23" s="368" t="s">
        <v>45</v>
      </c>
      <c r="C23" s="375">
        <v>297.07664085188776</v>
      </c>
      <c r="D23" s="370">
        <v>6.0860593378231659E-2</v>
      </c>
      <c r="E23" s="377">
        <v>312.67910852713146</v>
      </c>
      <c r="F23" s="373">
        <v>0.14700770881539749</v>
      </c>
      <c r="G23" s="377">
        <v>453.70332086061291</v>
      </c>
      <c r="H23" s="373">
        <v>0.25869271905502822</v>
      </c>
      <c r="I23" s="366"/>
      <c r="J23" s="366"/>
      <c r="K23" s="366"/>
      <c r="L23" s="366"/>
      <c r="M23" s="366"/>
      <c r="N23" s="366"/>
      <c r="O23" s="366"/>
    </row>
    <row r="24" spans="1:15" ht="15" customHeight="1" x14ac:dyDescent="0.2">
      <c r="B24" s="368" t="s">
        <v>46</v>
      </c>
      <c r="C24" s="375">
        <v>153.61599999999999</v>
      </c>
      <c r="D24" s="370">
        <v>0.24030425716912537</v>
      </c>
      <c r="E24" s="377">
        <v>182</v>
      </c>
      <c r="F24" s="373">
        <v>0.21757131728816848</v>
      </c>
      <c r="G24" s="377">
        <v>433.37</v>
      </c>
      <c r="H24" s="373">
        <v>0.1848003185204066</v>
      </c>
      <c r="I24" s="366"/>
      <c r="J24" s="366"/>
      <c r="K24" s="366"/>
      <c r="L24" s="366"/>
      <c r="M24" s="366"/>
      <c r="N24" s="366"/>
      <c r="O24" s="366"/>
    </row>
    <row r="25" spans="1:15" ht="15" customHeight="1" x14ac:dyDescent="0.2">
      <c r="B25" s="368" t="s">
        <v>47</v>
      </c>
      <c r="C25" s="375">
        <v>232.15307692307681</v>
      </c>
      <c r="D25" s="370">
        <v>0.40923765802415785</v>
      </c>
      <c r="E25" s="377">
        <v>466.50295608108098</v>
      </c>
      <c r="F25" s="373">
        <v>0.27551361781447303</v>
      </c>
      <c r="G25" s="377">
        <v>547.56176923076862</v>
      </c>
      <c r="H25" s="373">
        <v>0.26341513233318053</v>
      </c>
      <c r="I25" s="366"/>
      <c r="J25" s="366"/>
      <c r="K25" s="366"/>
      <c r="L25" s="366"/>
      <c r="M25" s="366"/>
      <c r="N25" s="366"/>
      <c r="O25" s="366"/>
    </row>
    <row r="26" spans="1:15" ht="15" customHeight="1" x14ac:dyDescent="0.2">
      <c r="B26" s="368" t="s">
        <v>48</v>
      </c>
      <c r="C26" s="375" t="s">
        <v>375</v>
      </c>
      <c r="D26" s="370" t="s">
        <v>375</v>
      </c>
      <c r="E26" s="377" t="s">
        <v>375</v>
      </c>
      <c r="F26" s="373" t="s">
        <v>375</v>
      </c>
      <c r="G26" s="377" t="s">
        <v>375</v>
      </c>
      <c r="H26" s="373" t="s">
        <v>375</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225.30716234652081</v>
      </c>
      <c r="D29" s="371">
        <v>0.33578090119014126</v>
      </c>
      <c r="E29" s="378">
        <v>351.06109476130973</v>
      </c>
      <c r="F29" s="374">
        <v>0.36898050389492881</v>
      </c>
      <c r="G29" s="378">
        <v>571.51285291133263</v>
      </c>
      <c r="H29" s="374">
        <v>0.34196164627954811</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0" t="s">
        <v>198</v>
      </c>
      <c r="C31" s="850"/>
      <c r="D31" s="850"/>
      <c r="E31" s="850"/>
      <c r="F31" s="850"/>
      <c r="G31" s="850"/>
      <c r="H31" s="850"/>
      <c r="I31" s="626"/>
      <c r="J31" s="626"/>
      <c r="K31" s="626"/>
      <c r="L31" s="626"/>
      <c r="M31" s="626"/>
      <c r="N31" s="626"/>
      <c r="O31" s="626"/>
    </row>
    <row r="32" spans="1:15" ht="36.75" customHeight="1" x14ac:dyDescent="0.2">
      <c r="B32" s="1178" t="s">
        <v>300</v>
      </c>
      <c r="C32" s="1178"/>
      <c r="D32" s="1178"/>
      <c r="E32" s="1178"/>
      <c r="F32" s="1178"/>
      <c r="G32" s="1178"/>
      <c r="H32" s="1178"/>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11">
    <tabColor theme="0"/>
    <pageSetUpPr fitToPage="1"/>
  </sheetPr>
  <dimension ref="A1:W26"/>
  <sheetViews>
    <sheetView zoomScaleNormal="100" workbookViewId="0"/>
  </sheetViews>
  <sheetFormatPr baseColWidth="10" defaultColWidth="11.42578125" defaultRowHeight="15" x14ac:dyDescent="0.25"/>
  <cols>
    <col min="1" max="1" width="1.85546875" style="870" customWidth="1"/>
    <col min="2" max="2" width="24.5703125" style="870" customWidth="1"/>
    <col min="3" max="8" width="10.85546875" style="870" customWidth="1"/>
    <col min="9" max="10" width="7.140625" style="870" customWidth="1"/>
    <col min="11" max="11" width="7.7109375" style="870" customWidth="1"/>
    <col min="12" max="17" width="8.28515625" style="870" customWidth="1"/>
    <col min="18" max="19" width="7.7109375" style="870" customWidth="1"/>
    <col min="20" max="20" width="11.42578125" style="870" customWidth="1"/>
    <col min="21" max="21" width="11.42578125" style="870"/>
    <col min="22" max="22" width="11.85546875" style="870" bestFit="1" customWidth="1"/>
    <col min="23" max="16384" width="11.42578125" style="870"/>
  </cols>
  <sheetData>
    <row r="1" spans="1:21" x14ac:dyDescent="0.25">
      <c r="A1" s="869"/>
      <c r="B1" s="869"/>
      <c r="H1" s="871"/>
      <c r="I1" s="871"/>
    </row>
    <row r="2" spans="1:21" ht="48.75" customHeight="1" x14ac:dyDescent="0.25">
      <c r="A2" s="869"/>
      <c r="B2" s="869"/>
      <c r="H2" s="871"/>
      <c r="I2" s="871"/>
    </row>
    <row r="3" spans="1:21" ht="24" customHeight="1" x14ac:dyDescent="0.25">
      <c r="A3" s="869"/>
      <c r="B3" s="1028" t="s">
        <v>380</v>
      </c>
      <c r="C3" s="1028"/>
      <c r="D3" s="1028"/>
      <c r="E3" s="1028"/>
      <c r="F3" s="1028"/>
      <c r="G3" s="1028"/>
      <c r="H3" s="1028"/>
      <c r="I3" s="1028"/>
      <c r="J3" s="1028"/>
      <c r="K3" s="1028"/>
      <c r="L3" s="1028"/>
      <c r="M3" s="1028"/>
      <c r="N3" s="1028"/>
      <c r="O3" s="1028"/>
      <c r="P3" s="1028"/>
      <c r="Q3" s="1028"/>
      <c r="R3" s="1028"/>
    </row>
    <row r="5" spans="1:21" x14ac:dyDescent="0.25">
      <c r="B5" s="872"/>
      <c r="C5" s="1029" t="s">
        <v>377</v>
      </c>
      <c r="D5" s="1029"/>
      <c r="E5" s="1029"/>
      <c r="F5" s="1029"/>
      <c r="G5" s="1029"/>
      <c r="H5" s="1029"/>
      <c r="I5" s="1029"/>
      <c r="J5" s="1029" t="s">
        <v>351</v>
      </c>
      <c r="K5" s="1029"/>
      <c r="L5" s="1029"/>
      <c r="M5" s="1029"/>
      <c r="N5" s="1029"/>
      <c r="O5" s="1029"/>
      <c r="P5" s="1029"/>
      <c r="Q5" s="1029"/>
      <c r="R5" s="1029"/>
      <c r="S5" s="1029"/>
    </row>
    <row r="6" spans="1:21" ht="21" customHeight="1" x14ac:dyDescent="0.25">
      <c r="B6" s="872"/>
      <c r="C6" s="1030"/>
      <c r="D6" s="1030"/>
      <c r="E6" s="1030"/>
      <c r="F6" s="1030"/>
      <c r="G6" s="1030"/>
      <c r="H6" s="1030"/>
      <c r="I6" s="1030"/>
      <c r="J6" s="1030">
        <v>43830</v>
      </c>
      <c r="K6" s="1031"/>
      <c r="L6" s="1032">
        <v>44196</v>
      </c>
      <c r="M6" s="1032"/>
      <c r="N6" s="1032">
        <v>44561</v>
      </c>
      <c r="O6" s="1032"/>
      <c r="P6" s="1032">
        <v>44926</v>
      </c>
      <c r="Q6" s="1032"/>
      <c r="R6" s="1032">
        <f>EVO_sol!R6</f>
        <v>45046</v>
      </c>
      <c r="S6" s="1032"/>
    </row>
    <row r="7" spans="1:21" x14ac:dyDescent="0.25">
      <c r="B7" s="941"/>
      <c r="C7" s="874">
        <v>43465</v>
      </c>
      <c r="D7" s="874">
        <v>43830</v>
      </c>
      <c r="E7" s="874">
        <v>44196</v>
      </c>
      <c r="F7" s="874">
        <v>44561</v>
      </c>
      <c r="G7" s="874">
        <f>[2]EVO!G7</f>
        <v>44926</v>
      </c>
      <c r="H7" s="874">
        <f>EVO!H7</f>
        <v>45046</v>
      </c>
      <c r="I7" s="874"/>
      <c r="J7" s="874" t="s">
        <v>31</v>
      </c>
      <c r="K7" s="874" t="s">
        <v>352</v>
      </c>
      <c r="L7" s="874" t="s">
        <v>31</v>
      </c>
      <c r="M7" s="874" t="s">
        <v>352</v>
      </c>
      <c r="N7" s="874" t="s">
        <v>31</v>
      </c>
      <c r="O7" s="874" t="s">
        <v>352</v>
      </c>
      <c r="P7" s="874" t="s">
        <v>31</v>
      </c>
      <c r="Q7" s="874" t="s">
        <v>352</v>
      </c>
      <c r="R7" s="874" t="s">
        <v>31</v>
      </c>
      <c r="S7" s="874" t="s">
        <v>352</v>
      </c>
    </row>
    <row r="8" spans="1:21" ht="15" customHeight="1" x14ac:dyDescent="0.25">
      <c r="B8" s="913" t="s">
        <v>11</v>
      </c>
      <c r="C8" s="920">
        <v>212243</v>
      </c>
      <c r="D8" s="920">
        <v>220375</v>
      </c>
      <c r="E8" s="920">
        <v>228555</v>
      </c>
      <c r="F8" s="920">
        <v>257227</v>
      </c>
      <c r="G8" s="920">
        <v>270632</v>
      </c>
      <c r="H8" s="920">
        <v>271313</v>
      </c>
      <c r="I8" s="885"/>
      <c r="J8" s="921">
        <v>3.8314573389935047E-2</v>
      </c>
      <c r="K8" s="920">
        <v>8132</v>
      </c>
      <c r="L8" s="922">
        <v>3.7118547929665402E-2</v>
      </c>
      <c r="M8" s="923">
        <v>8180</v>
      </c>
      <c r="N8" s="922">
        <v>0.12544901664807151</v>
      </c>
      <c r="O8" s="923">
        <v>28672</v>
      </c>
      <c r="P8" s="922">
        <v>5.2113502859342242E-2</v>
      </c>
      <c r="Q8" s="923">
        <f>G8-F8</f>
        <v>13405</v>
      </c>
      <c r="R8" s="924">
        <f>[1]Cuadro_CCAA2!N80</f>
        <v>4.8962106948026163E-2</v>
      </c>
      <c r="S8" s="923">
        <f>[1]Cuadro_CCAA2!O80</f>
        <v>12664</v>
      </c>
    </row>
    <row r="9" spans="1:21" x14ac:dyDescent="0.25">
      <c r="B9" s="942" t="s">
        <v>10</v>
      </c>
      <c r="C9" s="890">
        <v>29146</v>
      </c>
      <c r="D9" s="890">
        <v>32952</v>
      </c>
      <c r="E9" s="890">
        <v>31533</v>
      </c>
      <c r="F9" s="890">
        <v>35145</v>
      </c>
      <c r="G9" s="890">
        <v>37547</v>
      </c>
      <c r="H9" s="890">
        <v>38208</v>
      </c>
      <c r="I9" s="891"/>
      <c r="J9" s="892">
        <v>0.13058395663212785</v>
      </c>
      <c r="K9" s="890">
        <v>3806</v>
      </c>
      <c r="L9" s="895">
        <v>-4.3062636562272383E-2</v>
      </c>
      <c r="M9" s="893">
        <v>-1419</v>
      </c>
      <c r="N9" s="895">
        <v>0.11454666539815439</v>
      </c>
      <c r="O9" s="893">
        <v>3612</v>
      </c>
      <c r="P9" s="895">
        <v>6.8345426091904971E-2</v>
      </c>
      <c r="Q9" s="893">
        <f t="shared" ref="Q9:Q26" si="0">G9-F9</f>
        <v>2402</v>
      </c>
      <c r="R9" s="894">
        <f>[1]Cuadro_CCAA2!N81</f>
        <v>7.4465691788526467E-2</v>
      </c>
      <c r="S9" s="893">
        <f>[1]Cuadro_CCAA2!O81</f>
        <v>2648</v>
      </c>
    </row>
    <row r="10" spans="1:21" x14ac:dyDescent="0.25">
      <c r="B10" s="942" t="s">
        <v>40</v>
      </c>
      <c r="C10" s="890">
        <v>22049</v>
      </c>
      <c r="D10" s="890">
        <v>21083</v>
      </c>
      <c r="E10" s="890">
        <v>24199</v>
      </c>
      <c r="F10" s="890">
        <v>27700</v>
      </c>
      <c r="G10" s="890">
        <v>28977</v>
      </c>
      <c r="H10" s="890">
        <v>29209</v>
      </c>
      <c r="I10" s="891"/>
      <c r="J10" s="892">
        <v>-4.3811510726110003E-2</v>
      </c>
      <c r="K10" s="890">
        <v>-966</v>
      </c>
      <c r="L10" s="895">
        <v>0.14779680311151155</v>
      </c>
      <c r="M10" s="893">
        <v>3116</v>
      </c>
      <c r="N10" s="895">
        <v>0.14467539980990951</v>
      </c>
      <c r="O10" s="893">
        <v>3501</v>
      </c>
      <c r="P10" s="895">
        <v>4.6101083032491053E-2</v>
      </c>
      <c r="Q10" s="893">
        <f t="shared" si="0"/>
        <v>1277</v>
      </c>
      <c r="R10" s="894">
        <f>[1]Cuadro_CCAA2!N82</f>
        <v>3.8837713838602905E-2</v>
      </c>
      <c r="S10" s="893">
        <f>[1]Cuadro_CCAA2!O82</f>
        <v>1092</v>
      </c>
    </row>
    <row r="11" spans="1:21" x14ac:dyDescent="0.25">
      <c r="B11" s="942" t="s">
        <v>41</v>
      </c>
      <c r="C11" s="890">
        <v>17328</v>
      </c>
      <c r="D11" s="890">
        <v>20674</v>
      </c>
      <c r="E11" s="890">
        <v>23074</v>
      </c>
      <c r="F11" s="890">
        <v>24476</v>
      </c>
      <c r="G11" s="890">
        <v>26198</v>
      </c>
      <c r="H11" s="890">
        <v>26991</v>
      </c>
      <c r="I11" s="891"/>
      <c r="J11" s="892">
        <v>0.19309787626962138</v>
      </c>
      <c r="K11" s="890">
        <v>3346</v>
      </c>
      <c r="L11" s="895">
        <v>0.11608783979878101</v>
      </c>
      <c r="M11" s="893">
        <v>2400</v>
      </c>
      <c r="N11" s="895">
        <v>6.0761029730432625E-2</v>
      </c>
      <c r="O11" s="893">
        <v>1402</v>
      </c>
      <c r="P11" s="895">
        <v>7.0354633109985354E-2</v>
      </c>
      <c r="Q11" s="893">
        <f t="shared" si="0"/>
        <v>1722</v>
      </c>
      <c r="R11" s="894">
        <f>[1]Cuadro_CCAA2!N83</f>
        <v>0.10055045871559631</v>
      </c>
      <c r="S11" s="893">
        <f>[1]Cuadro_CCAA2!O83</f>
        <v>2466</v>
      </c>
    </row>
    <row r="12" spans="1:21" x14ac:dyDescent="0.25">
      <c r="B12" s="942" t="s">
        <v>9</v>
      </c>
      <c r="C12" s="890">
        <v>21638</v>
      </c>
      <c r="D12" s="890">
        <v>23390</v>
      </c>
      <c r="E12" s="890">
        <v>25070</v>
      </c>
      <c r="F12" s="890">
        <v>26787</v>
      </c>
      <c r="G12" s="890">
        <v>34697</v>
      </c>
      <c r="H12" s="890">
        <v>37361</v>
      </c>
      <c r="I12" s="891"/>
      <c r="J12" s="892">
        <v>8.0968666235326836E-2</v>
      </c>
      <c r="K12" s="890">
        <v>1752</v>
      </c>
      <c r="L12" s="895">
        <v>7.1825566481402259E-2</v>
      </c>
      <c r="M12" s="893">
        <v>1680</v>
      </c>
      <c r="N12" s="895">
        <v>6.8488232947746308E-2</v>
      </c>
      <c r="O12" s="893">
        <v>1717</v>
      </c>
      <c r="P12" s="895">
        <v>0.29529249262702062</v>
      </c>
      <c r="Q12" s="893">
        <f t="shared" si="0"/>
        <v>7910</v>
      </c>
      <c r="R12" s="894">
        <f>[1]Cuadro_CCAA2!N84</f>
        <v>0.31478744369369371</v>
      </c>
      <c r="S12" s="893">
        <f>[1]Cuadro_CCAA2!O84</f>
        <v>8945</v>
      </c>
      <c r="U12" s="925"/>
    </row>
    <row r="13" spans="1:21" x14ac:dyDescent="0.25">
      <c r="B13" s="942" t="s">
        <v>8</v>
      </c>
      <c r="C13" s="890">
        <v>15734</v>
      </c>
      <c r="D13" s="890">
        <v>17179</v>
      </c>
      <c r="E13" s="890">
        <v>17123</v>
      </c>
      <c r="F13" s="890">
        <v>17369</v>
      </c>
      <c r="G13" s="890">
        <v>17553</v>
      </c>
      <c r="H13" s="890">
        <v>17908</v>
      </c>
      <c r="I13" s="891"/>
      <c r="J13" s="892">
        <v>9.1839328841998302E-2</v>
      </c>
      <c r="K13" s="890">
        <v>1445</v>
      </c>
      <c r="L13" s="895">
        <v>-3.2597939344548577E-3</v>
      </c>
      <c r="M13" s="893">
        <v>-56</v>
      </c>
      <c r="N13" s="895">
        <v>1.4366641359574883E-2</v>
      </c>
      <c r="O13" s="893">
        <v>246</v>
      </c>
      <c r="P13" s="895">
        <v>1.0593586274396882E-2</v>
      </c>
      <c r="Q13" s="893">
        <f t="shared" si="0"/>
        <v>184</v>
      </c>
      <c r="R13" s="894">
        <f>[1]Cuadro_CCAA2!N85</f>
        <v>3.1864016133678952E-2</v>
      </c>
      <c r="S13" s="893">
        <f>[1]Cuadro_CCAA2!O85</f>
        <v>553</v>
      </c>
      <c r="U13" s="925"/>
    </row>
    <row r="14" spans="1:21" x14ac:dyDescent="0.25">
      <c r="B14" s="942" t="s">
        <v>7</v>
      </c>
      <c r="C14" s="890">
        <v>93374</v>
      </c>
      <c r="D14" s="890">
        <v>104776</v>
      </c>
      <c r="E14" s="890">
        <v>105589</v>
      </c>
      <c r="F14" s="890">
        <v>108712</v>
      </c>
      <c r="G14" s="890">
        <v>114173</v>
      </c>
      <c r="H14" s="890">
        <v>116770</v>
      </c>
      <c r="I14" s="891"/>
      <c r="J14" s="892">
        <v>0.12211108017221073</v>
      </c>
      <c r="K14" s="890">
        <v>11402</v>
      </c>
      <c r="L14" s="895">
        <v>7.7594105520348844E-3</v>
      </c>
      <c r="M14" s="893">
        <v>813</v>
      </c>
      <c r="N14" s="895">
        <v>2.9576944568089569E-2</v>
      </c>
      <c r="O14" s="893">
        <v>3123</v>
      </c>
      <c r="P14" s="895">
        <v>5.0233644859813076E-2</v>
      </c>
      <c r="Q14" s="893">
        <f t="shared" si="0"/>
        <v>5461</v>
      </c>
      <c r="R14" s="894">
        <f>[1]Cuadro_CCAA2!N86</f>
        <v>6.4118687006761821E-2</v>
      </c>
      <c r="S14" s="893">
        <f>[1]Cuadro_CCAA2!O86</f>
        <v>7036</v>
      </c>
      <c r="U14" s="925"/>
    </row>
    <row r="15" spans="1:21" x14ac:dyDescent="0.25">
      <c r="B15" s="942" t="s">
        <v>43</v>
      </c>
      <c r="C15" s="890">
        <v>57838</v>
      </c>
      <c r="D15" s="890">
        <v>62182</v>
      </c>
      <c r="E15" s="890">
        <v>59849</v>
      </c>
      <c r="F15" s="890">
        <v>63814</v>
      </c>
      <c r="G15" s="890">
        <v>67338</v>
      </c>
      <c r="H15" s="890">
        <v>68043</v>
      </c>
      <c r="I15" s="891"/>
      <c r="J15" s="892">
        <v>7.5106331477575283E-2</v>
      </c>
      <c r="K15" s="890">
        <v>4344</v>
      </c>
      <c r="L15" s="895">
        <v>-3.7518896143578506E-2</v>
      </c>
      <c r="M15" s="893">
        <v>-2333</v>
      </c>
      <c r="N15" s="895">
        <v>6.6250062657688513E-2</v>
      </c>
      <c r="O15" s="893">
        <v>3965</v>
      </c>
      <c r="P15" s="895">
        <v>5.5222991819976697E-2</v>
      </c>
      <c r="Q15" s="893">
        <f t="shared" si="0"/>
        <v>3524</v>
      </c>
      <c r="R15" s="894">
        <f>[1]Cuadro_CCAA2!N87</f>
        <v>6.6788956304971503E-2</v>
      </c>
      <c r="S15" s="893">
        <f>[1]Cuadro_CCAA2!O87</f>
        <v>4260</v>
      </c>
      <c r="U15" s="925"/>
    </row>
    <row r="16" spans="1:21" x14ac:dyDescent="0.25">
      <c r="B16" s="942" t="s">
        <v>44</v>
      </c>
      <c r="C16" s="890">
        <v>155037</v>
      </c>
      <c r="D16" s="890">
        <v>163730</v>
      </c>
      <c r="E16" s="890">
        <v>156934</v>
      </c>
      <c r="F16" s="890">
        <v>166875</v>
      </c>
      <c r="G16" s="890">
        <v>187874</v>
      </c>
      <c r="H16" s="890">
        <v>192301</v>
      </c>
      <c r="I16" s="891"/>
      <c r="J16" s="892">
        <v>5.6070486400020547E-2</v>
      </c>
      <c r="K16" s="890">
        <v>8693</v>
      </c>
      <c r="L16" s="895">
        <v>-4.1507359677517841E-2</v>
      </c>
      <c r="M16" s="893">
        <v>-6796</v>
      </c>
      <c r="N16" s="895">
        <v>6.3345100488103379E-2</v>
      </c>
      <c r="O16" s="893">
        <v>9941</v>
      </c>
      <c r="P16" s="895">
        <v>0.12583670411985026</v>
      </c>
      <c r="Q16" s="893">
        <f t="shared" si="0"/>
        <v>20999</v>
      </c>
      <c r="R16" s="894">
        <f>[1]Cuadro_CCAA2!N88</f>
        <v>0.1029342601833052</v>
      </c>
      <c r="S16" s="893">
        <f>[1]Cuadro_CCAA2!O88</f>
        <v>17947</v>
      </c>
      <c r="U16" s="925"/>
    </row>
    <row r="17" spans="2:23" x14ac:dyDescent="0.25">
      <c r="B17" s="942" t="s">
        <v>6</v>
      </c>
      <c r="C17" s="890">
        <v>74354</v>
      </c>
      <c r="D17" s="890">
        <v>88242</v>
      </c>
      <c r="E17" s="890">
        <v>102104</v>
      </c>
      <c r="F17" s="890">
        <v>117265</v>
      </c>
      <c r="G17" s="890">
        <v>133839</v>
      </c>
      <c r="H17" s="890">
        <v>140764</v>
      </c>
      <c r="I17" s="891"/>
      <c r="J17" s="892">
        <v>0.18678215025418932</v>
      </c>
      <c r="K17" s="890">
        <v>13888</v>
      </c>
      <c r="L17" s="895">
        <v>0.15709072777135602</v>
      </c>
      <c r="M17" s="893">
        <v>13862</v>
      </c>
      <c r="N17" s="895">
        <v>0.14848585755700072</v>
      </c>
      <c r="O17" s="893">
        <v>15161</v>
      </c>
      <c r="P17" s="895">
        <v>0.14133799513921463</v>
      </c>
      <c r="Q17" s="893">
        <f t="shared" si="0"/>
        <v>16574</v>
      </c>
      <c r="R17" s="894">
        <f>[1]Cuadro_CCAA2!N89</f>
        <v>0.16373316578344732</v>
      </c>
      <c r="S17" s="893">
        <f>[1]Cuadro_CCAA2!O89</f>
        <v>19805</v>
      </c>
      <c r="U17" s="925"/>
    </row>
    <row r="18" spans="2:23" x14ac:dyDescent="0.25">
      <c r="B18" s="942" t="s">
        <v>5</v>
      </c>
      <c r="C18" s="890">
        <v>29189</v>
      </c>
      <c r="D18" s="890">
        <v>28237</v>
      </c>
      <c r="E18" s="890">
        <v>29065</v>
      </c>
      <c r="F18" s="890">
        <v>31070</v>
      </c>
      <c r="G18" s="890">
        <v>32795</v>
      </c>
      <c r="H18" s="890">
        <v>33170</v>
      </c>
      <c r="I18" s="891"/>
      <c r="J18" s="892">
        <v>-3.2615026208503206E-2</v>
      </c>
      <c r="K18" s="890">
        <v>-952</v>
      </c>
      <c r="L18" s="895">
        <v>2.9323228388284939E-2</v>
      </c>
      <c r="M18" s="893">
        <v>828</v>
      </c>
      <c r="N18" s="895">
        <v>6.8983313263375257E-2</v>
      </c>
      <c r="O18" s="893">
        <v>2005</v>
      </c>
      <c r="P18" s="895">
        <v>5.551979401351792E-2</v>
      </c>
      <c r="Q18" s="893">
        <f t="shared" si="0"/>
        <v>1725</v>
      </c>
      <c r="R18" s="894">
        <f>[1]Cuadro_CCAA2!N90</f>
        <v>7.8033085248139455E-2</v>
      </c>
      <c r="S18" s="893">
        <f>[1]Cuadro_CCAA2!O90</f>
        <v>2401</v>
      </c>
      <c r="U18" s="925"/>
    </row>
    <row r="19" spans="2:23" x14ac:dyDescent="0.25">
      <c r="B19" s="942" t="s">
        <v>38</v>
      </c>
      <c r="C19" s="890">
        <v>60099</v>
      </c>
      <c r="D19" s="890">
        <v>61636</v>
      </c>
      <c r="E19" s="890">
        <v>62544</v>
      </c>
      <c r="F19" s="890">
        <v>65061</v>
      </c>
      <c r="G19" s="890">
        <v>68103</v>
      </c>
      <c r="H19" s="890">
        <v>70490</v>
      </c>
      <c r="I19" s="891"/>
      <c r="J19" s="892">
        <v>2.5574468793158056E-2</v>
      </c>
      <c r="K19" s="890">
        <v>1537</v>
      </c>
      <c r="L19" s="895">
        <v>1.4731650334220303E-2</v>
      </c>
      <c r="M19" s="893">
        <v>908</v>
      </c>
      <c r="N19" s="895">
        <v>4.0243668457405901E-2</v>
      </c>
      <c r="O19" s="893">
        <v>2517</v>
      </c>
      <c r="P19" s="895">
        <v>4.6756121178586296E-2</v>
      </c>
      <c r="Q19" s="893">
        <f t="shared" si="0"/>
        <v>3042</v>
      </c>
      <c r="R19" s="894">
        <f>[1]Cuadro_CCAA2!N91</f>
        <v>6.7933218192285594E-2</v>
      </c>
      <c r="S19" s="893">
        <f>[1]Cuadro_CCAA2!O91</f>
        <v>4484</v>
      </c>
      <c r="U19" s="925"/>
    </row>
    <row r="20" spans="2:23" x14ac:dyDescent="0.25">
      <c r="B20" s="942" t="s">
        <v>45</v>
      </c>
      <c r="C20" s="890">
        <v>141699</v>
      </c>
      <c r="D20" s="890">
        <v>143622</v>
      </c>
      <c r="E20" s="890">
        <v>133442</v>
      </c>
      <c r="F20" s="890">
        <v>152686</v>
      </c>
      <c r="G20" s="890">
        <v>163762</v>
      </c>
      <c r="H20" s="890">
        <v>167084</v>
      </c>
      <c r="I20" s="891"/>
      <c r="J20" s="892">
        <v>1.3571020261258004E-2</v>
      </c>
      <c r="K20" s="890">
        <v>1923</v>
      </c>
      <c r="L20" s="895">
        <v>-7.0880505772096147E-2</v>
      </c>
      <c r="M20" s="893">
        <v>-10180</v>
      </c>
      <c r="N20" s="895">
        <v>0.14421246683952571</v>
      </c>
      <c r="O20" s="893">
        <v>19244</v>
      </c>
      <c r="P20" s="895">
        <v>7.2541031921721677E-2</v>
      </c>
      <c r="Q20" s="893">
        <f t="shared" si="0"/>
        <v>11076</v>
      </c>
      <c r="R20" s="894">
        <f>[1]Cuadro_CCAA2!N92</f>
        <v>9.7590456420632243E-2</v>
      </c>
      <c r="S20" s="893">
        <f>[1]Cuadro_CCAA2!O92</f>
        <v>14856</v>
      </c>
      <c r="U20" s="925"/>
    </row>
    <row r="21" spans="2:23" x14ac:dyDescent="0.25">
      <c r="B21" s="942" t="s">
        <v>46</v>
      </c>
      <c r="C21" s="890">
        <v>34999</v>
      </c>
      <c r="D21" s="890">
        <v>35054</v>
      </c>
      <c r="E21" s="890">
        <v>35294</v>
      </c>
      <c r="F21" s="890">
        <v>37047</v>
      </c>
      <c r="G21" s="890">
        <v>37762</v>
      </c>
      <c r="H21" s="890">
        <v>38398</v>
      </c>
      <c r="I21" s="891"/>
      <c r="J21" s="892">
        <v>1.571473470670659E-3</v>
      </c>
      <c r="K21" s="890">
        <v>55</v>
      </c>
      <c r="L21" s="895">
        <v>6.8465795629599757E-3</v>
      </c>
      <c r="M21" s="893">
        <v>240</v>
      </c>
      <c r="N21" s="895">
        <v>4.9668498894996249E-2</v>
      </c>
      <c r="O21" s="893">
        <v>1753</v>
      </c>
      <c r="P21" s="895">
        <v>1.9299808351553427E-2</v>
      </c>
      <c r="Q21" s="893">
        <f t="shared" si="0"/>
        <v>715</v>
      </c>
      <c r="R21" s="894">
        <f>[1]Cuadro_CCAA2!N93</f>
        <v>3.994799989166653E-2</v>
      </c>
      <c r="S21" s="893">
        <f>[1]Cuadro_CCAA2!O93</f>
        <v>1475</v>
      </c>
      <c r="U21" s="925"/>
    </row>
    <row r="22" spans="2:23" x14ac:dyDescent="0.25">
      <c r="B22" s="942" t="s">
        <v>47</v>
      </c>
      <c r="C22" s="890">
        <v>13668</v>
      </c>
      <c r="D22" s="890">
        <v>13801</v>
      </c>
      <c r="E22" s="890">
        <v>13661</v>
      </c>
      <c r="F22" s="890">
        <v>14164</v>
      </c>
      <c r="G22" s="890">
        <v>15245</v>
      </c>
      <c r="H22" s="890">
        <v>15398</v>
      </c>
      <c r="I22" s="891"/>
      <c r="J22" s="892">
        <v>9.7307579748318052E-3</v>
      </c>
      <c r="K22" s="890">
        <v>133</v>
      </c>
      <c r="L22" s="895">
        <v>-1.0144192449822453E-2</v>
      </c>
      <c r="M22" s="893">
        <v>-140</v>
      </c>
      <c r="N22" s="895">
        <v>3.6820144938145116E-2</v>
      </c>
      <c r="O22" s="893">
        <v>503</v>
      </c>
      <c r="P22" s="895">
        <v>7.6320248517367961E-2</v>
      </c>
      <c r="Q22" s="893">
        <f t="shared" si="0"/>
        <v>1081</v>
      </c>
      <c r="R22" s="894">
        <f>[1]Cuadro_CCAA2!N94</f>
        <v>7.3929418328916086E-2</v>
      </c>
      <c r="S22" s="893">
        <f>[1]Cuadro_CCAA2!O94</f>
        <v>1060</v>
      </c>
      <c r="U22" s="925"/>
    </row>
    <row r="23" spans="2:23" x14ac:dyDescent="0.25">
      <c r="B23" s="942" t="s">
        <v>48</v>
      </c>
      <c r="C23" s="890">
        <v>65017</v>
      </c>
      <c r="D23" s="890">
        <v>67062</v>
      </c>
      <c r="E23" s="890">
        <v>65757</v>
      </c>
      <c r="F23" s="890">
        <v>65741</v>
      </c>
      <c r="G23" s="890">
        <v>65206</v>
      </c>
      <c r="H23" s="890">
        <v>65806</v>
      </c>
      <c r="I23" s="891"/>
      <c r="J23" s="892">
        <v>3.1453312210652618E-2</v>
      </c>
      <c r="K23" s="890">
        <v>2045</v>
      </c>
      <c r="L23" s="895">
        <v>-1.9459604545047915E-2</v>
      </c>
      <c r="M23" s="893">
        <v>-1305</v>
      </c>
      <c r="N23" s="895">
        <v>-2.4332010280270211E-4</v>
      </c>
      <c r="O23" s="893">
        <v>-16</v>
      </c>
      <c r="P23" s="895">
        <v>-8.137996075508469E-3</v>
      </c>
      <c r="Q23" s="893">
        <f t="shared" si="0"/>
        <v>-535</v>
      </c>
      <c r="R23" s="894">
        <f>[1]Cuadro_CCAA2!N95</f>
        <v>5.0707150930140443E-3</v>
      </c>
      <c r="S23" s="893">
        <f>[1]Cuadro_CCAA2!O95</f>
        <v>332</v>
      </c>
      <c r="U23" s="925"/>
    </row>
    <row r="24" spans="2:23" x14ac:dyDescent="0.25">
      <c r="B24" s="942" t="s">
        <v>49</v>
      </c>
      <c r="C24" s="890">
        <v>8100</v>
      </c>
      <c r="D24" s="890">
        <v>8282</v>
      </c>
      <c r="E24" s="890">
        <v>7638</v>
      </c>
      <c r="F24" s="890">
        <v>8004</v>
      </c>
      <c r="G24" s="890">
        <v>8548</v>
      </c>
      <c r="H24" s="890">
        <v>8756</v>
      </c>
      <c r="I24" s="891"/>
      <c r="J24" s="892">
        <v>2.246913580246912E-2</v>
      </c>
      <c r="K24" s="890">
        <v>182</v>
      </c>
      <c r="L24" s="895">
        <v>-7.7758995411736254E-2</v>
      </c>
      <c r="M24" s="893">
        <v>-644</v>
      </c>
      <c r="N24" s="895">
        <v>4.7918303220738423E-2</v>
      </c>
      <c r="O24" s="893">
        <v>366</v>
      </c>
      <c r="P24" s="895">
        <v>6.7966016991504175E-2</v>
      </c>
      <c r="Q24" s="893">
        <f t="shared" si="0"/>
        <v>544</v>
      </c>
      <c r="R24" s="894">
        <f>[1]Cuadro_CCAA2!N96</f>
        <v>7.1201370198189284E-2</v>
      </c>
      <c r="S24" s="893">
        <f>[1]Cuadro_CCAA2!O96</f>
        <v>582</v>
      </c>
      <c r="U24" s="925"/>
    </row>
    <row r="25" spans="2:23" x14ac:dyDescent="0.25">
      <c r="B25" s="943" t="s">
        <v>4</v>
      </c>
      <c r="C25" s="906">
        <v>2763</v>
      </c>
      <c r="D25" s="906">
        <v>2906</v>
      </c>
      <c r="E25" s="906">
        <v>2799</v>
      </c>
      <c r="F25" s="906">
        <v>2999</v>
      </c>
      <c r="G25" s="906">
        <v>3188</v>
      </c>
      <c r="H25" s="906">
        <v>3221</v>
      </c>
      <c r="I25" s="907"/>
      <c r="J25" s="909">
        <v>5.1755338400289563E-2</v>
      </c>
      <c r="K25" s="906">
        <v>143</v>
      </c>
      <c r="L25" s="912">
        <v>-3.6820371644872729E-2</v>
      </c>
      <c r="M25" s="910">
        <v>-107</v>
      </c>
      <c r="N25" s="912">
        <v>7.1454090746695176E-2</v>
      </c>
      <c r="O25" s="910">
        <v>200</v>
      </c>
      <c r="P25" s="912">
        <v>6.302100700233404E-2</v>
      </c>
      <c r="Q25" s="910">
        <f t="shared" si="0"/>
        <v>189</v>
      </c>
      <c r="R25" s="911">
        <f>[1]Cuadro_CCAA2!P99</f>
        <v>6.1285008237232264E-2</v>
      </c>
      <c r="S25" s="910">
        <f>[1]Cuadro_CCAA2!O97+[1]Cuadro_CCAA2!O98</f>
        <v>186</v>
      </c>
      <c r="U25" s="925"/>
      <c r="V25" s="925"/>
      <c r="W25" s="933"/>
    </row>
    <row r="26" spans="2:23" x14ac:dyDescent="0.25">
      <c r="B26" s="875" t="s">
        <v>3</v>
      </c>
      <c r="C26" s="876">
        <v>1054275</v>
      </c>
      <c r="D26" s="876">
        <v>1115183</v>
      </c>
      <c r="E26" s="876">
        <v>1124230</v>
      </c>
      <c r="F26" s="876">
        <v>1222142</v>
      </c>
      <c r="G26" s="876">
        <v>1313437</v>
      </c>
      <c r="H26" s="876">
        <v>1341191</v>
      </c>
      <c r="I26" s="877"/>
      <c r="J26" s="878">
        <v>5.7772402836072212E-2</v>
      </c>
      <c r="K26" s="879">
        <v>60908</v>
      </c>
      <c r="L26" s="880">
        <v>8.1125698652149136E-3</v>
      </c>
      <c r="M26" s="876">
        <v>9047</v>
      </c>
      <c r="N26" s="881">
        <v>8.7092498865890322E-2</v>
      </c>
      <c r="O26" s="882">
        <v>97912</v>
      </c>
      <c r="P26" s="881">
        <v>7.4700812180581222E-2</v>
      </c>
      <c r="Q26" s="882">
        <f t="shared" si="0"/>
        <v>91295</v>
      </c>
      <c r="R26" s="881">
        <f>[1]Cuadro_CCAA2!N99</f>
        <v>8.3003942994140045E-2</v>
      </c>
      <c r="S26" s="882">
        <f t="shared" ref="S26" si="1">SUM(S8:S25)</f>
        <v>102792</v>
      </c>
    </row>
  </sheetData>
  <mergeCells count="8">
    <mergeCell ref="B3:R3"/>
    <mergeCell ref="C5:I6"/>
    <mergeCell ref="J5:S5"/>
    <mergeCell ref="J6:K6"/>
    <mergeCell ref="L6:M6"/>
    <mergeCell ref="R6:S6"/>
    <mergeCell ref="N6:O6"/>
    <mergeCell ref="P6:Q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500-000005000000}">
          <x14:colorSeries rgb="FF376092"/>
          <x14:colorNegative rgb="FFD00000"/>
          <x14:colorAxis rgb="FF000000"/>
          <x14:colorMarkers rgb="FFD00000"/>
          <x14:colorFirst rgb="FFD00000"/>
          <x14:colorLast rgb="FFD00000"/>
          <x14:colorHigh rgb="FFD00000"/>
          <x14:colorLow rgb="FFD00000"/>
          <x14:sparklines>
            <x14:sparkline>
              <xm:f>EVO_resolPIA!C8:H8</xm:f>
              <xm:sqref>I8</xm:sqref>
            </x14:sparkline>
            <x14:sparkline>
              <xm:f>EVO_resolPIA!C9:H9</xm:f>
              <xm:sqref>I9</xm:sqref>
            </x14:sparkline>
            <x14:sparkline>
              <xm:f>EVO_resolPIA!C10:H10</xm:f>
              <xm:sqref>I10</xm:sqref>
            </x14:sparkline>
            <x14:sparkline>
              <xm:f>EVO_resolPIA!C11:H11</xm:f>
              <xm:sqref>I11</xm:sqref>
            </x14:sparkline>
            <x14:sparkline>
              <xm:f>EVO_resolPIA!C12:H12</xm:f>
              <xm:sqref>I12</xm:sqref>
            </x14:sparkline>
            <x14:sparkline>
              <xm:f>EVO_resolPIA!C13:H13</xm:f>
              <xm:sqref>I13</xm:sqref>
            </x14:sparkline>
            <x14:sparkline>
              <xm:f>EVO_resolPIA!C14:H14</xm:f>
              <xm:sqref>I14</xm:sqref>
            </x14:sparkline>
            <x14:sparkline>
              <xm:f>EVO_resolPIA!C15:H15</xm:f>
              <xm:sqref>I15</xm:sqref>
            </x14:sparkline>
            <x14:sparkline>
              <xm:f>EVO_resolPIA!C16:H16</xm:f>
              <xm:sqref>I16</xm:sqref>
            </x14:sparkline>
            <x14:sparkline>
              <xm:f>EVO_resolPIA!C17:H17</xm:f>
              <xm:sqref>I17</xm:sqref>
            </x14:sparkline>
            <x14:sparkline>
              <xm:f>EVO_resolPIA!C18:H18</xm:f>
              <xm:sqref>I18</xm:sqref>
            </x14:sparkline>
            <x14:sparkline>
              <xm:f>EVO_resolPIA!C19:H19</xm:f>
              <xm:sqref>I19</xm:sqref>
            </x14:sparkline>
            <x14:sparkline>
              <xm:f>EVO_resolPIA!C20:H20</xm:f>
              <xm:sqref>I20</xm:sqref>
            </x14:sparkline>
            <x14:sparkline>
              <xm:f>EVO_resolPIA!C21:H21</xm:f>
              <xm:sqref>I21</xm:sqref>
            </x14:sparkline>
            <x14:sparkline>
              <xm:f>EVO_resolPIA!C22:H22</xm:f>
              <xm:sqref>I22</xm:sqref>
            </x14:sparkline>
            <x14:sparkline>
              <xm:f>EVO_resolPIA!C23:H23</xm:f>
              <xm:sqref>I23</xm:sqref>
            </x14:sparkline>
            <x14:sparkline>
              <xm:f>EVO_resolPIA!C24:H24</xm:f>
              <xm:sqref>I24</xm:sqref>
            </x14:sparkline>
            <x14:sparkline>
              <xm:f>EVO_resolPIA!C25:H25</xm:f>
              <xm:sqref>I25</xm:sqref>
            </x14:sparkline>
            <x14:sparkline>
              <xm:f>EVO_resolPIA!C26:H26</xm:f>
              <xm:sqref>I26</xm:sqref>
            </x14:sparkline>
          </x14:sparklines>
        </x14:sparklineGroup>
      </x14:sparklineGroup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Hoja77">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204</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1" t="s">
        <v>466</v>
      </c>
      <c r="C6" s="1171"/>
      <c r="D6" s="1171"/>
      <c r="E6" s="1171"/>
      <c r="F6" s="1171"/>
      <c r="G6" s="1171"/>
      <c r="H6" s="1171"/>
      <c r="I6" s="1171"/>
      <c r="J6" s="389"/>
      <c r="K6" s="389"/>
      <c r="L6" s="389"/>
      <c r="M6" s="362"/>
      <c r="N6" s="362"/>
      <c r="O6" s="362"/>
      <c r="P6" s="362"/>
      <c r="Q6" s="362"/>
      <c r="R6" s="362"/>
    </row>
    <row r="7" spans="1:18" s="7" customFormat="1" ht="15.75" customHeight="1" x14ac:dyDescent="0.2">
      <c r="A7" s="364"/>
      <c r="B7" s="1172" t="str">
        <f>porsaad!B6</f>
        <v>Situación a 30 de abril de 2023</v>
      </c>
      <c r="C7" s="1172"/>
      <c r="D7" s="1172"/>
      <c r="E7" s="1172"/>
      <c r="F7" s="1172"/>
      <c r="G7" s="1172"/>
      <c r="H7" s="1172"/>
      <c r="I7" s="1172"/>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9" t="s">
        <v>15</v>
      </c>
      <c r="C9" s="1181" t="s">
        <v>51</v>
      </c>
      <c r="D9" s="1182"/>
      <c r="E9" s="1181" t="s">
        <v>36</v>
      </c>
      <c r="F9" s="1183"/>
      <c r="G9" s="1182" t="s">
        <v>35</v>
      </c>
      <c r="H9" s="1183"/>
      <c r="I9" s="366"/>
      <c r="J9" s="366"/>
      <c r="K9" s="366"/>
      <c r="L9" s="366"/>
      <c r="M9" s="366"/>
      <c r="N9" s="366"/>
      <c r="O9" s="366"/>
    </row>
    <row r="10" spans="1:18" ht="46.5" customHeight="1" x14ac:dyDescent="0.2">
      <c r="B10" s="1180"/>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v>260.48882352941172</v>
      </c>
      <c r="D11" s="370">
        <v>0.21294567444864063</v>
      </c>
      <c r="E11" s="376">
        <v>352.45168642242191</v>
      </c>
      <c r="F11" s="372">
        <v>0.24804256395769397</v>
      </c>
      <c r="G11" s="376">
        <v>583.09843922709831</v>
      </c>
      <c r="H11" s="372">
        <v>0.19424172864239117</v>
      </c>
      <c r="I11" s="366"/>
      <c r="J11" s="366"/>
      <c r="K11" s="366"/>
      <c r="L11" s="366"/>
      <c r="M11" s="366"/>
      <c r="N11" s="366"/>
      <c r="O11" s="366"/>
    </row>
    <row r="12" spans="1:18" ht="15" customHeight="1" x14ac:dyDescent="0.2">
      <c r="B12" s="368" t="s">
        <v>10</v>
      </c>
      <c r="C12" s="375">
        <v>215.85000000000002</v>
      </c>
      <c r="D12" s="370">
        <v>0.43588260099869414</v>
      </c>
      <c r="E12" s="377">
        <v>302.55789649923707</v>
      </c>
      <c r="F12" s="373">
        <v>0.44319800913436902</v>
      </c>
      <c r="G12" s="377">
        <v>474.38577605679461</v>
      </c>
      <c r="H12" s="373">
        <v>0.39249204266703014</v>
      </c>
      <c r="I12" s="366"/>
      <c r="J12" s="366"/>
      <c r="K12" s="366"/>
      <c r="L12" s="366"/>
      <c r="M12" s="366"/>
      <c r="N12" s="366"/>
      <c r="O12" s="366"/>
    </row>
    <row r="13" spans="1:18" ht="15" customHeight="1" x14ac:dyDescent="0.2">
      <c r="B13" s="368" t="s">
        <v>40</v>
      </c>
      <c r="C13" s="375">
        <v>295.80961538461548</v>
      </c>
      <c r="D13" s="370">
        <v>0.49094699587008334</v>
      </c>
      <c r="E13" s="377">
        <v>377.68952813067392</v>
      </c>
      <c r="F13" s="373">
        <v>0.49775556238498353</v>
      </c>
      <c r="G13" s="377">
        <v>451.77315832650123</v>
      </c>
      <c r="H13" s="373">
        <v>0.45748458651122353</v>
      </c>
      <c r="I13" s="366"/>
      <c r="J13" s="366"/>
      <c r="K13" s="366"/>
      <c r="L13" s="366"/>
      <c r="M13" s="366"/>
      <c r="N13" s="366"/>
      <c r="O13" s="366"/>
    </row>
    <row r="14" spans="1:18" ht="15" customHeight="1" x14ac:dyDescent="0.2">
      <c r="B14" s="368" t="s">
        <v>41</v>
      </c>
      <c r="C14" s="375">
        <v>403.49</v>
      </c>
      <c r="D14" s="370">
        <v>0</v>
      </c>
      <c r="E14" s="377">
        <v>350.20426256410235</v>
      </c>
      <c r="F14" s="373">
        <v>0.37356382055491927</v>
      </c>
      <c r="G14" s="377">
        <v>500.32680330601096</v>
      </c>
      <c r="H14" s="373">
        <v>0.3907182026251434</v>
      </c>
      <c r="I14" s="366"/>
      <c r="J14" s="366"/>
      <c r="K14" s="366"/>
      <c r="L14" s="366"/>
      <c r="M14" s="366"/>
      <c r="N14" s="366"/>
      <c r="O14" s="366"/>
    </row>
    <row r="15" spans="1:18" ht="15" customHeight="1" x14ac:dyDescent="0.2">
      <c r="B15" s="368" t="s">
        <v>9</v>
      </c>
      <c r="C15" s="375">
        <v>313.59800000000001</v>
      </c>
      <c r="D15" s="370">
        <v>0.64297142264230578</v>
      </c>
      <c r="E15" s="377">
        <v>303.76766081871244</v>
      </c>
      <c r="F15" s="373">
        <v>0.49038492901483427</v>
      </c>
      <c r="G15" s="377">
        <v>528.29001170960134</v>
      </c>
      <c r="H15" s="373">
        <v>0.41654888104871923</v>
      </c>
      <c r="I15" s="366"/>
      <c r="J15" s="366"/>
      <c r="K15" s="366"/>
      <c r="L15" s="366"/>
      <c r="M15" s="366"/>
      <c r="N15" s="366"/>
      <c r="O15" s="366"/>
    </row>
    <row r="16" spans="1:18" ht="15" customHeight="1" x14ac:dyDescent="0.2">
      <c r="B16" s="368" t="s">
        <v>8</v>
      </c>
      <c r="C16" s="375">
        <v>470.66800000000012</v>
      </c>
      <c r="D16" s="370">
        <v>0.56494064177977688</v>
      </c>
      <c r="E16" s="377">
        <v>317.26698924731176</v>
      </c>
      <c r="F16" s="373">
        <v>0.51355727457011902</v>
      </c>
      <c r="G16" s="377">
        <v>474.61989999999969</v>
      </c>
      <c r="H16" s="373">
        <v>0.55920461091934659</v>
      </c>
      <c r="I16" s="366"/>
      <c r="J16" s="366"/>
      <c r="K16" s="366"/>
      <c r="L16" s="366"/>
      <c r="M16" s="366"/>
      <c r="N16" s="366"/>
      <c r="O16" s="366"/>
    </row>
    <row r="17" spans="1:15" ht="15" customHeight="1" x14ac:dyDescent="0.2">
      <c r="B17" s="368" t="s">
        <v>7</v>
      </c>
      <c r="C17" s="375">
        <v>195.35490476190472</v>
      </c>
      <c r="D17" s="370">
        <v>0.75001701251024622</v>
      </c>
      <c r="E17" s="377">
        <v>395.51553275109046</v>
      </c>
      <c r="F17" s="373">
        <v>0.68394251908875914</v>
      </c>
      <c r="G17" s="377">
        <v>544.195095642404</v>
      </c>
      <c r="H17" s="373">
        <v>0.60981707135999041</v>
      </c>
      <c r="I17" s="366"/>
      <c r="J17" s="366"/>
      <c r="K17" s="366"/>
      <c r="L17" s="366"/>
      <c r="M17" s="366"/>
      <c r="N17" s="366"/>
      <c r="O17" s="366"/>
    </row>
    <row r="18" spans="1:15" ht="15" customHeight="1" x14ac:dyDescent="0.2">
      <c r="B18" s="368" t="s">
        <v>43</v>
      </c>
      <c r="C18" s="375">
        <v>226.60258282066147</v>
      </c>
      <c r="D18" s="370">
        <v>0.40477006563120116</v>
      </c>
      <c r="E18" s="377">
        <v>375.37863266331465</v>
      </c>
      <c r="F18" s="373">
        <v>0.49148705706657714</v>
      </c>
      <c r="G18" s="377">
        <v>454.47755996283803</v>
      </c>
      <c r="H18" s="373">
        <v>0.56766234991704922</v>
      </c>
      <c r="I18" s="366"/>
      <c r="J18" s="366"/>
      <c r="K18" s="366"/>
      <c r="L18" s="366"/>
      <c r="M18" s="366"/>
      <c r="N18" s="366"/>
      <c r="O18" s="366"/>
    </row>
    <row r="19" spans="1:15" ht="15" customHeight="1" x14ac:dyDescent="0.2">
      <c r="B19" s="368" t="s">
        <v>44</v>
      </c>
      <c r="C19" s="375">
        <v>656.84249999999997</v>
      </c>
      <c r="D19" s="370">
        <v>0.40676490255442022</v>
      </c>
      <c r="E19" s="377">
        <v>616.50218164492537</v>
      </c>
      <c r="F19" s="373">
        <v>0.2855132699370232</v>
      </c>
      <c r="G19" s="377">
        <v>616.25664173702546</v>
      </c>
      <c r="H19" s="373">
        <v>0.29452847083597522</v>
      </c>
      <c r="I19" s="366"/>
      <c r="J19" s="366"/>
      <c r="K19" s="366"/>
      <c r="L19" s="366"/>
      <c r="M19" s="366"/>
      <c r="N19" s="366"/>
      <c r="O19" s="366"/>
    </row>
    <row r="20" spans="1:15" ht="15" customHeight="1" x14ac:dyDescent="0.2">
      <c r="B20" s="368" t="s">
        <v>6</v>
      </c>
      <c r="C20" s="375">
        <v>1422.8762025316457</v>
      </c>
      <c r="D20" s="370">
        <v>0.36173335756510661</v>
      </c>
      <c r="E20" s="377">
        <v>819.2851093439632</v>
      </c>
      <c r="F20" s="373">
        <v>0.60450479216854003</v>
      </c>
      <c r="G20" s="440">
        <v>863.31407043144986</v>
      </c>
      <c r="H20" s="373">
        <v>0.3679383395793786</v>
      </c>
      <c r="I20" s="366"/>
      <c r="J20" s="366"/>
      <c r="K20" s="366"/>
      <c r="L20" s="366"/>
      <c r="M20" s="366"/>
      <c r="N20" s="366"/>
      <c r="O20" s="366"/>
    </row>
    <row r="21" spans="1:15" ht="15" customHeight="1" x14ac:dyDescent="0.2">
      <c r="B21" s="368" t="s">
        <v>5</v>
      </c>
      <c r="C21" s="375" t="s">
        <v>375</v>
      </c>
      <c r="D21" s="370" t="s">
        <v>375</v>
      </c>
      <c r="E21" s="377">
        <v>336.65040796019741</v>
      </c>
      <c r="F21" s="373">
        <v>0.36037941458586747</v>
      </c>
      <c r="G21" s="377">
        <v>493.88150428682775</v>
      </c>
      <c r="H21" s="373">
        <v>0.42553934778372693</v>
      </c>
      <c r="I21" s="366"/>
      <c r="J21" s="366"/>
      <c r="K21" s="366"/>
      <c r="L21" s="366"/>
      <c r="M21" s="366"/>
      <c r="N21" s="366"/>
      <c r="O21" s="366"/>
    </row>
    <row r="22" spans="1:15" ht="15" customHeight="1" x14ac:dyDescent="0.2">
      <c r="B22" s="368" t="s">
        <v>38</v>
      </c>
      <c r="C22" s="375">
        <v>209.604693877551</v>
      </c>
      <c r="D22" s="370">
        <v>0.43497920065961249</v>
      </c>
      <c r="E22" s="377">
        <v>355.86509451360445</v>
      </c>
      <c r="F22" s="373">
        <v>0.53399502039899349</v>
      </c>
      <c r="G22" s="377">
        <v>388.05401444312321</v>
      </c>
      <c r="H22" s="373">
        <v>0.52799801397322976</v>
      </c>
      <c r="I22" s="366"/>
      <c r="J22" s="366"/>
      <c r="K22" s="366"/>
      <c r="L22" s="366"/>
      <c r="M22" s="366"/>
      <c r="N22" s="366"/>
      <c r="O22" s="366"/>
    </row>
    <row r="23" spans="1:15" ht="15" customHeight="1" x14ac:dyDescent="0.2">
      <c r="B23" s="368" t="s">
        <v>45</v>
      </c>
      <c r="C23" s="375">
        <v>364.52</v>
      </c>
      <c r="D23" s="370">
        <v>0.25031564535364997</v>
      </c>
      <c r="E23" s="377">
        <v>378.9803468727863</v>
      </c>
      <c r="F23" s="373">
        <v>0.15846275425917039</v>
      </c>
      <c r="G23" s="377">
        <v>570.62261432756236</v>
      </c>
      <c r="H23" s="373">
        <v>0.25198297624332922</v>
      </c>
      <c r="I23" s="366"/>
      <c r="J23" s="366"/>
      <c r="K23" s="366"/>
      <c r="L23" s="366"/>
      <c r="M23" s="366"/>
      <c r="N23" s="366"/>
      <c r="O23" s="366"/>
    </row>
    <row r="24" spans="1:15" ht="15" customHeight="1" x14ac:dyDescent="0.2">
      <c r="B24" s="368" t="s">
        <v>46</v>
      </c>
      <c r="C24" s="375" t="s">
        <v>375</v>
      </c>
      <c r="D24" s="370" t="s">
        <v>375</v>
      </c>
      <c r="E24" s="377">
        <v>417.92618604651125</v>
      </c>
      <c r="F24" s="373">
        <v>0.12023692170415637</v>
      </c>
      <c r="G24" s="377">
        <v>699.24133037694548</v>
      </c>
      <c r="H24" s="373">
        <v>0.13986724888413668</v>
      </c>
      <c r="I24" s="366"/>
      <c r="J24" s="366"/>
      <c r="K24" s="366"/>
      <c r="L24" s="366"/>
      <c r="M24" s="366"/>
      <c r="N24" s="366"/>
      <c r="O24" s="366"/>
    </row>
    <row r="25" spans="1:15" ht="15" customHeight="1" x14ac:dyDescent="0.2">
      <c r="B25" s="368" t="s">
        <v>47</v>
      </c>
      <c r="C25" s="375">
        <v>1048.1414285714286</v>
      </c>
      <c r="D25" s="370">
        <v>0.55572626827977822</v>
      </c>
      <c r="E25" s="377">
        <v>615.88716981132052</v>
      </c>
      <c r="F25" s="373">
        <v>0.80074031064480222</v>
      </c>
      <c r="G25" s="377">
        <v>655.94252631578922</v>
      </c>
      <c r="H25" s="373">
        <v>0.5851164843267519</v>
      </c>
      <c r="I25" s="366"/>
      <c r="J25" s="366"/>
      <c r="K25" s="366"/>
      <c r="L25" s="366"/>
      <c r="M25" s="366"/>
      <c r="N25" s="366"/>
      <c r="O25" s="366"/>
    </row>
    <row r="26" spans="1:15" ht="15" customHeight="1" x14ac:dyDescent="0.2">
      <c r="B26" s="368" t="s">
        <v>48</v>
      </c>
      <c r="C26" s="375">
        <v>340.94685714285714</v>
      </c>
      <c r="D26" s="370">
        <v>0.39314974077123732</v>
      </c>
      <c r="E26" s="377">
        <v>631.44845779220907</v>
      </c>
      <c r="F26" s="373">
        <v>0.32111457172298041</v>
      </c>
      <c r="G26" s="377">
        <v>697.83745709828383</v>
      </c>
      <c r="H26" s="373">
        <v>0.32316939772386738</v>
      </c>
      <c r="I26" s="366"/>
      <c r="J26" s="366"/>
      <c r="K26" s="366"/>
      <c r="L26" s="366"/>
      <c r="M26" s="366"/>
      <c r="N26" s="366"/>
      <c r="O26" s="366"/>
    </row>
    <row r="27" spans="1:15" ht="15" customHeight="1" x14ac:dyDescent="0.2">
      <c r="B27" s="368" t="s">
        <v>49</v>
      </c>
      <c r="C27" s="375">
        <v>507.95090909090919</v>
      </c>
      <c r="D27" s="370">
        <v>0.32637246602210662</v>
      </c>
      <c r="E27" s="377">
        <v>402.31224938875147</v>
      </c>
      <c r="F27" s="373">
        <v>0.12612995225747894</v>
      </c>
      <c r="G27" s="377">
        <v>662.0925512528496</v>
      </c>
      <c r="H27" s="373">
        <v>0.11262721653644243</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450.03541292048948</v>
      </c>
      <c r="D29" s="371">
        <v>1.1592877215255852</v>
      </c>
      <c r="E29" s="378">
        <v>451.90148185430542</v>
      </c>
      <c r="F29" s="374">
        <v>0.60805782990904977</v>
      </c>
      <c r="G29" s="378">
        <v>560.85615545828762</v>
      </c>
      <c r="H29" s="374">
        <v>0.46764227433088829</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0" t="s">
        <v>198</v>
      </c>
      <c r="C31" s="850"/>
      <c r="D31" s="850"/>
      <c r="E31" s="850"/>
      <c r="F31" s="850"/>
      <c r="G31" s="850"/>
      <c r="H31" s="850"/>
      <c r="I31" s="626"/>
      <c r="J31" s="626"/>
      <c r="K31" s="626"/>
      <c r="L31" s="626"/>
      <c r="M31" s="626"/>
      <c r="N31" s="626"/>
      <c r="O31" s="626"/>
    </row>
    <row r="32" spans="1:15" ht="36.75" customHeight="1" x14ac:dyDescent="0.2">
      <c r="B32" s="1178" t="s">
        <v>300</v>
      </c>
      <c r="C32" s="1178"/>
      <c r="D32" s="1178"/>
      <c r="E32" s="1178"/>
      <c r="F32" s="1178"/>
      <c r="G32" s="1178"/>
      <c r="H32" s="1178"/>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Hoja78">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205</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1" t="s">
        <v>465</v>
      </c>
      <c r="C6" s="1171"/>
      <c r="D6" s="1171"/>
      <c r="E6" s="1171"/>
      <c r="F6" s="1171"/>
      <c r="G6" s="1171"/>
      <c r="H6" s="1171"/>
      <c r="I6" s="1171"/>
      <c r="J6" s="389"/>
      <c r="K6" s="389"/>
      <c r="L6" s="389"/>
      <c r="M6" s="362"/>
      <c r="N6" s="362"/>
      <c r="O6" s="362"/>
      <c r="P6" s="362"/>
      <c r="Q6" s="362"/>
      <c r="R6" s="362"/>
    </row>
    <row r="7" spans="1:18" s="7" customFormat="1" ht="15.75" customHeight="1" x14ac:dyDescent="0.2">
      <c r="A7" s="364"/>
      <c r="B7" s="1172" t="str">
        <f>porsaad!B6</f>
        <v>Situación a 30 de abril de 2023</v>
      </c>
      <c r="C7" s="1172"/>
      <c r="D7" s="1172"/>
      <c r="E7" s="1172"/>
      <c r="F7" s="1172"/>
      <c r="G7" s="1172"/>
      <c r="H7" s="1172"/>
      <c r="I7" s="1172"/>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9" t="s">
        <v>15</v>
      </c>
      <c r="C9" s="1181" t="s">
        <v>51</v>
      </c>
      <c r="D9" s="1182"/>
      <c r="E9" s="1181" t="s">
        <v>36</v>
      </c>
      <c r="F9" s="1183"/>
      <c r="G9" s="1182" t="s">
        <v>35</v>
      </c>
      <c r="H9" s="1183"/>
      <c r="I9" s="366"/>
      <c r="J9" s="366"/>
      <c r="K9" s="366"/>
      <c r="L9" s="366"/>
      <c r="M9" s="366"/>
      <c r="N9" s="366"/>
      <c r="O9" s="366"/>
    </row>
    <row r="10" spans="1:18" ht="46.5" customHeight="1" x14ac:dyDescent="0.2">
      <c r="B10" s="1180"/>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v>248.80181818181819</v>
      </c>
      <c r="D11" s="370">
        <v>0.15643444179484903</v>
      </c>
      <c r="E11" s="376">
        <v>325.57638888888874</v>
      </c>
      <c r="F11" s="372">
        <v>0.32563931681114777</v>
      </c>
      <c r="G11" s="376">
        <v>532.034098360656</v>
      </c>
      <c r="H11" s="372">
        <v>0.23581820636069409</v>
      </c>
      <c r="I11" s="366"/>
      <c r="J11" s="366"/>
      <c r="K11" s="366"/>
      <c r="L11" s="366"/>
      <c r="M11" s="366"/>
      <c r="N11" s="366"/>
      <c r="O11" s="366"/>
    </row>
    <row r="12" spans="1:18" ht="15" customHeight="1" x14ac:dyDescent="0.2">
      <c r="B12" s="368" t="s">
        <v>10</v>
      </c>
      <c r="C12" s="375">
        <v>104.52231818181819</v>
      </c>
      <c r="D12" s="370">
        <v>0.66667186438259329</v>
      </c>
      <c r="E12" s="377">
        <v>193.11333333333343</v>
      </c>
      <c r="F12" s="373">
        <v>0.5279719633358273</v>
      </c>
      <c r="G12" s="377">
        <v>325.32275229357793</v>
      </c>
      <c r="H12" s="373">
        <v>0.27018251147734784</v>
      </c>
      <c r="I12" s="366"/>
      <c r="J12" s="366"/>
      <c r="K12" s="366"/>
      <c r="L12" s="366"/>
      <c r="M12" s="366"/>
      <c r="N12" s="366"/>
      <c r="O12" s="366"/>
    </row>
    <row r="13" spans="1:18" ht="15" customHeight="1" x14ac:dyDescent="0.2">
      <c r="B13" s="368" t="s">
        <v>40</v>
      </c>
      <c r="C13" s="375">
        <v>175.99322580645159</v>
      </c>
      <c r="D13" s="370">
        <v>0.34005746937053544</v>
      </c>
      <c r="E13" s="377">
        <v>273.1599130434779</v>
      </c>
      <c r="F13" s="373">
        <v>0.26385465339322794</v>
      </c>
      <c r="G13" s="377">
        <v>416.35380952380945</v>
      </c>
      <c r="H13" s="373">
        <v>0.28383114798798892</v>
      </c>
      <c r="I13" s="366"/>
      <c r="J13" s="366"/>
      <c r="K13" s="366"/>
      <c r="L13" s="366"/>
      <c r="M13" s="366"/>
      <c r="N13" s="366"/>
      <c r="O13" s="366"/>
    </row>
    <row r="14" spans="1:18" ht="15" customHeight="1" x14ac:dyDescent="0.2">
      <c r="B14" s="368" t="s">
        <v>41</v>
      </c>
      <c r="C14" s="375">
        <v>154.38238071428572</v>
      </c>
      <c r="D14" s="370">
        <v>0.73985190136927093</v>
      </c>
      <c r="E14" s="377">
        <v>223.6997223611111</v>
      </c>
      <c r="F14" s="373">
        <v>0.6393868607322124</v>
      </c>
      <c r="G14" s="377">
        <v>176.36861111111114</v>
      </c>
      <c r="H14" s="373">
        <v>0.84514171470210664</v>
      </c>
      <c r="I14" s="366"/>
      <c r="J14" s="366"/>
      <c r="K14" s="366"/>
      <c r="L14" s="366"/>
      <c r="M14" s="366"/>
      <c r="N14" s="366"/>
      <c r="O14" s="366"/>
    </row>
    <row r="15" spans="1:18" ht="15" customHeight="1" x14ac:dyDescent="0.2">
      <c r="B15" s="368" t="s">
        <v>9</v>
      </c>
      <c r="C15" s="375">
        <v>213.85434589800445</v>
      </c>
      <c r="D15" s="370">
        <v>0.52530000162045121</v>
      </c>
      <c r="E15" s="377">
        <v>289.02880149812734</v>
      </c>
      <c r="F15" s="373">
        <v>0.56073921635679114</v>
      </c>
      <c r="G15" s="377">
        <v>482.02467032967002</v>
      </c>
      <c r="H15" s="373">
        <v>0.5360224055073971</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225.60619808306484</v>
      </c>
      <c r="D17" s="370">
        <v>0.60161225102889482</v>
      </c>
      <c r="E17" s="377">
        <v>404.0620344456384</v>
      </c>
      <c r="F17" s="373">
        <v>0.70118386737978811</v>
      </c>
      <c r="G17" s="377">
        <v>539.0596254416987</v>
      </c>
      <c r="H17" s="373">
        <v>0.60035445897274242</v>
      </c>
      <c r="I17" s="366"/>
      <c r="J17" s="366"/>
      <c r="K17" s="366"/>
      <c r="L17" s="366"/>
      <c r="M17" s="366"/>
      <c r="N17" s="366"/>
      <c r="O17" s="366"/>
    </row>
    <row r="18" spans="1:15" ht="15" customHeight="1" x14ac:dyDescent="0.2">
      <c r="B18" s="368" t="s">
        <v>43</v>
      </c>
      <c r="C18" s="375">
        <v>170.48703448275859</v>
      </c>
      <c r="D18" s="370">
        <v>0.6390325401964384</v>
      </c>
      <c r="E18" s="377">
        <v>227.03742446043171</v>
      </c>
      <c r="F18" s="373">
        <v>0.6717889868169532</v>
      </c>
      <c r="G18" s="377">
        <v>218.37212745098037</v>
      </c>
      <c r="H18" s="373">
        <v>0.68865844855924896</v>
      </c>
      <c r="I18" s="366"/>
      <c r="J18" s="366"/>
      <c r="K18" s="366"/>
      <c r="L18" s="366"/>
      <c r="M18" s="366"/>
      <c r="N18" s="366"/>
      <c r="O18" s="366"/>
    </row>
    <row r="19" spans="1:15" ht="15" customHeight="1" x14ac:dyDescent="0.2">
      <c r="B19" s="368" t="s">
        <v>44</v>
      </c>
      <c r="C19" s="375">
        <v>172.12539301310045</v>
      </c>
      <c r="D19" s="370">
        <v>9.7343665661383486E-2</v>
      </c>
      <c r="E19" s="377">
        <v>391.03915909090807</v>
      </c>
      <c r="F19" s="373">
        <v>0.16061285273236284</v>
      </c>
      <c r="G19" s="377">
        <v>403.312684824901</v>
      </c>
      <c r="H19" s="373">
        <v>0.1102080797858731</v>
      </c>
      <c r="I19" s="366"/>
      <c r="J19" s="366"/>
      <c r="K19" s="366"/>
      <c r="L19" s="366"/>
      <c r="M19" s="366"/>
      <c r="N19" s="366"/>
      <c r="O19" s="366"/>
    </row>
    <row r="20" spans="1:15" ht="15" customHeight="1" x14ac:dyDescent="0.2">
      <c r="B20" s="368" t="s">
        <v>6</v>
      </c>
      <c r="C20" s="375">
        <v>392.50249999999994</v>
      </c>
      <c r="D20" s="370">
        <v>0.76168452837223677</v>
      </c>
      <c r="E20" s="377">
        <v>532.26433035714058</v>
      </c>
      <c r="F20" s="373">
        <v>0.52366762403667944</v>
      </c>
      <c r="G20" s="440">
        <v>682.87566523605415</v>
      </c>
      <c r="H20" s="373">
        <v>0.32621232342343787</v>
      </c>
      <c r="I20" s="366"/>
      <c r="J20" s="366"/>
      <c r="K20" s="366"/>
      <c r="L20" s="366"/>
      <c r="M20" s="366"/>
      <c r="N20" s="366"/>
      <c r="O20" s="366"/>
    </row>
    <row r="21" spans="1:15" ht="15" customHeight="1" x14ac:dyDescent="0.2">
      <c r="B21" s="368" t="s">
        <v>5</v>
      </c>
      <c r="C21" s="375">
        <v>269.59166666666664</v>
      </c>
      <c r="D21" s="370">
        <v>0.21846448744420247</v>
      </c>
      <c r="E21" s="377">
        <v>337.71687022900761</v>
      </c>
      <c r="F21" s="373">
        <v>0.32553460448242966</v>
      </c>
      <c r="G21" s="377">
        <v>386.03559090909079</v>
      </c>
      <c r="H21" s="373">
        <v>0.36534289222160621</v>
      </c>
      <c r="I21" s="366"/>
      <c r="J21" s="366"/>
      <c r="K21" s="366"/>
      <c r="L21" s="366"/>
      <c r="M21" s="366"/>
      <c r="N21" s="366"/>
      <c r="O21" s="366"/>
    </row>
    <row r="22" spans="1:15" ht="15" customHeight="1" x14ac:dyDescent="0.2">
      <c r="B22" s="368" t="s">
        <v>38</v>
      </c>
      <c r="C22" s="375">
        <v>194.79581347150247</v>
      </c>
      <c r="D22" s="370">
        <v>0.43207045278863876</v>
      </c>
      <c r="E22" s="377">
        <v>226.25871165644278</v>
      </c>
      <c r="F22" s="373">
        <v>0.44731306528867532</v>
      </c>
      <c r="G22" s="377">
        <v>356.40980392156837</v>
      </c>
      <c r="H22" s="373">
        <v>0.4415956231899032</v>
      </c>
      <c r="I22" s="366"/>
      <c r="J22" s="366"/>
      <c r="K22" s="366"/>
      <c r="L22" s="366"/>
      <c r="M22" s="366"/>
      <c r="N22" s="366"/>
      <c r="O22" s="366"/>
    </row>
    <row r="23" spans="1:15" ht="15" customHeight="1" x14ac:dyDescent="0.2">
      <c r="B23" s="368" t="s">
        <v>45</v>
      </c>
      <c r="C23" s="375">
        <v>294.85306791569087</v>
      </c>
      <c r="D23" s="370">
        <v>9.2086945333540865E-2</v>
      </c>
      <c r="E23" s="377">
        <v>318.64860869565183</v>
      </c>
      <c r="F23" s="373">
        <v>0.17776565225565522</v>
      </c>
      <c r="G23" s="377">
        <v>428.48849284928173</v>
      </c>
      <c r="H23" s="373">
        <v>0.26173684125769009</v>
      </c>
      <c r="I23" s="366"/>
      <c r="J23" s="366"/>
      <c r="K23" s="366"/>
      <c r="L23" s="366"/>
      <c r="M23" s="366"/>
      <c r="N23" s="366"/>
      <c r="O23" s="366"/>
    </row>
    <row r="24" spans="1:15" ht="15" customHeight="1" x14ac:dyDescent="0.2">
      <c r="B24" s="368" t="s">
        <v>46</v>
      </c>
      <c r="C24" s="375">
        <v>298.98360000000002</v>
      </c>
      <c r="D24" s="370">
        <v>2.4038219233362648E-2</v>
      </c>
      <c r="E24" s="377">
        <v>419.51563218390805</v>
      </c>
      <c r="F24" s="373">
        <v>0.11490166682003169</v>
      </c>
      <c r="G24" s="377">
        <v>715.06999999999982</v>
      </c>
      <c r="H24" s="373">
        <v>2.3673355859225342E-8</v>
      </c>
      <c r="I24" s="366"/>
      <c r="J24" s="366"/>
      <c r="K24" s="366"/>
      <c r="L24" s="366"/>
      <c r="M24" s="366"/>
      <c r="N24" s="366"/>
      <c r="O24" s="366"/>
    </row>
    <row r="25" spans="1:15" ht="15" customHeight="1" x14ac:dyDescent="0.2">
      <c r="B25" s="368" t="s">
        <v>47</v>
      </c>
      <c r="C25" s="375">
        <v>475.00000000000017</v>
      </c>
      <c r="D25" s="370">
        <v>0.62692263774899315</v>
      </c>
      <c r="E25" s="377">
        <v>484.82129629629634</v>
      </c>
      <c r="F25" s="373">
        <v>0.55705519765095601</v>
      </c>
      <c r="G25" s="377">
        <v>483.56428571428569</v>
      </c>
      <c r="H25" s="373">
        <v>0.58296066882382691</v>
      </c>
      <c r="I25" s="366"/>
      <c r="J25" s="366"/>
      <c r="K25" s="366"/>
      <c r="L25" s="366"/>
      <c r="M25" s="366"/>
      <c r="N25" s="366"/>
      <c r="O25" s="366"/>
    </row>
    <row r="26" spans="1:15" ht="15" customHeight="1" x14ac:dyDescent="0.2">
      <c r="B26" s="368" t="s">
        <v>48</v>
      </c>
      <c r="C26" s="375" t="s">
        <v>375</v>
      </c>
      <c r="D26" s="370" t="s">
        <v>375</v>
      </c>
      <c r="E26" s="377">
        <v>300</v>
      </c>
      <c r="F26" s="373">
        <v>0</v>
      </c>
      <c r="G26" s="377">
        <v>316.5</v>
      </c>
      <c r="H26" s="373">
        <v>0.50045837497956547</v>
      </c>
      <c r="I26" s="366"/>
      <c r="J26" s="366"/>
      <c r="K26" s="366"/>
      <c r="L26" s="366"/>
      <c r="M26" s="366"/>
      <c r="N26" s="366"/>
      <c r="O26" s="366"/>
    </row>
    <row r="27" spans="1:15" ht="15" customHeight="1" x14ac:dyDescent="0.2">
      <c r="B27" s="368" t="s">
        <v>49</v>
      </c>
      <c r="C27" s="375">
        <v>217.5</v>
      </c>
      <c r="D27" s="370">
        <v>0.22635746957411532</v>
      </c>
      <c r="E27" s="377">
        <v>298.74518518518522</v>
      </c>
      <c r="F27" s="373">
        <v>0.26118981427640964</v>
      </c>
      <c r="G27" s="377">
        <v>529.51319999999987</v>
      </c>
      <c r="H27" s="373">
        <v>0.27397399944556028</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225.40364984222731</v>
      </c>
      <c r="D29" s="371">
        <v>0.59653321270949877</v>
      </c>
      <c r="E29" s="378">
        <v>345.30809263746386</v>
      </c>
      <c r="F29" s="374">
        <v>0.59052642613930095</v>
      </c>
      <c r="G29" s="378">
        <v>454.07102640956657</v>
      </c>
      <c r="H29" s="374">
        <v>0.52591548048813241</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0" t="s">
        <v>198</v>
      </c>
      <c r="C31" s="850"/>
      <c r="D31" s="850"/>
      <c r="E31" s="850"/>
      <c r="F31" s="850"/>
      <c r="G31" s="850"/>
      <c r="H31" s="850"/>
      <c r="I31" s="626"/>
      <c r="J31" s="626"/>
      <c r="K31" s="626"/>
      <c r="L31" s="626"/>
      <c r="M31" s="626"/>
      <c r="N31" s="626"/>
      <c r="O31" s="626"/>
    </row>
    <row r="32" spans="1:15" ht="36.75" customHeight="1" x14ac:dyDescent="0.2">
      <c r="B32" s="1178" t="s">
        <v>300</v>
      </c>
      <c r="C32" s="1178"/>
      <c r="D32" s="1178"/>
      <c r="E32" s="1178"/>
      <c r="F32" s="1178"/>
      <c r="G32" s="1178"/>
      <c r="H32" s="1178"/>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Hoja79">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206</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1" t="s">
        <v>464</v>
      </c>
      <c r="C6" s="1171"/>
      <c r="D6" s="1171"/>
      <c r="E6" s="1171"/>
      <c r="F6" s="1171"/>
      <c r="G6" s="1171"/>
      <c r="H6" s="1171"/>
      <c r="I6" s="1171"/>
      <c r="J6" s="389"/>
      <c r="K6" s="389"/>
      <c r="L6" s="389"/>
      <c r="M6" s="362"/>
      <c r="N6" s="362"/>
      <c r="O6" s="362"/>
      <c r="P6" s="362"/>
      <c r="Q6" s="362"/>
      <c r="R6" s="362"/>
    </row>
    <row r="7" spans="1:18" s="7" customFormat="1" ht="15.75" customHeight="1" x14ac:dyDescent="0.2">
      <c r="A7" s="364"/>
      <c r="B7" s="1172" t="str">
        <f>porsaad!B6</f>
        <v>Situación a 30 de abril de 2023</v>
      </c>
      <c r="C7" s="1172"/>
      <c r="D7" s="1172"/>
      <c r="E7" s="1172"/>
      <c r="F7" s="1172"/>
      <c r="G7" s="1172"/>
      <c r="H7" s="1172"/>
      <c r="I7" s="1172"/>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9" t="s">
        <v>15</v>
      </c>
      <c r="C9" s="1181" t="s">
        <v>51</v>
      </c>
      <c r="D9" s="1182"/>
      <c r="E9" s="1181" t="s">
        <v>36</v>
      </c>
      <c r="F9" s="1183"/>
      <c r="G9" s="1182" t="s">
        <v>35</v>
      </c>
      <c r="H9" s="1183"/>
      <c r="I9" s="366"/>
      <c r="J9" s="366"/>
      <c r="K9" s="366"/>
      <c r="L9" s="366"/>
      <c r="M9" s="366"/>
      <c r="N9" s="366"/>
      <c r="O9" s="366"/>
    </row>
    <row r="10" spans="1:18" ht="46.5" customHeight="1" x14ac:dyDescent="0.2">
      <c r="B10" s="1180"/>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375</v>
      </c>
      <c r="D11" s="370" t="s">
        <v>375</v>
      </c>
      <c r="E11" s="376" t="s">
        <v>375</v>
      </c>
      <c r="F11" s="372" t="s">
        <v>375</v>
      </c>
      <c r="G11" s="376" t="s">
        <v>375</v>
      </c>
      <c r="H11" s="372" t="s">
        <v>375</v>
      </c>
      <c r="I11" s="366"/>
      <c r="J11" s="366"/>
      <c r="K11" s="366"/>
      <c r="L11" s="366"/>
      <c r="M11" s="366"/>
      <c r="N11" s="366"/>
      <c r="O11" s="366"/>
    </row>
    <row r="12" spans="1:18" ht="15" customHeight="1" x14ac:dyDescent="0.2">
      <c r="B12" s="368" t="s">
        <v>10</v>
      </c>
      <c r="C12" s="375" t="s">
        <v>375</v>
      </c>
      <c r="D12" s="370" t="s">
        <v>375</v>
      </c>
      <c r="E12" s="377" t="s">
        <v>375</v>
      </c>
      <c r="F12" s="373" t="s">
        <v>375</v>
      </c>
      <c r="G12" s="377" t="s">
        <v>375</v>
      </c>
      <c r="H12" s="373" t="s">
        <v>375</v>
      </c>
      <c r="I12" s="366"/>
      <c r="J12" s="366"/>
      <c r="K12" s="366"/>
      <c r="L12" s="366"/>
      <c r="M12" s="366"/>
      <c r="N12" s="366"/>
      <c r="O12" s="366"/>
    </row>
    <row r="13" spans="1:18" ht="15" customHeight="1" x14ac:dyDescent="0.2">
      <c r="B13" s="368" t="s">
        <v>40</v>
      </c>
      <c r="C13" s="375">
        <v>311.73355246523448</v>
      </c>
      <c r="D13" s="370">
        <v>0.56881148780979018</v>
      </c>
      <c r="E13" s="377" t="s">
        <v>375</v>
      </c>
      <c r="F13" s="373" t="s">
        <v>375</v>
      </c>
      <c r="G13" s="377" t="s">
        <v>375</v>
      </c>
      <c r="H13" s="373" t="s">
        <v>375</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v>221.1440443505808</v>
      </c>
      <c r="D15" s="370">
        <v>0.5513791707569049</v>
      </c>
      <c r="E15" s="377">
        <v>320.11469387755079</v>
      </c>
      <c r="F15" s="373">
        <v>0.45498358900903851</v>
      </c>
      <c r="G15" s="377">
        <v>471.80393162393142</v>
      </c>
      <c r="H15" s="373">
        <v>0.53380747093088055</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105.44459386767072</v>
      </c>
      <c r="D17" s="370">
        <v>1.1468758386536777</v>
      </c>
      <c r="E17" s="377">
        <v>146.32228978622231</v>
      </c>
      <c r="F17" s="373">
        <v>1.2041674854804101</v>
      </c>
      <c r="G17" s="377">
        <v>206.84916751787688</v>
      </c>
      <c r="H17" s="373">
        <v>1.034461069048191</v>
      </c>
      <c r="I17" s="366"/>
      <c r="J17" s="366"/>
      <c r="K17" s="366"/>
      <c r="L17" s="366"/>
      <c r="M17" s="366"/>
      <c r="N17" s="366"/>
      <c r="O17" s="366"/>
    </row>
    <row r="18" spans="1:15" ht="15" customHeight="1" x14ac:dyDescent="0.2">
      <c r="B18" s="368" t="s">
        <v>43</v>
      </c>
      <c r="C18" s="375">
        <v>139.59023372287152</v>
      </c>
      <c r="D18" s="370">
        <v>0.58004753685348964</v>
      </c>
      <c r="E18" s="377">
        <v>176.98880303030282</v>
      </c>
      <c r="F18" s="373">
        <v>0.61090809661535217</v>
      </c>
      <c r="G18" s="377">
        <v>251.65866228070229</v>
      </c>
      <c r="H18" s="373">
        <v>0.81809234019478183</v>
      </c>
      <c r="I18" s="366"/>
      <c r="J18" s="366"/>
      <c r="K18" s="366"/>
      <c r="L18" s="366"/>
      <c r="M18" s="366"/>
      <c r="N18" s="366"/>
      <c r="O18" s="366"/>
    </row>
    <row r="19" spans="1:15" ht="15" customHeight="1" x14ac:dyDescent="0.2">
      <c r="B19" s="368" t="s">
        <v>44</v>
      </c>
      <c r="C19" s="375" t="s">
        <v>375</v>
      </c>
      <c r="D19" s="370" t="s">
        <v>375</v>
      </c>
      <c r="E19" s="377" t="s">
        <v>375</v>
      </c>
      <c r="F19" s="373" t="s">
        <v>375</v>
      </c>
      <c r="G19" s="377" t="s">
        <v>375</v>
      </c>
      <c r="H19" s="373" t="s">
        <v>375</v>
      </c>
      <c r="I19" s="366"/>
      <c r="J19" s="366"/>
      <c r="K19" s="366"/>
      <c r="L19" s="366"/>
      <c r="M19" s="366"/>
      <c r="N19" s="366"/>
      <c r="O19" s="366"/>
    </row>
    <row r="20" spans="1:15" ht="15" customHeight="1" x14ac:dyDescent="0.2">
      <c r="B20" s="368" t="s">
        <v>6</v>
      </c>
      <c r="C20" s="375">
        <v>249.25471223021583</v>
      </c>
      <c r="D20" s="370">
        <v>0.31547596007845352</v>
      </c>
      <c r="E20" s="377">
        <v>338.20145780051075</v>
      </c>
      <c r="F20" s="373">
        <v>0.33952253761676215</v>
      </c>
      <c r="G20" s="440">
        <v>441.99245222929994</v>
      </c>
      <c r="H20" s="373">
        <v>0.4610829651476761</v>
      </c>
      <c r="I20" s="366"/>
      <c r="J20" s="366"/>
      <c r="K20" s="366"/>
      <c r="L20" s="366"/>
      <c r="M20" s="366"/>
      <c r="N20" s="366"/>
      <c r="O20" s="366"/>
    </row>
    <row r="21" spans="1:15" ht="15" customHeight="1" x14ac:dyDescent="0.2">
      <c r="B21" s="368" t="s">
        <v>5</v>
      </c>
      <c r="C21" s="375">
        <v>273.72745916515436</v>
      </c>
      <c r="D21" s="370">
        <v>0.22532845331619322</v>
      </c>
      <c r="E21" s="377">
        <v>345.32054711246178</v>
      </c>
      <c r="F21" s="373">
        <v>0.32325850674286766</v>
      </c>
      <c r="G21" s="377">
        <v>376.9912182741117</v>
      </c>
      <c r="H21" s="373">
        <v>0.49720203494394777</v>
      </c>
      <c r="I21" s="366"/>
      <c r="J21" s="366"/>
      <c r="K21" s="366"/>
      <c r="L21" s="366"/>
      <c r="M21" s="366"/>
      <c r="N21" s="366"/>
      <c r="O21" s="366"/>
    </row>
    <row r="22" spans="1:15" ht="15" customHeight="1" x14ac:dyDescent="0.2">
      <c r="B22" s="368" t="s">
        <v>38</v>
      </c>
      <c r="C22" s="375">
        <v>228.73966784452293</v>
      </c>
      <c r="D22" s="370">
        <v>0.36354980241799301</v>
      </c>
      <c r="E22" s="377">
        <v>339.06736263736133</v>
      </c>
      <c r="F22" s="373">
        <v>0.36689308643710794</v>
      </c>
      <c r="G22" s="377">
        <v>543.88933054393499</v>
      </c>
      <c r="H22" s="373">
        <v>0.41029293357952984</v>
      </c>
      <c r="I22" s="366"/>
      <c r="J22" s="366"/>
      <c r="K22" s="366"/>
      <c r="L22" s="366"/>
      <c r="M22" s="366"/>
      <c r="N22" s="366"/>
      <c r="O22" s="366"/>
    </row>
    <row r="23" spans="1:15" ht="15" customHeight="1" x14ac:dyDescent="0.2">
      <c r="B23" s="368" t="s">
        <v>45</v>
      </c>
      <c r="C23" s="375">
        <v>290.79675450300198</v>
      </c>
      <c r="D23" s="370">
        <v>0.11806101142427887</v>
      </c>
      <c r="E23" s="377">
        <v>310.28697349042665</v>
      </c>
      <c r="F23" s="373">
        <v>0.22463356777051183</v>
      </c>
      <c r="G23" s="377">
        <v>420.41114043355134</v>
      </c>
      <c r="H23" s="373">
        <v>0.35437229154556926</v>
      </c>
      <c r="I23" s="366"/>
      <c r="J23" s="366"/>
      <c r="K23" s="366"/>
      <c r="L23" s="366"/>
      <c r="M23" s="366"/>
      <c r="N23" s="366"/>
      <c r="O23" s="366"/>
    </row>
    <row r="24" spans="1:15" ht="15" customHeight="1" x14ac:dyDescent="0.2">
      <c r="B24" s="368" t="s">
        <v>46</v>
      </c>
      <c r="C24" s="375">
        <v>296.73913043478262</v>
      </c>
      <c r="D24" s="370">
        <v>0.10540289062225744</v>
      </c>
      <c r="E24" s="377">
        <v>422.53070312500085</v>
      </c>
      <c r="F24" s="373">
        <v>6.1557971855050811E-2</v>
      </c>
      <c r="G24" s="377">
        <v>697.16655172413778</v>
      </c>
      <c r="H24" s="373">
        <v>0.13624732639937046</v>
      </c>
      <c r="I24" s="366"/>
      <c r="J24" s="366"/>
      <c r="K24" s="366"/>
      <c r="L24" s="366"/>
      <c r="M24" s="366"/>
      <c r="N24" s="366"/>
      <c r="O24" s="366"/>
    </row>
    <row r="25" spans="1:15" ht="15" customHeight="1" x14ac:dyDescent="0.2">
      <c r="B25" s="368" t="s">
        <v>47</v>
      </c>
      <c r="C25" s="375">
        <v>290.82650485436915</v>
      </c>
      <c r="D25" s="370">
        <v>0.14109722735673325</v>
      </c>
      <c r="E25" s="377" t="s">
        <v>375</v>
      </c>
      <c r="F25" s="373" t="s">
        <v>375</v>
      </c>
      <c r="G25" s="377" t="s">
        <v>375</v>
      </c>
      <c r="H25" s="373" t="s">
        <v>375</v>
      </c>
      <c r="I25" s="366"/>
      <c r="J25" s="366"/>
      <c r="K25" s="366"/>
      <c r="L25" s="366"/>
      <c r="M25" s="366"/>
      <c r="N25" s="366"/>
      <c r="O25" s="366"/>
    </row>
    <row r="26" spans="1:15" ht="15" customHeight="1" x14ac:dyDescent="0.2">
      <c r="B26" s="368" t="s">
        <v>48</v>
      </c>
      <c r="C26" s="375" t="s">
        <v>375</v>
      </c>
      <c r="D26" s="370" t="s">
        <v>375</v>
      </c>
      <c r="E26" s="377" t="s">
        <v>375</v>
      </c>
      <c r="F26" s="373" t="s">
        <v>375</v>
      </c>
      <c r="G26" s="377" t="s">
        <v>375</v>
      </c>
      <c r="H26" s="373" t="s">
        <v>375</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229.26271877919839</v>
      </c>
      <c r="D29" s="371">
        <v>0.52491225073654479</v>
      </c>
      <c r="E29" s="378">
        <v>248.89109254709814</v>
      </c>
      <c r="F29" s="374">
        <v>0.64632174694329514</v>
      </c>
      <c r="G29" s="378">
        <v>329.21345914647736</v>
      </c>
      <c r="H29" s="374">
        <v>0.72062450771091169</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0" t="s">
        <v>198</v>
      </c>
      <c r="C31" s="850"/>
      <c r="D31" s="850"/>
      <c r="E31" s="850"/>
      <c r="F31" s="850"/>
      <c r="G31" s="850"/>
      <c r="H31" s="850"/>
      <c r="I31" s="626"/>
      <c r="J31" s="626"/>
      <c r="K31" s="626"/>
      <c r="L31" s="626"/>
      <c r="M31" s="626"/>
      <c r="N31" s="626"/>
      <c r="O31" s="626"/>
    </row>
    <row r="32" spans="1:15" ht="36.75" customHeight="1" x14ac:dyDescent="0.2">
      <c r="B32" s="1178" t="s">
        <v>300</v>
      </c>
      <c r="C32" s="1178"/>
      <c r="D32" s="1178"/>
      <c r="E32" s="1178"/>
      <c r="F32" s="1178"/>
      <c r="G32" s="1178"/>
      <c r="H32" s="1178"/>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Hoja80">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207</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1" t="s">
        <v>463</v>
      </c>
      <c r="C6" s="1171"/>
      <c r="D6" s="1171"/>
      <c r="E6" s="1171"/>
      <c r="F6" s="1171"/>
      <c r="G6" s="1171"/>
      <c r="H6" s="1171"/>
      <c r="I6" s="1171"/>
      <c r="J6" s="389"/>
      <c r="K6" s="389"/>
      <c r="L6" s="389"/>
      <c r="M6" s="362"/>
      <c r="N6" s="362"/>
      <c r="O6" s="362"/>
      <c r="P6" s="362"/>
      <c r="Q6" s="362"/>
      <c r="R6" s="362"/>
    </row>
    <row r="7" spans="1:18" s="7" customFormat="1" ht="15.75" customHeight="1" x14ac:dyDescent="0.2">
      <c r="A7" s="364"/>
      <c r="B7" s="1172" t="str">
        <f>porsaad!B6</f>
        <v>Situación a 30 de abril de 2023</v>
      </c>
      <c r="C7" s="1172"/>
      <c r="D7" s="1172"/>
      <c r="E7" s="1172"/>
      <c r="F7" s="1172"/>
      <c r="G7" s="1172"/>
      <c r="H7" s="1172"/>
      <c r="I7" s="1172"/>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9" t="s">
        <v>15</v>
      </c>
      <c r="C9" s="1181" t="s">
        <v>51</v>
      </c>
      <c r="D9" s="1182"/>
      <c r="E9" s="1181" t="s">
        <v>36</v>
      </c>
      <c r="F9" s="1183"/>
      <c r="G9" s="1182" t="s">
        <v>35</v>
      </c>
      <c r="H9" s="1183"/>
      <c r="I9" s="366"/>
      <c r="J9" s="366"/>
      <c r="K9" s="366"/>
      <c r="L9" s="366"/>
      <c r="M9" s="366"/>
      <c r="N9" s="366"/>
      <c r="O9" s="366"/>
    </row>
    <row r="10" spans="1:18" ht="46.5" customHeight="1" x14ac:dyDescent="0.2">
      <c r="B10" s="1180"/>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375</v>
      </c>
      <c r="D11" s="370" t="s">
        <v>375</v>
      </c>
      <c r="E11" s="376" t="s">
        <v>375</v>
      </c>
      <c r="F11" s="372" t="s">
        <v>375</v>
      </c>
      <c r="G11" s="376" t="s">
        <v>375</v>
      </c>
      <c r="H11" s="372" t="s">
        <v>375</v>
      </c>
      <c r="I11" s="366"/>
      <c r="J11" s="366"/>
      <c r="K11" s="366"/>
      <c r="L11" s="366"/>
      <c r="M11" s="366"/>
      <c r="N11" s="366"/>
      <c r="O11" s="366"/>
    </row>
    <row r="12" spans="1:18" ht="15" customHeight="1" x14ac:dyDescent="0.2">
      <c r="B12" s="368" t="s">
        <v>10</v>
      </c>
      <c r="C12" s="375" t="s">
        <v>375</v>
      </c>
      <c r="D12" s="370" t="s">
        <v>375</v>
      </c>
      <c r="E12" s="377" t="s">
        <v>375</v>
      </c>
      <c r="F12" s="373" t="s">
        <v>375</v>
      </c>
      <c r="G12" s="377" t="s">
        <v>375</v>
      </c>
      <c r="H12" s="373" t="s">
        <v>375</v>
      </c>
      <c r="I12" s="366"/>
      <c r="J12" s="366"/>
      <c r="K12" s="366"/>
      <c r="L12" s="366"/>
      <c r="M12" s="366"/>
      <c r="N12" s="366"/>
      <c r="O12" s="366"/>
    </row>
    <row r="13" spans="1:18" ht="15" customHeight="1" x14ac:dyDescent="0.2">
      <c r="B13" s="368" t="s">
        <v>40</v>
      </c>
      <c r="C13" s="375">
        <v>15.353125000000011</v>
      </c>
      <c r="D13" s="370">
        <v>3.6569458199492255E-2</v>
      </c>
      <c r="E13" s="377">
        <v>15.088749999999999</v>
      </c>
      <c r="F13" s="373">
        <v>0.10754946265223192</v>
      </c>
      <c r="G13" s="377">
        <v>15.419999999999998</v>
      </c>
      <c r="H13" s="373">
        <v>1.4577379510901526E-8</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t="s">
        <v>375</v>
      </c>
      <c r="D15" s="370" t="s">
        <v>375</v>
      </c>
      <c r="E15" s="377" t="s">
        <v>375</v>
      </c>
      <c r="F15" s="373" t="s">
        <v>375</v>
      </c>
      <c r="G15" s="377" t="s">
        <v>375</v>
      </c>
      <c r="H15" s="373" t="s">
        <v>375</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t="s">
        <v>375</v>
      </c>
      <c r="D17" s="370" t="s">
        <v>375</v>
      </c>
      <c r="E17" s="377" t="s">
        <v>375</v>
      </c>
      <c r="F17" s="373" t="s">
        <v>375</v>
      </c>
      <c r="G17" s="377" t="s">
        <v>375</v>
      </c>
      <c r="H17" s="373" t="s">
        <v>375</v>
      </c>
      <c r="I17" s="366"/>
      <c r="J17" s="366"/>
      <c r="K17" s="366"/>
      <c r="L17" s="366"/>
      <c r="M17" s="366"/>
      <c r="N17" s="366"/>
      <c r="O17" s="366"/>
    </row>
    <row r="18" spans="1:15" ht="15" customHeight="1" x14ac:dyDescent="0.2">
      <c r="B18" s="368" t="s">
        <v>43</v>
      </c>
      <c r="C18" s="375" t="s">
        <v>375</v>
      </c>
      <c r="D18" s="370" t="s">
        <v>375</v>
      </c>
      <c r="E18" s="377" t="s">
        <v>375</v>
      </c>
      <c r="F18" s="373" t="s">
        <v>375</v>
      </c>
      <c r="G18" s="377" t="s">
        <v>375</v>
      </c>
      <c r="H18" s="373" t="s">
        <v>375</v>
      </c>
      <c r="I18" s="366"/>
      <c r="J18" s="366"/>
      <c r="K18" s="366"/>
      <c r="L18" s="366"/>
      <c r="M18" s="366"/>
      <c r="N18" s="366"/>
      <c r="O18" s="366"/>
    </row>
    <row r="19" spans="1:15" ht="15" customHeight="1" x14ac:dyDescent="0.2">
      <c r="B19" s="368" t="s">
        <v>44</v>
      </c>
      <c r="C19" s="375" t="s">
        <v>375</v>
      </c>
      <c r="D19" s="370" t="s">
        <v>375</v>
      </c>
      <c r="E19" s="377" t="s">
        <v>375</v>
      </c>
      <c r="F19" s="373" t="s">
        <v>375</v>
      </c>
      <c r="G19" s="377" t="s">
        <v>375</v>
      </c>
      <c r="H19" s="373" t="s">
        <v>375</v>
      </c>
      <c r="I19" s="366"/>
      <c r="J19" s="366"/>
      <c r="K19" s="366"/>
      <c r="L19" s="366"/>
      <c r="M19" s="366"/>
      <c r="N19" s="366"/>
      <c r="O19" s="366"/>
    </row>
    <row r="20" spans="1:15" ht="15" customHeight="1" x14ac:dyDescent="0.2">
      <c r="B20" s="368" t="s">
        <v>6</v>
      </c>
      <c r="C20" s="375" t="s">
        <v>375</v>
      </c>
      <c r="D20" s="370" t="s">
        <v>375</v>
      </c>
      <c r="E20" s="377" t="s">
        <v>375</v>
      </c>
      <c r="F20" s="373" t="s">
        <v>375</v>
      </c>
      <c r="G20" s="440" t="s">
        <v>375</v>
      </c>
      <c r="H20" s="373" t="s">
        <v>375</v>
      </c>
      <c r="I20" s="366"/>
      <c r="J20" s="366"/>
      <c r="K20" s="366"/>
      <c r="L20" s="366"/>
      <c r="M20" s="366"/>
      <c r="N20" s="366"/>
      <c r="O20" s="366"/>
    </row>
    <row r="21" spans="1:15" ht="15" customHeight="1" x14ac:dyDescent="0.2">
      <c r="B21" s="368" t="s">
        <v>5</v>
      </c>
      <c r="C21" s="375" t="s">
        <v>375</v>
      </c>
      <c r="D21" s="370" t="s">
        <v>375</v>
      </c>
      <c r="E21" s="377" t="s">
        <v>375</v>
      </c>
      <c r="F21" s="373" t="s">
        <v>375</v>
      </c>
      <c r="G21" s="377" t="s">
        <v>375</v>
      </c>
      <c r="H21" s="373" t="s">
        <v>375</v>
      </c>
      <c r="I21" s="366"/>
      <c r="J21" s="366"/>
      <c r="K21" s="366"/>
      <c r="L21" s="366"/>
      <c r="M21" s="366"/>
      <c r="N21" s="366"/>
      <c r="O21" s="366"/>
    </row>
    <row r="22" spans="1:15" ht="15" customHeight="1" x14ac:dyDescent="0.2">
      <c r="B22" s="368" t="s">
        <v>38</v>
      </c>
      <c r="C22" s="375" t="s">
        <v>375</v>
      </c>
      <c r="D22" s="370" t="s">
        <v>375</v>
      </c>
      <c r="E22" s="377" t="s">
        <v>375</v>
      </c>
      <c r="F22" s="373" t="s">
        <v>375</v>
      </c>
      <c r="G22" s="377" t="s">
        <v>375</v>
      </c>
      <c r="H22" s="373" t="s">
        <v>375</v>
      </c>
      <c r="I22" s="366"/>
      <c r="J22" s="366"/>
      <c r="K22" s="366"/>
      <c r="L22" s="366"/>
      <c r="M22" s="366"/>
      <c r="N22" s="366"/>
      <c r="O22" s="366"/>
    </row>
    <row r="23" spans="1:15" ht="15" customHeight="1" x14ac:dyDescent="0.2">
      <c r="B23" s="368" t="s">
        <v>45</v>
      </c>
      <c r="C23" s="375" t="s">
        <v>375</v>
      </c>
      <c r="D23" s="370" t="s">
        <v>375</v>
      </c>
      <c r="E23" s="377" t="s">
        <v>375</v>
      </c>
      <c r="F23" s="373" t="s">
        <v>375</v>
      </c>
      <c r="G23" s="377" t="s">
        <v>375</v>
      </c>
      <c r="H23" s="373" t="s">
        <v>375</v>
      </c>
      <c r="I23" s="366"/>
      <c r="J23" s="366"/>
      <c r="K23" s="366"/>
      <c r="L23" s="366"/>
      <c r="M23" s="366"/>
      <c r="N23" s="366"/>
      <c r="O23" s="366"/>
    </row>
    <row r="24" spans="1:15" ht="15" customHeight="1" x14ac:dyDescent="0.2">
      <c r="B24" s="368" t="s">
        <v>46</v>
      </c>
      <c r="C24" s="375" t="s">
        <v>375</v>
      </c>
      <c r="D24" s="370" t="s">
        <v>375</v>
      </c>
      <c r="E24" s="377" t="s">
        <v>375</v>
      </c>
      <c r="F24" s="373" t="s">
        <v>375</v>
      </c>
      <c r="G24" s="377" t="s">
        <v>375</v>
      </c>
      <c r="H24" s="373" t="s">
        <v>375</v>
      </c>
      <c r="I24" s="366"/>
      <c r="J24" s="366"/>
      <c r="K24" s="366"/>
      <c r="L24" s="366"/>
      <c r="M24" s="366"/>
      <c r="N24" s="366"/>
      <c r="O24" s="366"/>
    </row>
    <row r="25" spans="1:15" ht="15" customHeight="1" x14ac:dyDescent="0.2">
      <c r="B25" s="368" t="s">
        <v>47</v>
      </c>
      <c r="C25" s="375" t="s">
        <v>375</v>
      </c>
      <c r="D25" s="370" t="s">
        <v>375</v>
      </c>
      <c r="E25" s="377" t="s">
        <v>375</v>
      </c>
      <c r="F25" s="373" t="s">
        <v>375</v>
      </c>
      <c r="G25" s="377" t="s">
        <v>375</v>
      </c>
      <c r="H25" s="373" t="s">
        <v>375</v>
      </c>
      <c r="I25" s="366"/>
      <c r="J25" s="366"/>
      <c r="K25" s="366"/>
      <c r="L25" s="366"/>
      <c r="M25" s="366"/>
      <c r="N25" s="366"/>
      <c r="O25" s="366"/>
    </row>
    <row r="26" spans="1:15" ht="15" customHeight="1" x14ac:dyDescent="0.2">
      <c r="B26" s="368" t="s">
        <v>48</v>
      </c>
      <c r="C26" s="375" t="s">
        <v>375</v>
      </c>
      <c r="D26" s="370" t="s">
        <v>375</v>
      </c>
      <c r="E26" s="377" t="s">
        <v>375</v>
      </c>
      <c r="F26" s="373" t="s">
        <v>375</v>
      </c>
      <c r="G26" s="377" t="s">
        <v>375</v>
      </c>
      <c r="H26" s="373" t="s">
        <v>375</v>
      </c>
      <c r="I26" s="366"/>
      <c r="J26" s="366"/>
      <c r="K26" s="366"/>
      <c r="L26" s="366"/>
      <c r="M26" s="366"/>
      <c r="N26" s="366"/>
      <c r="O26" s="366"/>
    </row>
    <row r="27" spans="1:15" ht="15" customHeight="1" x14ac:dyDescent="0.2">
      <c r="B27" s="368" t="s">
        <v>49</v>
      </c>
      <c r="C27" s="375">
        <v>16.838000000000001</v>
      </c>
      <c r="D27" s="370">
        <v>5.6919166460512122E-2</v>
      </c>
      <c r="E27" s="377">
        <v>17</v>
      </c>
      <c r="F27" s="373">
        <v>0</v>
      </c>
      <c r="G27" s="377">
        <v>17</v>
      </c>
      <c r="H27" s="373">
        <v>0</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15.749847328244282</v>
      </c>
      <c r="D29" s="371">
        <v>6.042190799601526E-2</v>
      </c>
      <c r="E29" s="378">
        <v>16.150555555555556</v>
      </c>
      <c r="F29" s="374">
        <v>8.8906432763847562E-2</v>
      </c>
      <c r="G29" s="378">
        <v>16.21</v>
      </c>
      <c r="H29" s="374">
        <v>5.0001412593909361E-2</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0" t="s">
        <v>198</v>
      </c>
      <c r="C31" s="850"/>
      <c r="D31" s="850"/>
      <c r="E31" s="850"/>
      <c r="F31" s="850"/>
      <c r="G31" s="850"/>
      <c r="H31" s="850"/>
      <c r="I31" s="626"/>
      <c r="J31" s="626"/>
      <c r="K31" s="626"/>
      <c r="L31" s="626"/>
      <c r="M31" s="626"/>
      <c r="N31" s="626"/>
      <c r="O31" s="626"/>
    </row>
    <row r="32" spans="1:15" ht="36.75" customHeight="1" x14ac:dyDescent="0.2">
      <c r="B32" s="1178" t="s">
        <v>300</v>
      </c>
      <c r="C32" s="1178"/>
      <c r="D32" s="1178"/>
      <c r="E32" s="1178"/>
      <c r="F32" s="1178"/>
      <c r="G32" s="1178"/>
      <c r="H32" s="1178"/>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Hoja37">
    <tabColor theme="5"/>
    <pageSetUpPr fitToPage="1"/>
  </sheetPr>
  <dimension ref="A1:IX55"/>
  <sheetViews>
    <sheetView zoomScale="80" zoomScaleNormal="80" workbookViewId="0"/>
  </sheetViews>
  <sheetFormatPr baseColWidth="10" defaultColWidth="11.42578125" defaultRowHeight="15" x14ac:dyDescent="0.2"/>
  <cols>
    <col min="1" max="1" width="0.7109375" style="261" customWidth="1"/>
    <col min="2" max="2" width="28.7109375" style="261" customWidth="1"/>
    <col min="3" max="3" width="11.28515625" style="261" bestFit="1" customWidth="1"/>
    <col min="4" max="4" width="10.7109375" style="261" customWidth="1"/>
    <col min="5" max="5" width="0.7109375" style="261" customWidth="1"/>
    <col min="6" max="6" width="12.85546875" style="261" customWidth="1"/>
    <col min="7" max="7" width="10.7109375" style="261" customWidth="1"/>
    <col min="8" max="8" width="0.7109375" style="261" customWidth="1"/>
    <col min="9" max="9" width="11.7109375" style="261" customWidth="1"/>
    <col min="10" max="10" width="11.140625" style="261" customWidth="1"/>
    <col min="11" max="16" width="11.42578125" style="261"/>
    <col min="17" max="17" width="7.5703125" style="261" customWidth="1"/>
    <col min="18" max="18" width="2.28515625" style="261" customWidth="1"/>
    <col min="19" max="16384" width="11.42578125" style="261"/>
  </cols>
  <sheetData>
    <row r="1" spans="1:258" s="2" customFormat="1" ht="9" customHeight="1" x14ac:dyDescent="0.2">
      <c r="A1" s="201"/>
      <c r="B1" s="202"/>
      <c r="C1" s="202"/>
      <c r="D1" s="202"/>
      <c r="E1" s="203"/>
      <c r="F1" s="201"/>
      <c r="G1" s="201"/>
      <c r="H1" s="203"/>
      <c r="I1" s="201"/>
      <c r="J1" s="264"/>
      <c r="K1" s="264"/>
      <c r="L1" s="264"/>
      <c r="M1" s="264"/>
      <c r="N1" s="201"/>
      <c r="O1" s="201"/>
      <c r="P1" s="201"/>
      <c r="Q1" s="264"/>
      <c r="R1" s="264"/>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1"/>
      <c r="FA1" s="201"/>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1"/>
      <c r="GH1" s="201"/>
      <c r="GI1" s="201"/>
      <c r="GJ1" s="201"/>
      <c r="GK1" s="201"/>
      <c r="GL1" s="201"/>
      <c r="GM1" s="201"/>
      <c r="GN1" s="201"/>
      <c r="GO1" s="201"/>
      <c r="GP1" s="201"/>
      <c r="GQ1" s="201"/>
      <c r="GR1" s="201"/>
      <c r="GS1" s="201"/>
      <c r="GT1" s="201"/>
      <c r="GU1" s="201"/>
      <c r="GV1" s="201"/>
      <c r="GW1" s="201"/>
      <c r="GX1" s="201"/>
      <c r="GY1" s="201"/>
      <c r="GZ1" s="201"/>
      <c r="HA1" s="201"/>
      <c r="HB1" s="201"/>
      <c r="HC1" s="201"/>
      <c r="HD1" s="201"/>
      <c r="HE1" s="201"/>
      <c r="HF1" s="201"/>
      <c r="HG1" s="201"/>
      <c r="HH1" s="201"/>
      <c r="HI1" s="201"/>
      <c r="HJ1" s="201"/>
      <c r="HK1" s="201"/>
      <c r="HL1" s="201"/>
      <c r="HM1" s="201"/>
      <c r="HN1" s="201"/>
      <c r="HO1" s="201"/>
      <c r="HP1" s="201"/>
      <c r="HQ1" s="201"/>
      <c r="HR1" s="201"/>
      <c r="HS1" s="201"/>
      <c r="HT1" s="201"/>
      <c r="HU1" s="201"/>
      <c r="HV1" s="201"/>
      <c r="HW1" s="201"/>
      <c r="HX1" s="201"/>
      <c r="HY1" s="201"/>
      <c r="HZ1" s="201"/>
      <c r="IA1" s="201"/>
      <c r="IB1" s="201"/>
      <c r="IC1" s="201"/>
      <c r="ID1" s="201"/>
      <c r="IE1" s="201"/>
      <c r="IF1" s="201"/>
      <c r="IG1" s="201"/>
      <c r="IH1" s="201"/>
      <c r="II1" s="201"/>
      <c r="IJ1" s="201"/>
      <c r="IK1" s="201"/>
      <c r="IL1" s="201"/>
      <c r="IM1" s="201"/>
      <c r="IN1" s="201"/>
      <c r="IO1" s="201"/>
      <c r="IP1" s="201"/>
      <c r="IQ1" s="201"/>
      <c r="IR1" s="201"/>
      <c r="IS1" s="201"/>
      <c r="IT1" s="201"/>
      <c r="IU1" s="201"/>
      <c r="IV1" s="201"/>
      <c r="IW1" s="201"/>
      <c r="IX1" s="201"/>
    </row>
    <row r="2" spans="1:258" s="44" customFormat="1" ht="49.5" customHeight="1" x14ac:dyDescent="0.2">
      <c r="A2" s="205"/>
      <c r="B2" s="265"/>
      <c r="C2" s="265"/>
      <c r="D2" s="265"/>
      <c r="E2" s="265"/>
      <c r="F2" s="265"/>
      <c r="G2" s="265"/>
      <c r="H2" s="265"/>
      <c r="I2" s="205"/>
      <c r="J2" s="264"/>
      <c r="K2" s="264"/>
      <c r="L2" s="264"/>
      <c r="M2" s="264"/>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5"/>
      <c r="DQ2" s="205"/>
      <c r="DR2" s="205"/>
      <c r="DS2" s="205"/>
      <c r="DT2" s="205"/>
      <c r="DU2" s="205"/>
      <c r="DV2" s="205"/>
      <c r="DW2" s="205"/>
      <c r="DX2" s="205"/>
      <c r="DY2" s="205"/>
      <c r="DZ2" s="205"/>
      <c r="EA2" s="205"/>
      <c r="EB2" s="205"/>
      <c r="EC2" s="205"/>
      <c r="ED2" s="205"/>
      <c r="EE2" s="205"/>
      <c r="EF2" s="205"/>
      <c r="EG2" s="205"/>
      <c r="EH2" s="205"/>
      <c r="EI2" s="205"/>
      <c r="EJ2" s="205"/>
      <c r="EK2" s="205"/>
      <c r="EL2" s="205"/>
      <c r="EM2" s="205"/>
      <c r="EN2" s="205"/>
      <c r="EO2" s="205"/>
      <c r="EP2" s="205"/>
      <c r="EQ2" s="205"/>
      <c r="ER2" s="205"/>
      <c r="ES2" s="205"/>
      <c r="ET2" s="205"/>
      <c r="EU2" s="205"/>
      <c r="EV2" s="205"/>
      <c r="EW2" s="205"/>
      <c r="EX2" s="205"/>
      <c r="EY2" s="205"/>
      <c r="EZ2" s="205"/>
      <c r="FA2" s="205"/>
      <c r="FB2" s="205"/>
      <c r="FC2" s="205"/>
      <c r="FD2" s="205"/>
      <c r="FE2" s="205"/>
      <c r="FF2" s="205"/>
      <c r="FG2" s="205"/>
      <c r="FH2" s="205"/>
      <c r="FI2" s="205"/>
      <c r="FJ2" s="205"/>
      <c r="FK2" s="205"/>
      <c r="FL2" s="205"/>
      <c r="FM2" s="205"/>
      <c r="FN2" s="205"/>
      <c r="FO2" s="205"/>
      <c r="FP2" s="205"/>
      <c r="FQ2" s="205"/>
      <c r="FR2" s="205"/>
      <c r="FS2" s="205"/>
      <c r="FT2" s="205"/>
      <c r="FU2" s="205"/>
      <c r="FV2" s="205"/>
      <c r="FW2" s="205"/>
      <c r="FX2" s="205"/>
      <c r="FY2" s="205"/>
      <c r="FZ2" s="205"/>
      <c r="GA2" s="205"/>
      <c r="GB2" s="205"/>
      <c r="GC2" s="205"/>
      <c r="GD2" s="205"/>
      <c r="GE2" s="205"/>
      <c r="GF2" s="205"/>
      <c r="GG2" s="205"/>
      <c r="GH2" s="205"/>
      <c r="GI2" s="205"/>
      <c r="GJ2" s="205"/>
      <c r="GK2" s="205"/>
      <c r="GL2" s="205"/>
      <c r="GM2" s="205"/>
      <c r="GN2" s="205"/>
      <c r="GO2" s="205"/>
      <c r="GP2" s="205"/>
      <c r="GQ2" s="205"/>
      <c r="GR2" s="205"/>
      <c r="GS2" s="205"/>
      <c r="GT2" s="205"/>
      <c r="GU2" s="205"/>
      <c r="GV2" s="205"/>
      <c r="GW2" s="205"/>
      <c r="GX2" s="205"/>
      <c r="GY2" s="205"/>
      <c r="GZ2" s="205"/>
      <c r="HA2" s="205"/>
      <c r="HB2" s="205"/>
      <c r="HC2" s="205"/>
      <c r="HD2" s="205"/>
      <c r="HE2" s="205"/>
      <c r="HF2" s="205"/>
      <c r="HG2" s="205"/>
      <c r="HH2" s="205"/>
      <c r="HI2" s="205"/>
      <c r="HJ2" s="205"/>
      <c r="HK2" s="205"/>
      <c r="HL2" s="205"/>
      <c r="HM2" s="205"/>
      <c r="HN2" s="205"/>
      <c r="HO2" s="205"/>
      <c r="HP2" s="205"/>
      <c r="HQ2" s="205"/>
      <c r="HR2" s="205"/>
      <c r="HS2" s="205"/>
      <c r="HT2" s="205"/>
      <c r="HU2" s="205"/>
      <c r="HV2" s="205"/>
      <c r="HW2" s="205"/>
      <c r="HX2" s="205"/>
      <c r="HY2" s="205"/>
      <c r="HZ2" s="205"/>
      <c r="IA2" s="205"/>
      <c r="IB2" s="205"/>
      <c r="IC2" s="205"/>
      <c r="ID2" s="205"/>
      <c r="IE2" s="205"/>
      <c r="IF2" s="205"/>
      <c r="IG2" s="205"/>
      <c r="IH2" s="205"/>
      <c r="II2" s="205"/>
      <c r="IJ2" s="205"/>
      <c r="IK2" s="205"/>
      <c r="IL2" s="205"/>
      <c r="IM2" s="205"/>
      <c r="IN2" s="205"/>
      <c r="IO2" s="205"/>
      <c r="IP2" s="205"/>
      <c r="IQ2" s="205"/>
      <c r="IR2" s="205"/>
      <c r="IS2" s="205"/>
      <c r="IT2" s="205"/>
      <c r="IU2" s="205"/>
      <c r="IV2" s="205"/>
      <c r="IW2" s="205"/>
      <c r="IX2" s="205"/>
    </row>
    <row r="3" spans="1:258" s="7" customFormat="1" ht="6.95" customHeight="1" x14ac:dyDescent="0.2">
      <c r="A3" s="208"/>
      <c r="B3" s="1045"/>
      <c r="C3" s="1045"/>
      <c r="D3" s="1045"/>
      <c r="E3" s="1045"/>
      <c r="F3" s="1045"/>
      <c r="G3" s="1045"/>
      <c r="H3" s="1045"/>
      <c r="I3" s="208"/>
      <c r="J3" s="264"/>
      <c r="K3" s="264"/>
      <c r="L3" s="264"/>
      <c r="M3" s="264"/>
      <c r="N3" s="208"/>
      <c r="O3" s="208"/>
      <c r="P3" s="208"/>
      <c r="Q3" s="205"/>
      <c r="R3" s="205"/>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c r="IW3" s="208"/>
      <c r="IX3" s="208"/>
    </row>
    <row r="4" spans="1:258" s="7" customFormat="1" ht="21.75" customHeight="1" x14ac:dyDescent="0.2">
      <c r="A4" s="1111" t="s">
        <v>345</v>
      </c>
      <c r="B4" s="1111"/>
      <c r="C4" s="1111"/>
      <c r="D4" s="1111"/>
      <c r="E4" s="1111"/>
      <c r="F4" s="1111"/>
      <c r="G4" s="1111"/>
      <c r="H4" s="1111"/>
      <c r="I4" s="1111"/>
      <c r="J4" s="1111"/>
      <c r="K4" s="1111"/>
      <c r="L4" s="1111"/>
      <c r="M4" s="1111"/>
      <c r="N4" s="1111"/>
      <c r="O4" s="1111"/>
      <c r="P4" s="1111"/>
      <c r="Q4" s="266"/>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c r="IW4" s="208"/>
      <c r="IX4" s="208"/>
    </row>
    <row r="5" spans="1:258" s="7" customFormat="1" ht="17.25" customHeight="1" x14ac:dyDescent="0.2">
      <c r="A5" s="208"/>
      <c r="B5" s="1046" t="str">
        <f>porsaad!B6</f>
        <v>Situación a 30 de abril de 2023</v>
      </c>
      <c r="C5" s="1046"/>
      <c r="D5" s="1046"/>
      <c r="E5" s="1046"/>
      <c r="F5" s="1046"/>
      <c r="G5" s="1046"/>
      <c r="H5" s="1046"/>
      <c r="I5" s="1046"/>
      <c r="J5" s="1046"/>
      <c r="K5" s="1046"/>
      <c r="L5" s="1046"/>
      <c r="M5" s="1046"/>
      <c r="N5" s="1046"/>
      <c r="O5" s="1046"/>
      <c r="P5" s="1046"/>
      <c r="Q5" s="91"/>
      <c r="R5" s="91"/>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c r="IW5" s="208"/>
      <c r="IX5" s="208"/>
    </row>
    <row r="6" spans="1:258" s="7" customFormat="1" ht="6.95" customHeight="1" x14ac:dyDescent="0.2">
      <c r="A6" s="208"/>
      <c r="B6" s="208"/>
      <c r="C6" s="208"/>
      <c r="D6" s="208"/>
      <c r="E6" s="208"/>
      <c r="F6" s="208"/>
      <c r="G6" s="208"/>
      <c r="H6" s="208"/>
      <c r="I6" s="208"/>
      <c r="J6" s="208"/>
      <c r="K6" s="267"/>
      <c r="L6" s="267"/>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c r="IW6" s="208"/>
      <c r="IX6" s="208"/>
    </row>
    <row r="7" spans="1:258" s="7" customFormat="1" ht="4.5" customHeight="1" x14ac:dyDescent="0.2">
      <c r="A7" s="208"/>
      <c r="B7" s="208"/>
      <c r="C7" s="208"/>
      <c r="D7" s="208"/>
      <c r="E7" s="208"/>
      <c r="F7" s="208"/>
      <c r="G7" s="208"/>
      <c r="H7" s="208"/>
      <c r="I7" s="208"/>
      <c r="J7" s="208"/>
      <c r="K7" s="268"/>
      <c r="L7" s="268"/>
      <c r="M7" s="213"/>
      <c r="N7" s="213"/>
      <c r="O7" s="213"/>
      <c r="P7" s="213"/>
      <c r="Q7" s="211"/>
      <c r="R7" s="211"/>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c r="IO7" s="208"/>
      <c r="IP7" s="208"/>
      <c r="IQ7" s="208"/>
      <c r="IR7" s="208"/>
      <c r="IS7" s="208"/>
      <c r="IT7" s="208"/>
      <c r="IU7" s="208"/>
      <c r="IV7" s="208"/>
      <c r="IW7" s="208"/>
      <c r="IX7" s="208"/>
    </row>
    <row r="8" spans="1:258" s="7" customFormat="1" ht="27" customHeight="1" x14ac:dyDescent="0.2">
      <c r="A8" s="208"/>
      <c r="B8" s="1188" t="s">
        <v>490</v>
      </c>
      <c r="C8" s="1189"/>
      <c r="D8" s="1189"/>
      <c r="E8" s="1189"/>
      <c r="F8" s="1189"/>
      <c r="G8" s="1189"/>
      <c r="H8" s="1189"/>
      <c r="I8" s="1189"/>
      <c r="J8" s="1190"/>
      <c r="K8" s="268"/>
      <c r="L8" s="268"/>
      <c r="M8" s="213"/>
      <c r="N8" s="213"/>
      <c r="O8" s="213"/>
      <c r="P8" s="213"/>
      <c r="Q8" s="211"/>
      <c r="R8" s="211"/>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row>
    <row r="9" spans="1:258" s="7" customFormat="1" ht="16.5" customHeight="1" x14ac:dyDescent="0.2">
      <c r="A9" s="208"/>
      <c r="B9" s="1047" t="s">
        <v>15</v>
      </c>
      <c r="C9" s="499"/>
      <c r="D9" s="500"/>
      <c r="E9" s="500"/>
      <c r="F9" s="500"/>
      <c r="G9" s="500"/>
      <c r="H9" s="500"/>
      <c r="I9" s="1054" t="s">
        <v>175</v>
      </c>
      <c r="J9" s="1055"/>
      <c r="K9" s="269"/>
      <c r="L9" s="269"/>
      <c r="M9" s="219"/>
      <c r="N9" s="219"/>
      <c r="O9" s="219"/>
      <c r="P9" s="219"/>
      <c r="Q9" s="216"/>
      <c r="R9" s="216"/>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c r="FU9" s="208"/>
      <c r="FV9" s="208"/>
      <c r="FW9" s="208"/>
      <c r="FX9" s="208"/>
      <c r="FY9" s="208"/>
      <c r="FZ9" s="208"/>
      <c r="GA9" s="208"/>
      <c r="GB9" s="208"/>
      <c r="GC9" s="208"/>
      <c r="GD9" s="208"/>
      <c r="GE9" s="208"/>
      <c r="GF9" s="208"/>
      <c r="GG9" s="208"/>
      <c r="GH9" s="208"/>
      <c r="GI9" s="208"/>
      <c r="GJ9" s="208"/>
      <c r="GK9" s="208"/>
      <c r="GL9" s="208"/>
      <c r="GM9" s="208"/>
      <c r="GN9" s="208"/>
      <c r="GO9" s="208"/>
      <c r="GP9" s="208"/>
      <c r="GQ9" s="208"/>
      <c r="GR9" s="208"/>
      <c r="GS9" s="208"/>
      <c r="GT9" s="208"/>
      <c r="GU9" s="208"/>
      <c r="GV9" s="208"/>
      <c r="GW9" s="208"/>
      <c r="GX9" s="208"/>
      <c r="GY9" s="208"/>
      <c r="GZ9" s="208"/>
      <c r="HA9" s="208"/>
      <c r="HB9" s="208"/>
      <c r="HC9" s="208"/>
      <c r="HD9" s="208"/>
      <c r="HE9" s="208"/>
      <c r="HF9" s="208"/>
      <c r="HG9" s="208"/>
      <c r="HH9" s="208"/>
      <c r="HI9" s="208"/>
      <c r="HJ9" s="208"/>
      <c r="HK9" s="208"/>
      <c r="HL9" s="208"/>
      <c r="HM9" s="208"/>
      <c r="HN9" s="208"/>
      <c r="HO9" s="208"/>
      <c r="HP9" s="208"/>
      <c r="HQ9" s="208"/>
      <c r="HR9" s="208"/>
      <c r="HS9" s="208"/>
      <c r="HT9" s="208"/>
      <c r="HU9" s="208"/>
      <c r="HV9" s="208"/>
      <c r="HW9" s="208"/>
      <c r="HX9" s="208"/>
      <c r="HY9" s="208"/>
      <c r="HZ9" s="208"/>
      <c r="IA9" s="208"/>
      <c r="IB9" s="208"/>
      <c r="IC9" s="208"/>
      <c r="ID9" s="208"/>
      <c r="IE9" s="208"/>
      <c r="IF9" s="208"/>
      <c r="IG9" s="208"/>
      <c r="IH9" s="208"/>
      <c r="II9" s="208"/>
      <c r="IJ9" s="208"/>
      <c r="IK9" s="208"/>
      <c r="IL9" s="208"/>
      <c r="IM9" s="208"/>
      <c r="IN9" s="208"/>
      <c r="IO9" s="208"/>
      <c r="IP9" s="208"/>
      <c r="IQ9" s="208"/>
      <c r="IR9" s="208"/>
      <c r="IS9" s="208"/>
      <c r="IT9" s="208"/>
      <c r="IU9" s="208"/>
      <c r="IV9" s="208"/>
      <c r="IW9" s="208"/>
      <c r="IX9" s="208"/>
    </row>
    <row r="10" spans="1:258" s="7" customFormat="1" ht="65.25" customHeight="1" x14ac:dyDescent="0.2">
      <c r="A10" s="208"/>
      <c r="B10" s="1048"/>
      <c r="C10" s="1056" t="s">
        <v>174</v>
      </c>
      <c r="D10" s="1055"/>
      <c r="E10" s="211"/>
      <c r="F10" s="1056" t="s">
        <v>173</v>
      </c>
      <c r="G10" s="1055"/>
      <c r="H10" s="501"/>
      <c r="I10" s="1077"/>
      <c r="J10" s="1076"/>
      <c r="K10" s="505"/>
      <c r="L10" s="505"/>
      <c r="M10" s="435"/>
      <c r="N10" s="435"/>
      <c r="O10" s="435"/>
      <c r="P10" s="435"/>
      <c r="Q10" s="506"/>
      <c r="R10" s="506"/>
      <c r="S10" s="507"/>
      <c r="T10" s="507"/>
      <c r="U10" s="507"/>
      <c r="V10" s="507"/>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8"/>
      <c r="BJ10" s="208"/>
      <c r="BK10" s="208"/>
      <c r="BL10" s="208"/>
      <c r="BM10" s="208"/>
      <c r="BN10" s="208"/>
      <c r="BO10" s="208"/>
      <c r="BP10" s="208"/>
      <c r="BQ10" s="208"/>
      <c r="BR10" s="208"/>
      <c r="BS10" s="208"/>
      <c r="BT10" s="208"/>
      <c r="BU10" s="208"/>
      <c r="BV10" s="208"/>
      <c r="BW10" s="208"/>
      <c r="BX10" s="208"/>
      <c r="BY10" s="208"/>
      <c r="BZ10" s="208"/>
      <c r="CA10" s="208"/>
      <c r="CB10" s="208"/>
      <c r="CC10" s="208"/>
      <c r="CD10" s="208"/>
      <c r="CE10" s="208"/>
      <c r="CF10" s="208"/>
      <c r="CG10" s="208"/>
      <c r="CH10" s="208"/>
      <c r="CI10" s="208"/>
      <c r="CJ10" s="208"/>
      <c r="CK10" s="208"/>
      <c r="CL10" s="208"/>
      <c r="CM10" s="208"/>
      <c r="CN10" s="208"/>
      <c r="CO10" s="208"/>
      <c r="CP10" s="208"/>
      <c r="CQ10" s="208"/>
      <c r="CR10" s="208"/>
      <c r="CS10" s="208"/>
      <c r="CT10" s="208"/>
      <c r="CU10" s="208"/>
      <c r="CV10" s="208"/>
      <c r="CW10" s="208"/>
      <c r="CX10" s="208"/>
      <c r="CY10" s="208"/>
      <c r="CZ10" s="208"/>
      <c r="DA10" s="208"/>
      <c r="DB10" s="208"/>
      <c r="DC10" s="208"/>
      <c r="DD10" s="208"/>
      <c r="DE10" s="208"/>
      <c r="DF10" s="208"/>
      <c r="DG10" s="208"/>
      <c r="DH10" s="208"/>
      <c r="DI10" s="208"/>
      <c r="DJ10" s="208"/>
      <c r="DK10" s="208"/>
      <c r="DL10" s="208"/>
      <c r="DM10" s="208"/>
      <c r="DN10" s="208"/>
      <c r="DO10" s="208"/>
      <c r="DP10" s="208"/>
      <c r="DQ10" s="208"/>
      <c r="DR10" s="208"/>
      <c r="DS10" s="208"/>
      <c r="DT10" s="208"/>
      <c r="DU10" s="208"/>
      <c r="DV10" s="208"/>
      <c r="DW10" s="208"/>
      <c r="DX10" s="208"/>
      <c r="DY10" s="208"/>
      <c r="DZ10" s="208"/>
      <c r="EA10" s="208"/>
      <c r="EB10" s="208"/>
      <c r="EC10" s="208"/>
      <c r="ED10" s="208"/>
      <c r="EE10" s="208"/>
      <c r="EF10" s="208"/>
      <c r="EG10" s="208"/>
      <c r="EH10" s="208"/>
      <c r="EI10" s="208"/>
      <c r="EJ10" s="208"/>
      <c r="EK10" s="208"/>
      <c r="EL10" s="208"/>
      <c r="EM10" s="208"/>
      <c r="EN10" s="208"/>
      <c r="EO10" s="208"/>
      <c r="EP10" s="208"/>
      <c r="EQ10" s="208"/>
      <c r="ER10" s="208"/>
      <c r="ES10" s="208"/>
      <c r="ET10" s="208"/>
      <c r="EU10" s="208"/>
      <c r="EV10" s="208"/>
      <c r="EW10" s="208"/>
      <c r="EX10" s="208"/>
      <c r="EY10" s="208"/>
      <c r="EZ10" s="208"/>
      <c r="FA10" s="208"/>
      <c r="FB10" s="208"/>
      <c r="FC10" s="208"/>
      <c r="FD10" s="208"/>
      <c r="FE10" s="208"/>
      <c r="FF10" s="208"/>
      <c r="FG10" s="208"/>
      <c r="FH10" s="208"/>
      <c r="FI10" s="208"/>
      <c r="FJ10" s="208"/>
      <c r="FK10" s="208"/>
      <c r="FL10" s="208"/>
      <c r="FM10" s="208"/>
      <c r="FN10" s="208"/>
      <c r="FO10" s="208"/>
      <c r="FP10" s="208"/>
      <c r="FQ10" s="208"/>
      <c r="FR10" s="208"/>
      <c r="FS10" s="208"/>
      <c r="FT10" s="208"/>
      <c r="FU10" s="208"/>
      <c r="FV10" s="208"/>
      <c r="FW10" s="208"/>
      <c r="FX10" s="208"/>
      <c r="FY10" s="208"/>
      <c r="FZ10" s="208"/>
      <c r="GA10" s="208"/>
      <c r="GB10" s="208"/>
      <c r="GC10" s="208"/>
      <c r="GD10" s="208"/>
      <c r="GE10" s="208"/>
      <c r="GF10" s="208"/>
      <c r="GG10" s="208"/>
      <c r="GH10" s="208"/>
      <c r="GI10" s="208"/>
      <c r="GJ10" s="208"/>
      <c r="GK10" s="208"/>
      <c r="GL10" s="208"/>
      <c r="GM10" s="208"/>
      <c r="GN10" s="208"/>
      <c r="GO10" s="208"/>
      <c r="GP10" s="208"/>
      <c r="GQ10" s="208"/>
      <c r="GR10" s="208"/>
      <c r="GS10" s="208"/>
      <c r="GT10" s="208"/>
      <c r="GU10" s="208"/>
      <c r="GV10" s="208"/>
      <c r="GW10" s="208"/>
      <c r="GX10" s="208"/>
      <c r="GY10" s="208"/>
      <c r="GZ10" s="208"/>
      <c r="HA10" s="208"/>
      <c r="HB10" s="208"/>
      <c r="HC10" s="208"/>
      <c r="HD10" s="208"/>
      <c r="HE10" s="208"/>
      <c r="HF10" s="208"/>
      <c r="HG10" s="208"/>
      <c r="HH10" s="208"/>
      <c r="HI10" s="208"/>
      <c r="HJ10" s="208"/>
      <c r="HK10" s="208"/>
      <c r="HL10" s="208"/>
      <c r="HM10" s="208"/>
      <c r="HN10" s="208"/>
      <c r="HO10" s="208"/>
      <c r="HP10" s="208"/>
      <c r="HQ10" s="208"/>
      <c r="HR10" s="208"/>
      <c r="HS10" s="208"/>
      <c r="HT10" s="208"/>
      <c r="HU10" s="208"/>
      <c r="HV10" s="208"/>
      <c r="HW10" s="208"/>
      <c r="HX10" s="208"/>
      <c r="HY10" s="208"/>
      <c r="HZ10" s="208"/>
      <c r="IA10" s="208"/>
      <c r="IB10" s="208"/>
      <c r="IC10" s="208"/>
      <c r="ID10" s="208"/>
      <c r="IE10" s="208"/>
      <c r="IF10" s="208"/>
      <c r="IG10" s="208"/>
      <c r="IH10" s="208"/>
      <c r="II10" s="208"/>
      <c r="IJ10" s="208"/>
      <c r="IK10" s="208"/>
      <c r="IL10" s="208"/>
      <c r="IM10" s="208"/>
      <c r="IN10" s="208"/>
      <c r="IO10" s="208"/>
      <c r="IP10" s="208"/>
      <c r="IQ10" s="208"/>
      <c r="IR10" s="208"/>
      <c r="IS10" s="208"/>
      <c r="IT10" s="208"/>
      <c r="IU10" s="208"/>
      <c r="IV10" s="208"/>
      <c r="IW10" s="208"/>
      <c r="IX10" s="208"/>
    </row>
    <row r="11" spans="1:258" s="124" customFormat="1" ht="30.75" customHeight="1" x14ac:dyDescent="0.2">
      <c r="A11" s="270"/>
      <c r="B11" s="1049"/>
      <c r="C11" s="217" t="s">
        <v>167</v>
      </c>
      <c r="D11" s="218" t="s">
        <v>166</v>
      </c>
      <c r="E11" s="216"/>
      <c r="F11" s="217" t="s">
        <v>168</v>
      </c>
      <c r="G11" s="218" t="s">
        <v>166</v>
      </c>
      <c r="H11" s="216"/>
      <c r="I11" s="217" t="s">
        <v>168</v>
      </c>
      <c r="J11" s="218" t="s">
        <v>166</v>
      </c>
      <c r="K11" s="508"/>
      <c r="L11" s="508"/>
      <c r="M11" s="231"/>
      <c r="N11" s="231"/>
      <c r="O11" s="231"/>
      <c r="P11" s="231"/>
      <c r="Q11" s="231"/>
      <c r="R11" s="231"/>
      <c r="S11" s="509"/>
      <c r="T11" s="509"/>
      <c r="U11" s="509"/>
      <c r="V11" s="509"/>
      <c r="W11" s="270"/>
      <c r="X11" s="270"/>
      <c r="Y11" s="270"/>
      <c r="Z11" s="270"/>
      <c r="AA11" s="270"/>
      <c r="AB11" s="270"/>
      <c r="AC11" s="270"/>
      <c r="AD11" s="270"/>
      <c r="AE11" s="270"/>
      <c r="AF11" s="270"/>
      <c r="AG11" s="270"/>
      <c r="AH11" s="270"/>
      <c r="AI11" s="270"/>
      <c r="AJ11" s="270"/>
      <c r="AK11" s="270"/>
      <c r="AL11" s="270"/>
      <c r="AM11" s="270"/>
      <c r="AN11" s="270"/>
      <c r="AO11" s="270"/>
      <c r="AP11" s="270"/>
      <c r="AQ11" s="270"/>
      <c r="AR11" s="270"/>
      <c r="AS11" s="270"/>
      <c r="AT11" s="270"/>
      <c r="AU11" s="270"/>
      <c r="AV11" s="270"/>
      <c r="AW11" s="270"/>
      <c r="AX11" s="270"/>
      <c r="AY11" s="270"/>
      <c r="AZ11" s="270"/>
      <c r="BA11" s="270"/>
      <c r="BB11" s="270"/>
      <c r="BC11" s="270"/>
      <c r="BD11" s="270"/>
      <c r="BE11" s="270"/>
      <c r="BF11" s="270"/>
      <c r="BG11" s="270"/>
      <c r="BH11" s="270"/>
      <c r="BI11" s="270"/>
      <c r="BJ11" s="270"/>
      <c r="BK11" s="270"/>
      <c r="BL11" s="270"/>
      <c r="BM11" s="270"/>
      <c r="BN11" s="270"/>
      <c r="BO11" s="270"/>
      <c r="BP11" s="270"/>
      <c r="BQ11" s="270"/>
      <c r="BR11" s="270"/>
      <c r="BS11" s="270"/>
      <c r="BT11" s="270"/>
      <c r="BU11" s="270"/>
      <c r="BV11" s="270"/>
      <c r="BW11" s="270"/>
      <c r="BX11" s="270"/>
      <c r="BY11" s="270"/>
      <c r="BZ11" s="270"/>
      <c r="CA11" s="270"/>
      <c r="CB11" s="270"/>
      <c r="CC11" s="270"/>
      <c r="CD11" s="270"/>
      <c r="CE11" s="270"/>
      <c r="CF11" s="270"/>
      <c r="CG11" s="270"/>
      <c r="CH11" s="270"/>
      <c r="CI11" s="270"/>
      <c r="CJ11" s="270"/>
      <c r="CK11" s="270"/>
      <c r="CL11" s="270"/>
      <c r="CM11" s="270"/>
      <c r="CN11" s="270"/>
      <c r="CO11" s="270"/>
      <c r="CP11" s="270"/>
      <c r="CQ11" s="270"/>
      <c r="CR11" s="270"/>
      <c r="CS11" s="270"/>
      <c r="CT11" s="270"/>
      <c r="CU11" s="270"/>
      <c r="CV11" s="270"/>
      <c r="CW11" s="270"/>
      <c r="CX11" s="270"/>
      <c r="CY11" s="270"/>
      <c r="CZ11" s="270"/>
      <c r="DA11" s="270"/>
      <c r="DB11" s="270"/>
      <c r="DC11" s="270"/>
      <c r="DD11" s="270"/>
      <c r="DE11" s="270"/>
      <c r="DF11" s="270"/>
      <c r="DG11" s="270"/>
      <c r="DH11" s="270"/>
      <c r="DI11" s="270"/>
      <c r="DJ11" s="270"/>
      <c r="DK11" s="270"/>
      <c r="DL11" s="270"/>
      <c r="DM11" s="270"/>
      <c r="DN11" s="270"/>
      <c r="DO11" s="270"/>
      <c r="DP11" s="270"/>
      <c r="DQ11" s="270"/>
      <c r="DR11" s="270"/>
      <c r="DS11" s="270"/>
      <c r="DT11" s="270"/>
      <c r="DU11" s="270"/>
      <c r="DV11" s="270"/>
      <c r="DW11" s="270"/>
      <c r="DX11" s="270"/>
      <c r="DY11" s="270"/>
      <c r="DZ11" s="270"/>
      <c r="EA11" s="270"/>
      <c r="EB11" s="270"/>
      <c r="EC11" s="270"/>
      <c r="ED11" s="270"/>
      <c r="EE11" s="270"/>
      <c r="EF11" s="270"/>
      <c r="EG11" s="270"/>
      <c r="EH11" s="270"/>
      <c r="EI11" s="270"/>
      <c r="EJ11" s="270"/>
      <c r="EK11" s="270"/>
      <c r="EL11" s="270"/>
      <c r="EM11" s="270"/>
      <c r="EN11" s="270"/>
      <c r="EO11" s="270"/>
      <c r="EP11" s="270"/>
      <c r="EQ11" s="270"/>
      <c r="ER11" s="270"/>
      <c r="ES11" s="270"/>
      <c r="ET11" s="270"/>
      <c r="EU11" s="270"/>
      <c r="EV11" s="270"/>
      <c r="EW11" s="270"/>
      <c r="EX11" s="270"/>
      <c r="EY11" s="270"/>
      <c r="EZ11" s="270"/>
      <c r="FA11" s="270"/>
      <c r="FB11" s="270"/>
      <c r="FC11" s="270"/>
      <c r="FD11" s="270"/>
      <c r="FE11" s="270"/>
      <c r="FF11" s="270"/>
      <c r="FG11" s="270"/>
      <c r="FH11" s="270"/>
      <c r="FI11" s="270"/>
      <c r="FJ11" s="270"/>
      <c r="FK11" s="270"/>
      <c r="FL11" s="270"/>
      <c r="FM11" s="270"/>
      <c r="FN11" s="270"/>
      <c r="FO11" s="270"/>
      <c r="FP11" s="270"/>
      <c r="FQ11" s="270"/>
      <c r="FR11" s="270"/>
      <c r="FS11" s="270"/>
      <c r="FT11" s="270"/>
      <c r="FU11" s="270"/>
      <c r="FV11" s="270"/>
      <c r="FW11" s="270"/>
      <c r="FX11" s="270"/>
      <c r="FY11" s="270"/>
      <c r="FZ11" s="270"/>
      <c r="GA11" s="270"/>
      <c r="GB11" s="270"/>
      <c r="GC11" s="270"/>
      <c r="GD11" s="270"/>
      <c r="GE11" s="270"/>
      <c r="GF11" s="270"/>
      <c r="GG11" s="270"/>
      <c r="GH11" s="270"/>
      <c r="GI11" s="270"/>
      <c r="GJ11" s="270"/>
      <c r="GK11" s="270"/>
      <c r="GL11" s="270"/>
      <c r="GM11" s="270"/>
      <c r="GN11" s="270"/>
      <c r="GO11" s="270"/>
      <c r="GP11" s="270"/>
      <c r="GQ11" s="270"/>
      <c r="GR11" s="270"/>
      <c r="GS11" s="270"/>
      <c r="GT11" s="270"/>
      <c r="GU11" s="270"/>
      <c r="GV11" s="270"/>
      <c r="GW11" s="270"/>
      <c r="GX11" s="270"/>
      <c r="GY11" s="270"/>
      <c r="GZ11" s="270"/>
      <c r="HA11" s="270"/>
      <c r="HB11" s="270"/>
      <c r="HC11" s="270"/>
      <c r="HD11" s="270"/>
      <c r="HE11" s="270"/>
      <c r="HF11" s="270"/>
      <c r="HG11" s="270"/>
      <c r="HH11" s="270"/>
      <c r="HI11" s="270"/>
      <c r="HJ11" s="270"/>
      <c r="HK11" s="270"/>
      <c r="HL11" s="270"/>
      <c r="HM11" s="270"/>
      <c r="HN11" s="270"/>
      <c r="HO11" s="270"/>
      <c r="HP11" s="270"/>
      <c r="HQ11" s="270"/>
      <c r="HR11" s="270"/>
      <c r="HS11" s="270"/>
      <c r="HT11" s="270"/>
      <c r="HU11" s="270"/>
      <c r="HV11" s="270"/>
      <c r="HW11" s="270"/>
      <c r="HX11" s="270"/>
      <c r="HY11" s="270"/>
      <c r="HZ11" s="270"/>
      <c r="IA11" s="270"/>
      <c r="IB11" s="270"/>
      <c r="IC11" s="270"/>
      <c r="ID11" s="270"/>
      <c r="IE11" s="270"/>
      <c r="IF11" s="270"/>
      <c r="IG11" s="270"/>
      <c r="IH11" s="270"/>
      <c r="II11" s="270"/>
      <c r="IJ11" s="270"/>
      <c r="IK11" s="270"/>
      <c r="IL11" s="270"/>
      <c r="IM11" s="270"/>
      <c r="IN11" s="270"/>
      <c r="IO11" s="270"/>
      <c r="IP11" s="270"/>
      <c r="IQ11" s="270"/>
      <c r="IR11" s="270"/>
      <c r="IS11" s="270"/>
      <c r="IT11" s="270"/>
      <c r="IU11" s="270"/>
      <c r="IV11" s="270"/>
      <c r="IW11" s="270"/>
      <c r="IX11" s="270"/>
    </row>
    <row r="12" spans="1:258" s="39" customFormat="1" ht="7.5" customHeight="1" x14ac:dyDescent="0.2">
      <c r="A12" s="216"/>
      <c r="B12" s="219"/>
      <c r="C12" s="221"/>
      <c r="D12" s="221"/>
      <c r="E12" s="219"/>
      <c r="F12" s="219"/>
      <c r="G12" s="219"/>
      <c r="H12" s="219"/>
      <c r="I12" s="219"/>
      <c r="J12" s="219"/>
      <c r="K12" s="273"/>
      <c r="L12" s="274"/>
      <c r="M12" s="231"/>
      <c r="N12" s="231"/>
      <c r="O12" s="231"/>
      <c r="P12" s="231"/>
      <c r="Q12" s="510"/>
      <c r="R12" s="510"/>
      <c r="S12" s="506"/>
      <c r="T12" s="506"/>
      <c r="U12" s="506"/>
      <c r="V12" s="506"/>
      <c r="W12" s="216"/>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6"/>
      <c r="BO12" s="216"/>
      <c r="BP12" s="216"/>
      <c r="BQ12" s="216"/>
      <c r="BR12" s="216"/>
      <c r="BS12" s="216"/>
      <c r="BT12" s="216"/>
      <c r="BU12" s="216"/>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c r="CX12" s="216"/>
      <c r="CY12" s="216"/>
      <c r="CZ12" s="216"/>
      <c r="DA12" s="216"/>
      <c r="DB12" s="216"/>
      <c r="DC12" s="216"/>
      <c r="DD12" s="216"/>
      <c r="DE12" s="216"/>
      <c r="DF12" s="216"/>
      <c r="DG12" s="216"/>
      <c r="DH12" s="216"/>
      <c r="DI12" s="216"/>
      <c r="DJ12" s="216"/>
      <c r="DK12" s="216"/>
      <c r="DL12" s="216"/>
      <c r="DM12" s="216"/>
      <c r="DN12" s="216"/>
      <c r="DO12" s="216"/>
      <c r="DP12" s="216"/>
      <c r="DQ12" s="216"/>
      <c r="DR12" s="216"/>
      <c r="DS12" s="216"/>
      <c r="DT12" s="216"/>
      <c r="DU12" s="216"/>
      <c r="DV12" s="216"/>
      <c r="DW12" s="216"/>
      <c r="DX12" s="216"/>
      <c r="DY12" s="216"/>
      <c r="DZ12" s="216"/>
      <c r="EA12" s="216"/>
      <c r="EB12" s="216"/>
      <c r="EC12" s="216"/>
      <c r="ED12" s="216"/>
      <c r="EE12" s="216"/>
      <c r="EF12" s="216"/>
      <c r="EG12" s="216"/>
      <c r="EH12" s="216"/>
      <c r="EI12" s="216"/>
      <c r="EJ12" s="216"/>
      <c r="EK12" s="216"/>
      <c r="EL12" s="216"/>
      <c r="EM12" s="216"/>
      <c r="EN12" s="216"/>
      <c r="EO12" s="216"/>
      <c r="EP12" s="216"/>
      <c r="EQ12" s="216"/>
      <c r="ER12" s="216"/>
      <c r="ES12" s="216"/>
      <c r="ET12" s="216"/>
      <c r="EU12" s="216"/>
      <c r="EV12" s="216"/>
      <c r="EW12" s="216"/>
      <c r="EX12" s="216"/>
      <c r="EY12" s="216"/>
      <c r="EZ12" s="216"/>
      <c r="FA12" s="216"/>
      <c r="FB12" s="216"/>
      <c r="FC12" s="216"/>
      <c r="FD12" s="216"/>
      <c r="FE12" s="216"/>
      <c r="FF12" s="216"/>
      <c r="FG12" s="216"/>
      <c r="FH12" s="216"/>
      <c r="FI12" s="216"/>
      <c r="FJ12" s="216"/>
      <c r="FK12" s="216"/>
      <c r="FL12" s="216"/>
      <c r="FM12" s="216"/>
      <c r="FN12" s="216"/>
      <c r="FO12" s="216"/>
      <c r="FP12" s="216"/>
      <c r="FQ12" s="216"/>
      <c r="FR12" s="216"/>
      <c r="FS12" s="216"/>
      <c r="FT12" s="216"/>
      <c r="FU12" s="216"/>
      <c r="FV12" s="216"/>
      <c r="FW12" s="216"/>
      <c r="FX12" s="216"/>
      <c r="FY12" s="216"/>
      <c r="FZ12" s="216"/>
      <c r="GA12" s="216"/>
      <c r="GB12" s="216"/>
      <c r="GC12" s="216"/>
      <c r="GD12" s="216"/>
      <c r="GE12" s="216"/>
      <c r="GF12" s="216"/>
      <c r="GG12" s="216"/>
      <c r="GH12" s="216"/>
      <c r="GI12" s="216"/>
      <c r="GJ12" s="216"/>
      <c r="GK12" s="216"/>
      <c r="GL12" s="216"/>
      <c r="GM12" s="216"/>
      <c r="GN12" s="216"/>
      <c r="GO12" s="216"/>
      <c r="GP12" s="216"/>
      <c r="GQ12" s="216"/>
      <c r="GR12" s="216"/>
      <c r="GS12" s="216"/>
      <c r="GT12" s="216"/>
      <c r="GU12" s="216"/>
      <c r="GV12" s="216"/>
      <c r="GW12" s="216"/>
      <c r="GX12" s="216"/>
      <c r="GY12" s="216"/>
      <c r="GZ12" s="216"/>
      <c r="HA12" s="216"/>
      <c r="HB12" s="216"/>
      <c r="HC12" s="216"/>
      <c r="HD12" s="216"/>
      <c r="HE12" s="216"/>
      <c r="HF12" s="216"/>
      <c r="HG12" s="216"/>
      <c r="HH12" s="216"/>
      <c r="HI12" s="216"/>
      <c r="HJ12" s="216"/>
      <c r="HK12" s="216"/>
      <c r="HL12" s="216"/>
      <c r="HM12" s="216"/>
      <c r="HN12" s="216"/>
      <c r="HO12" s="216"/>
      <c r="HP12" s="216"/>
      <c r="HQ12" s="216"/>
      <c r="HR12" s="216"/>
      <c r="HS12" s="216"/>
      <c r="HT12" s="216"/>
      <c r="HU12" s="216"/>
      <c r="HV12" s="216"/>
      <c r="HW12" s="216"/>
      <c r="HX12" s="216"/>
      <c r="HY12" s="216"/>
      <c r="HZ12" s="216"/>
      <c r="IA12" s="216"/>
      <c r="IB12" s="216"/>
      <c r="IC12" s="216"/>
      <c r="ID12" s="216"/>
      <c r="IE12" s="216"/>
      <c r="IF12" s="216"/>
      <c r="IG12" s="216"/>
      <c r="IH12" s="216"/>
      <c r="II12" s="216"/>
      <c r="IJ12" s="216"/>
      <c r="IK12" s="216"/>
      <c r="IL12" s="216"/>
      <c r="IM12" s="216"/>
      <c r="IN12" s="216"/>
      <c r="IO12" s="216"/>
      <c r="IP12" s="216"/>
      <c r="IQ12" s="216"/>
      <c r="IR12" s="216"/>
      <c r="IS12" s="216"/>
      <c r="IT12" s="216"/>
      <c r="IU12" s="216"/>
      <c r="IV12" s="216"/>
      <c r="IW12" s="216"/>
      <c r="IX12" s="216"/>
    </row>
    <row r="13" spans="1:258" s="27" customFormat="1" ht="18" customHeight="1" x14ac:dyDescent="0.2">
      <c r="A13" s="222"/>
      <c r="B13" s="225" t="s">
        <v>11</v>
      </c>
      <c r="C13" s="404">
        <v>52348</v>
      </c>
      <c r="D13" s="983">
        <v>343.22</v>
      </c>
      <c r="E13" s="276"/>
      <c r="F13" s="227">
        <v>33903</v>
      </c>
      <c r="G13" s="983">
        <v>189.4</v>
      </c>
      <c r="H13" s="276"/>
      <c r="I13" s="277">
        <v>33903</v>
      </c>
      <c r="J13" s="983">
        <v>530.28</v>
      </c>
      <c r="K13" s="511"/>
      <c r="L13" s="511">
        <f>_xlfn.RANK.EQ(J13,J$13:J$33,0)</f>
        <v>2</v>
      </c>
      <c r="M13" s="511">
        <v>1</v>
      </c>
      <c r="N13" s="511">
        <f>MATCH(M13,L$13:L$33,0)</f>
        <v>5</v>
      </c>
      <c r="O13" s="512" t="str">
        <f t="shared" ref="O13:O32" si="0">INDEX(B$13:B$33,N13,1)</f>
        <v>Canarias</v>
      </c>
      <c r="P13" s="515">
        <f>INDEX(J$13:J$33,N13,1)</f>
        <v>880.61</v>
      </c>
      <c r="Q13" s="510"/>
      <c r="R13" s="510"/>
      <c r="S13" s="513"/>
      <c r="T13" s="513"/>
      <c r="U13" s="513"/>
      <c r="V13" s="513"/>
      <c r="W13" s="222"/>
      <c r="X13" s="222"/>
      <c r="Y13" s="222"/>
      <c r="Z13" s="222"/>
      <c r="AA13" s="222"/>
      <c r="AB13" s="222"/>
      <c r="AC13" s="222"/>
      <c r="AD13" s="222"/>
      <c r="AE13" s="222"/>
      <c r="AF13" s="222"/>
      <c r="AG13" s="222"/>
      <c r="AH13" s="222"/>
      <c r="AI13" s="222"/>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222"/>
      <c r="BK13" s="222"/>
      <c r="BL13" s="222"/>
      <c r="BM13" s="222"/>
      <c r="BN13" s="222"/>
      <c r="BO13" s="222"/>
      <c r="BP13" s="222"/>
      <c r="BQ13" s="222"/>
      <c r="BR13" s="222"/>
      <c r="BS13" s="222"/>
      <c r="BT13" s="222"/>
      <c r="BU13" s="222"/>
      <c r="BV13" s="222"/>
      <c r="BW13" s="222"/>
      <c r="BX13" s="222"/>
      <c r="BY13" s="222"/>
      <c r="BZ13" s="222"/>
      <c r="CA13" s="222"/>
      <c r="CB13" s="222"/>
      <c r="CC13" s="222"/>
      <c r="CD13" s="222"/>
      <c r="CE13" s="222"/>
      <c r="CF13" s="222"/>
      <c r="CG13" s="222"/>
      <c r="CH13" s="222"/>
      <c r="CI13" s="222"/>
      <c r="CJ13" s="222"/>
      <c r="CK13" s="222"/>
      <c r="CL13" s="222"/>
      <c r="CM13" s="222"/>
      <c r="CN13" s="222"/>
      <c r="CO13" s="222"/>
      <c r="CP13" s="222"/>
      <c r="CQ13" s="222"/>
      <c r="CR13" s="222"/>
      <c r="CS13" s="222"/>
      <c r="CT13" s="222"/>
      <c r="CU13" s="222"/>
      <c r="CV13" s="222"/>
      <c r="CW13" s="222"/>
      <c r="CX13" s="222"/>
      <c r="CY13" s="222"/>
      <c r="CZ13" s="222"/>
      <c r="DA13" s="222"/>
      <c r="DB13" s="222"/>
      <c r="DC13" s="222"/>
      <c r="DD13" s="222"/>
      <c r="DE13" s="222"/>
      <c r="DF13" s="222"/>
      <c r="DG13" s="222"/>
      <c r="DH13" s="222"/>
      <c r="DI13" s="222"/>
      <c r="DJ13" s="222"/>
      <c r="DK13" s="222"/>
      <c r="DL13" s="222"/>
      <c r="DM13" s="222"/>
      <c r="DN13" s="222"/>
      <c r="DO13" s="222"/>
      <c r="DP13" s="222"/>
      <c r="DQ13" s="222"/>
      <c r="DR13" s="222"/>
      <c r="DS13" s="222"/>
      <c r="DT13" s="222"/>
      <c r="DU13" s="222"/>
      <c r="DV13" s="222"/>
      <c r="DW13" s="222"/>
      <c r="DX13" s="222"/>
      <c r="DY13" s="222"/>
      <c r="DZ13" s="222"/>
      <c r="EA13" s="222"/>
      <c r="EB13" s="222"/>
      <c r="EC13" s="222"/>
      <c r="ED13" s="222"/>
      <c r="EE13" s="222"/>
      <c r="EF13" s="222"/>
      <c r="EG13" s="222"/>
      <c r="EH13" s="222"/>
      <c r="EI13" s="222"/>
      <c r="EJ13" s="222"/>
      <c r="EK13" s="222"/>
      <c r="EL13" s="222"/>
      <c r="EM13" s="222"/>
      <c r="EN13" s="222"/>
      <c r="EO13" s="222"/>
      <c r="EP13" s="222"/>
      <c r="EQ13" s="222"/>
      <c r="ER13" s="222"/>
      <c r="ES13" s="222"/>
      <c r="ET13" s="222"/>
      <c r="EU13" s="222"/>
      <c r="EV13" s="222"/>
      <c r="EW13" s="222"/>
      <c r="EX13" s="222"/>
      <c r="EY13" s="222"/>
      <c r="EZ13" s="222"/>
      <c r="FA13" s="222"/>
      <c r="FB13" s="222"/>
      <c r="FC13" s="222"/>
      <c r="FD13" s="222"/>
      <c r="FE13" s="222"/>
      <c r="FF13" s="222"/>
      <c r="FG13" s="222"/>
      <c r="FH13" s="222"/>
      <c r="FI13" s="222"/>
      <c r="FJ13" s="222"/>
      <c r="FK13" s="222"/>
      <c r="FL13" s="222"/>
      <c r="FM13" s="222"/>
      <c r="FN13" s="222"/>
      <c r="FO13" s="222"/>
      <c r="FP13" s="222"/>
      <c r="FQ13" s="222"/>
      <c r="FR13" s="222"/>
      <c r="FS13" s="222"/>
      <c r="FT13" s="222"/>
      <c r="FU13" s="222"/>
      <c r="FV13" s="222"/>
      <c r="FW13" s="222"/>
      <c r="FX13" s="222"/>
      <c r="FY13" s="222"/>
      <c r="FZ13" s="222"/>
      <c r="GA13" s="222"/>
      <c r="GB13" s="222"/>
      <c r="GC13" s="222"/>
      <c r="GD13" s="222"/>
      <c r="GE13" s="222"/>
      <c r="GF13" s="222"/>
      <c r="GG13" s="222"/>
      <c r="GH13" s="222"/>
      <c r="GI13" s="222"/>
      <c r="GJ13" s="222"/>
      <c r="GK13" s="222"/>
      <c r="GL13" s="222"/>
      <c r="GM13" s="222"/>
      <c r="GN13" s="222"/>
      <c r="GO13" s="222"/>
      <c r="GP13" s="222"/>
      <c r="GQ13" s="222"/>
      <c r="GR13" s="222"/>
      <c r="GS13" s="222"/>
      <c r="GT13" s="222"/>
      <c r="GU13" s="222"/>
      <c r="GV13" s="222"/>
      <c r="GW13" s="222"/>
      <c r="GX13" s="222"/>
      <c r="GY13" s="222"/>
      <c r="GZ13" s="222"/>
      <c r="HA13" s="222"/>
      <c r="HB13" s="222"/>
      <c r="HC13" s="222"/>
      <c r="HD13" s="222"/>
      <c r="HE13" s="222"/>
      <c r="HF13" s="222"/>
      <c r="HG13" s="222"/>
      <c r="HH13" s="222"/>
      <c r="HI13" s="222"/>
      <c r="HJ13" s="222"/>
      <c r="HK13" s="222"/>
      <c r="HL13" s="222"/>
      <c r="HM13" s="222"/>
      <c r="HN13" s="222"/>
      <c r="HO13" s="222"/>
      <c r="HP13" s="222"/>
      <c r="HQ13" s="222"/>
      <c r="HR13" s="222"/>
      <c r="HS13" s="222"/>
      <c r="HT13" s="222"/>
      <c r="HU13" s="222"/>
      <c r="HV13" s="222"/>
      <c r="HW13" s="222"/>
      <c r="HX13" s="222"/>
      <c r="HY13" s="222"/>
      <c r="HZ13" s="222"/>
      <c r="IA13" s="222"/>
      <c r="IB13" s="222"/>
      <c r="IC13" s="222"/>
      <c r="ID13" s="222"/>
      <c r="IE13" s="222"/>
      <c r="IF13" s="222"/>
      <c r="IG13" s="222"/>
      <c r="IH13" s="222"/>
      <c r="II13" s="222"/>
      <c r="IJ13" s="222"/>
      <c r="IK13" s="222"/>
      <c r="IL13" s="222"/>
      <c r="IM13" s="222"/>
      <c r="IN13" s="222"/>
      <c r="IO13" s="222"/>
      <c r="IP13" s="222"/>
      <c r="IQ13" s="222"/>
      <c r="IR13" s="222"/>
      <c r="IS13" s="222"/>
      <c r="IT13" s="222"/>
      <c r="IU13" s="222"/>
      <c r="IV13" s="222"/>
      <c r="IW13" s="222"/>
      <c r="IX13" s="222"/>
    </row>
    <row r="14" spans="1:258" s="125" customFormat="1" ht="18" customHeight="1" x14ac:dyDescent="0.2">
      <c r="A14" s="281"/>
      <c r="B14" s="233" t="s">
        <v>10</v>
      </c>
      <c r="C14" s="405">
        <v>8577</v>
      </c>
      <c r="D14" s="984">
        <v>154.24</v>
      </c>
      <c r="E14" s="276"/>
      <c r="F14" s="234">
        <v>7199</v>
      </c>
      <c r="G14" s="984">
        <v>44.56</v>
      </c>
      <c r="H14" s="276"/>
      <c r="I14" s="282">
        <v>7199</v>
      </c>
      <c r="J14" s="984">
        <v>201.61</v>
      </c>
      <c r="K14" s="511"/>
      <c r="L14" s="511">
        <f t="shared" ref="L14:L33" si="1">_xlfn.RANK.EQ(J14,J$13:J$33,0)</f>
        <v>14</v>
      </c>
      <c r="M14" s="511">
        <v>2</v>
      </c>
      <c r="N14" s="511">
        <f t="shared" ref="N14:N32" si="2">MATCH(M14,L$13:L$33,0)</f>
        <v>1</v>
      </c>
      <c r="O14" s="512" t="str">
        <f t="shared" si="0"/>
        <v>Andalucía</v>
      </c>
      <c r="P14" s="515">
        <f t="shared" ref="P14:P32" si="3">INDEX(J$13:J$33,N14,1)</f>
        <v>530.28</v>
      </c>
      <c r="Q14" s="510"/>
      <c r="R14" s="510"/>
      <c r="S14" s="513"/>
      <c r="T14" s="513"/>
      <c r="U14" s="513"/>
      <c r="V14" s="513"/>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1"/>
      <c r="DJ14" s="281"/>
      <c r="DK14" s="281"/>
      <c r="DL14" s="281"/>
      <c r="DM14" s="281"/>
      <c r="DN14" s="281"/>
      <c r="DO14" s="281"/>
      <c r="DP14" s="281"/>
      <c r="DQ14" s="281"/>
      <c r="DR14" s="281"/>
      <c r="DS14" s="281"/>
      <c r="DT14" s="281"/>
      <c r="DU14" s="281"/>
      <c r="DV14" s="281"/>
      <c r="DW14" s="281"/>
      <c r="DX14" s="281"/>
      <c r="DY14" s="281"/>
      <c r="DZ14" s="281"/>
      <c r="EA14" s="281"/>
      <c r="EB14" s="281"/>
      <c r="EC14" s="281"/>
      <c r="ED14" s="281"/>
      <c r="EE14" s="281"/>
      <c r="EF14" s="281"/>
      <c r="EG14" s="281"/>
      <c r="EH14" s="281"/>
      <c r="EI14" s="281"/>
      <c r="EJ14" s="281"/>
      <c r="EK14" s="281"/>
      <c r="EL14" s="281"/>
      <c r="EM14" s="281"/>
      <c r="EN14" s="281"/>
      <c r="EO14" s="281"/>
      <c r="EP14" s="281"/>
      <c r="EQ14" s="281"/>
      <c r="ER14" s="281"/>
      <c r="ES14" s="281"/>
      <c r="ET14" s="281"/>
      <c r="EU14" s="281"/>
      <c r="EV14" s="281"/>
      <c r="EW14" s="281"/>
      <c r="EX14" s="281"/>
      <c r="EY14" s="281"/>
      <c r="EZ14" s="281"/>
      <c r="FA14" s="281"/>
      <c r="FB14" s="281"/>
      <c r="FC14" s="281"/>
      <c r="FD14" s="281"/>
      <c r="FE14" s="281"/>
      <c r="FF14" s="281"/>
      <c r="FG14" s="281"/>
      <c r="FH14" s="281"/>
      <c r="FI14" s="281"/>
      <c r="FJ14" s="281"/>
      <c r="FK14" s="281"/>
      <c r="FL14" s="281"/>
      <c r="FM14" s="281"/>
      <c r="FN14" s="281"/>
      <c r="FO14" s="281"/>
      <c r="FP14" s="281"/>
      <c r="FQ14" s="281"/>
      <c r="FR14" s="281"/>
      <c r="FS14" s="281"/>
      <c r="FT14" s="281"/>
      <c r="FU14" s="281"/>
      <c r="FV14" s="281"/>
      <c r="FW14" s="281"/>
      <c r="FX14" s="281"/>
      <c r="FY14" s="281"/>
      <c r="FZ14" s="281"/>
      <c r="GA14" s="281"/>
      <c r="GB14" s="281"/>
      <c r="GC14" s="281"/>
      <c r="GD14" s="281"/>
      <c r="GE14" s="281"/>
      <c r="GF14" s="281"/>
      <c r="GG14" s="281"/>
      <c r="GH14" s="281"/>
      <c r="GI14" s="281"/>
      <c r="GJ14" s="281"/>
      <c r="GK14" s="281"/>
      <c r="GL14" s="281"/>
      <c r="GM14" s="281"/>
      <c r="GN14" s="281"/>
      <c r="GO14" s="281"/>
      <c r="GP14" s="281"/>
      <c r="GQ14" s="281"/>
      <c r="GR14" s="281"/>
      <c r="GS14" s="281"/>
      <c r="GT14" s="281"/>
      <c r="GU14" s="281"/>
      <c r="GV14" s="281"/>
      <c r="GW14" s="281"/>
      <c r="GX14" s="281"/>
      <c r="GY14" s="281"/>
      <c r="GZ14" s="281"/>
      <c r="HA14" s="281"/>
      <c r="HB14" s="281"/>
      <c r="HC14" s="281"/>
      <c r="HD14" s="281"/>
      <c r="HE14" s="281"/>
      <c r="HF14" s="281"/>
      <c r="HG14" s="281"/>
      <c r="HH14" s="281"/>
      <c r="HI14" s="281"/>
      <c r="HJ14" s="281"/>
      <c r="HK14" s="281"/>
      <c r="HL14" s="281"/>
      <c r="HM14" s="281"/>
      <c r="HN14" s="281"/>
      <c r="HO14" s="281"/>
      <c r="HP14" s="281"/>
      <c r="HQ14" s="281"/>
      <c r="HR14" s="281"/>
      <c r="HS14" s="281"/>
      <c r="HT14" s="281"/>
      <c r="HU14" s="281"/>
      <c r="HV14" s="281"/>
      <c r="HW14" s="281"/>
      <c r="HX14" s="281"/>
      <c r="HY14" s="281"/>
      <c r="HZ14" s="281"/>
      <c r="IA14" s="281"/>
      <c r="IB14" s="281"/>
      <c r="IC14" s="281"/>
      <c r="ID14" s="281"/>
      <c r="IE14" s="281"/>
      <c r="IF14" s="281"/>
      <c r="IG14" s="281"/>
      <c r="IH14" s="281"/>
      <c r="II14" s="281"/>
      <c r="IJ14" s="281"/>
      <c r="IK14" s="281"/>
      <c r="IL14" s="281"/>
      <c r="IM14" s="281"/>
      <c r="IN14" s="281"/>
      <c r="IO14" s="281"/>
      <c r="IP14" s="281"/>
      <c r="IQ14" s="281"/>
      <c r="IR14" s="281"/>
      <c r="IS14" s="281"/>
      <c r="IT14" s="281"/>
      <c r="IU14" s="281"/>
      <c r="IV14" s="281"/>
      <c r="IW14" s="281"/>
      <c r="IX14" s="281"/>
    </row>
    <row r="15" spans="1:258" s="125" customFormat="1" ht="18" customHeight="1" x14ac:dyDescent="0.2">
      <c r="A15" s="281"/>
      <c r="B15" s="233" t="s">
        <v>40</v>
      </c>
      <c r="C15" s="405">
        <v>7227</v>
      </c>
      <c r="D15" s="984">
        <v>147.12</v>
      </c>
      <c r="E15" s="276"/>
      <c r="F15" s="234">
        <v>5271</v>
      </c>
      <c r="G15" s="984">
        <v>132.16999999999999</v>
      </c>
      <c r="H15" s="276"/>
      <c r="I15" s="282">
        <v>5271</v>
      </c>
      <c r="J15" s="984">
        <v>270.70999999999998</v>
      </c>
      <c r="K15" s="511"/>
      <c r="L15" s="511">
        <f t="shared" si="1"/>
        <v>10</v>
      </c>
      <c r="M15" s="511">
        <v>3</v>
      </c>
      <c r="N15" s="511">
        <f>MATCH(M15,L$13:L$33,0)</f>
        <v>14</v>
      </c>
      <c r="O15" s="512" t="str">
        <f t="shared" si="0"/>
        <v>Murcia, Región de</v>
      </c>
      <c r="P15" s="515">
        <f t="shared" si="3"/>
        <v>488.3</v>
      </c>
      <c r="Q15" s="510"/>
      <c r="R15" s="510"/>
      <c r="S15" s="513"/>
      <c r="T15" s="513"/>
      <c r="U15" s="513"/>
      <c r="V15" s="513"/>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1"/>
      <c r="DD15" s="281"/>
      <c r="DE15" s="281"/>
      <c r="DF15" s="281"/>
      <c r="DG15" s="281"/>
      <c r="DH15" s="281"/>
      <c r="DI15" s="281"/>
      <c r="DJ15" s="281"/>
      <c r="DK15" s="281"/>
      <c r="DL15" s="281"/>
      <c r="DM15" s="281"/>
      <c r="DN15" s="281"/>
      <c r="DO15" s="281"/>
      <c r="DP15" s="281"/>
      <c r="DQ15" s="281"/>
      <c r="DR15" s="281"/>
      <c r="DS15" s="281"/>
      <c r="DT15" s="281"/>
      <c r="DU15" s="281"/>
      <c r="DV15" s="281"/>
      <c r="DW15" s="281"/>
      <c r="DX15" s="281"/>
      <c r="DY15" s="281"/>
      <c r="DZ15" s="281"/>
      <c r="EA15" s="281"/>
      <c r="EB15" s="281"/>
      <c r="EC15" s="281"/>
      <c r="ED15" s="281"/>
      <c r="EE15" s="281"/>
      <c r="EF15" s="281"/>
      <c r="EG15" s="281"/>
      <c r="EH15" s="281"/>
      <c r="EI15" s="281"/>
      <c r="EJ15" s="281"/>
      <c r="EK15" s="281"/>
      <c r="EL15" s="281"/>
      <c r="EM15" s="281"/>
      <c r="EN15" s="281"/>
      <c r="EO15" s="281"/>
      <c r="EP15" s="281"/>
      <c r="EQ15" s="281"/>
      <c r="ER15" s="281"/>
      <c r="ES15" s="281"/>
      <c r="ET15" s="281"/>
      <c r="EU15" s="281"/>
      <c r="EV15" s="281"/>
      <c r="EW15" s="281"/>
      <c r="EX15" s="281"/>
      <c r="EY15" s="281"/>
      <c r="EZ15" s="281"/>
      <c r="FA15" s="281"/>
      <c r="FB15" s="281"/>
      <c r="FC15" s="281"/>
      <c r="FD15" s="281"/>
      <c r="FE15" s="281"/>
      <c r="FF15" s="281"/>
      <c r="FG15" s="281"/>
      <c r="FH15" s="281"/>
      <c r="FI15" s="281"/>
      <c r="FJ15" s="281"/>
      <c r="FK15" s="281"/>
      <c r="FL15" s="281"/>
      <c r="FM15" s="281"/>
      <c r="FN15" s="281"/>
      <c r="FO15" s="281"/>
      <c r="FP15" s="281"/>
      <c r="FQ15" s="281"/>
      <c r="FR15" s="281"/>
      <c r="FS15" s="281"/>
      <c r="FT15" s="281"/>
      <c r="FU15" s="281"/>
      <c r="FV15" s="281"/>
      <c r="FW15" s="281"/>
      <c r="FX15" s="281"/>
      <c r="FY15" s="281"/>
      <c r="FZ15" s="281"/>
      <c r="GA15" s="281"/>
      <c r="GB15" s="281"/>
      <c r="GC15" s="281"/>
      <c r="GD15" s="281"/>
      <c r="GE15" s="281"/>
      <c r="GF15" s="281"/>
      <c r="GG15" s="281"/>
      <c r="GH15" s="281"/>
      <c r="GI15" s="281"/>
      <c r="GJ15" s="281"/>
      <c r="GK15" s="281"/>
      <c r="GL15" s="281"/>
      <c r="GM15" s="281"/>
      <c r="GN15" s="281"/>
      <c r="GO15" s="281"/>
      <c r="GP15" s="281"/>
      <c r="GQ15" s="281"/>
      <c r="GR15" s="281"/>
      <c r="GS15" s="281"/>
      <c r="GT15" s="281"/>
      <c r="GU15" s="281"/>
      <c r="GV15" s="281"/>
      <c r="GW15" s="281"/>
      <c r="GX15" s="281"/>
      <c r="GY15" s="281"/>
      <c r="GZ15" s="281"/>
      <c r="HA15" s="281"/>
      <c r="HB15" s="281"/>
      <c r="HC15" s="281"/>
      <c r="HD15" s="281"/>
      <c r="HE15" s="281"/>
      <c r="HF15" s="281"/>
      <c r="HG15" s="281"/>
      <c r="HH15" s="281"/>
      <c r="HI15" s="281"/>
      <c r="HJ15" s="281"/>
      <c r="HK15" s="281"/>
      <c r="HL15" s="281"/>
      <c r="HM15" s="281"/>
      <c r="HN15" s="281"/>
      <c r="HO15" s="281"/>
      <c r="HP15" s="281"/>
      <c r="HQ15" s="281"/>
      <c r="HR15" s="281"/>
      <c r="HS15" s="281"/>
      <c r="HT15" s="281"/>
      <c r="HU15" s="281"/>
      <c r="HV15" s="281"/>
      <c r="HW15" s="281"/>
      <c r="HX15" s="281"/>
      <c r="HY15" s="281"/>
      <c r="HZ15" s="281"/>
      <c r="IA15" s="281"/>
      <c r="IB15" s="281"/>
      <c r="IC15" s="281"/>
      <c r="ID15" s="281"/>
      <c r="IE15" s="281"/>
      <c r="IF15" s="281"/>
      <c r="IG15" s="281"/>
      <c r="IH15" s="281"/>
      <c r="II15" s="281"/>
      <c r="IJ15" s="281"/>
      <c r="IK15" s="281"/>
      <c r="IL15" s="281"/>
      <c r="IM15" s="281"/>
      <c r="IN15" s="281"/>
      <c r="IO15" s="281"/>
      <c r="IP15" s="281"/>
      <c r="IQ15" s="281"/>
      <c r="IR15" s="281"/>
      <c r="IS15" s="281"/>
      <c r="IT15" s="281"/>
      <c r="IU15" s="281"/>
      <c r="IV15" s="281"/>
      <c r="IW15" s="281"/>
      <c r="IX15" s="281"/>
    </row>
    <row r="16" spans="1:258" s="125" customFormat="1" ht="18" customHeight="1" x14ac:dyDescent="0.2">
      <c r="A16" s="281"/>
      <c r="B16" s="233" t="s">
        <v>41</v>
      </c>
      <c r="C16" s="405">
        <v>7997</v>
      </c>
      <c r="D16" s="984">
        <v>131.06</v>
      </c>
      <c r="E16" s="276"/>
      <c r="F16" s="234">
        <v>6099</v>
      </c>
      <c r="G16" s="984">
        <v>89.25</v>
      </c>
      <c r="H16" s="276"/>
      <c r="I16" s="282">
        <v>6099</v>
      </c>
      <c r="J16" s="984">
        <v>221.17</v>
      </c>
      <c r="K16" s="511"/>
      <c r="L16" s="511">
        <f t="shared" si="1"/>
        <v>13</v>
      </c>
      <c r="M16" s="511">
        <v>4</v>
      </c>
      <c r="N16" s="511">
        <f t="shared" si="2"/>
        <v>12</v>
      </c>
      <c r="O16" s="512" t="str">
        <f t="shared" si="0"/>
        <v>Galicia</v>
      </c>
      <c r="P16" s="515">
        <f t="shared" si="3"/>
        <v>374.86</v>
      </c>
      <c r="Q16" s="510"/>
      <c r="R16" s="510"/>
      <c r="S16" s="513"/>
      <c r="T16" s="513"/>
      <c r="U16" s="513"/>
      <c r="V16" s="513"/>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1"/>
      <c r="DK16" s="281"/>
      <c r="DL16" s="281"/>
      <c r="DM16" s="281"/>
      <c r="DN16" s="281"/>
      <c r="DO16" s="281"/>
      <c r="DP16" s="281"/>
      <c r="DQ16" s="281"/>
      <c r="DR16" s="281"/>
      <c r="DS16" s="281"/>
      <c r="DT16" s="281"/>
      <c r="DU16" s="281"/>
      <c r="DV16" s="281"/>
      <c r="DW16" s="281"/>
      <c r="DX16" s="281"/>
      <c r="DY16" s="281"/>
      <c r="DZ16" s="281"/>
      <c r="EA16" s="281"/>
      <c r="EB16" s="281"/>
      <c r="EC16" s="281"/>
      <c r="ED16" s="281"/>
      <c r="EE16" s="281"/>
      <c r="EF16" s="281"/>
      <c r="EG16" s="281"/>
      <c r="EH16" s="281"/>
      <c r="EI16" s="281"/>
      <c r="EJ16" s="281"/>
      <c r="EK16" s="281"/>
      <c r="EL16" s="281"/>
      <c r="EM16" s="281"/>
      <c r="EN16" s="281"/>
      <c r="EO16" s="281"/>
      <c r="EP16" s="281"/>
      <c r="EQ16" s="281"/>
      <c r="ER16" s="281"/>
      <c r="ES16" s="281"/>
      <c r="ET16" s="281"/>
      <c r="EU16" s="281"/>
      <c r="EV16" s="281"/>
      <c r="EW16" s="281"/>
      <c r="EX16" s="281"/>
      <c r="EY16" s="281"/>
      <c r="EZ16" s="281"/>
      <c r="FA16" s="281"/>
      <c r="FB16" s="281"/>
      <c r="FC16" s="281"/>
      <c r="FD16" s="281"/>
      <c r="FE16" s="281"/>
      <c r="FF16" s="281"/>
      <c r="FG16" s="281"/>
      <c r="FH16" s="281"/>
      <c r="FI16" s="281"/>
      <c r="FJ16" s="281"/>
      <c r="FK16" s="281"/>
      <c r="FL16" s="281"/>
      <c r="FM16" s="281"/>
      <c r="FN16" s="281"/>
      <c r="FO16" s="281"/>
      <c r="FP16" s="281"/>
      <c r="FQ16" s="281"/>
      <c r="FR16" s="281"/>
      <c r="FS16" s="281"/>
      <c r="FT16" s="281"/>
      <c r="FU16" s="281"/>
      <c r="FV16" s="281"/>
      <c r="FW16" s="281"/>
      <c r="FX16" s="281"/>
      <c r="FY16" s="281"/>
      <c r="FZ16" s="281"/>
      <c r="GA16" s="281"/>
      <c r="GB16" s="281"/>
      <c r="GC16" s="281"/>
      <c r="GD16" s="281"/>
      <c r="GE16" s="281"/>
      <c r="GF16" s="281"/>
      <c r="GG16" s="281"/>
      <c r="GH16" s="281"/>
      <c r="GI16" s="281"/>
      <c r="GJ16" s="281"/>
      <c r="GK16" s="281"/>
      <c r="GL16" s="281"/>
      <c r="GM16" s="281"/>
      <c r="GN16" s="281"/>
      <c r="GO16" s="281"/>
      <c r="GP16" s="281"/>
      <c r="GQ16" s="281"/>
      <c r="GR16" s="281"/>
      <c r="GS16" s="281"/>
      <c r="GT16" s="281"/>
      <c r="GU16" s="281"/>
      <c r="GV16" s="281"/>
      <c r="GW16" s="281"/>
      <c r="GX16" s="281"/>
      <c r="GY16" s="281"/>
      <c r="GZ16" s="281"/>
      <c r="HA16" s="281"/>
      <c r="HB16" s="281"/>
      <c r="HC16" s="281"/>
      <c r="HD16" s="281"/>
      <c r="HE16" s="281"/>
      <c r="HF16" s="281"/>
      <c r="HG16" s="281"/>
      <c r="HH16" s="281"/>
      <c r="HI16" s="281"/>
      <c r="HJ16" s="281"/>
      <c r="HK16" s="281"/>
      <c r="HL16" s="281"/>
      <c r="HM16" s="281"/>
      <c r="HN16" s="281"/>
      <c r="HO16" s="281"/>
      <c r="HP16" s="281"/>
      <c r="HQ16" s="281"/>
      <c r="HR16" s="281"/>
      <c r="HS16" s="281"/>
      <c r="HT16" s="281"/>
      <c r="HU16" s="281"/>
      <c r="HV16" s="281"/>
      <c r="HW16" s="281"/>
      <c r="HX16" s="281"/>
      <c r="HY16" s="281"/>
      <c r="HZ16" s="281"/>
      <c r="IA16" s="281"/>
      <c r="IB16" s="281"/>
      <c r="IC16" s="281"/>
      <c r="ID16" s="281"/>
      <c r="IE16" s="281"/>
      <c r="IF16" s="281"/>
      <c r="IG16" s="281"/>
      <c r="IH16" s="281"/>
      <c r="II16" s="281"/>
      <c r="IJ16" s="281"/>
      <c r="IK16" s="281"/>
      <c r="IL16" s="281"/>
      <c r="IM16" s="281"/>
      <c r="IN16" s="281"/>
      <c r="IO16" s="281"/>
      <c r="IP16" s="281"/>
      <c r="IQ16" s="281"/>
      <c r="IR16" s="281"/>
      <c r="IS16" s="281"/>
      <c r="IT16" s="281"/>
      <c r="IU16" s="281"/>
      <c r="IV16" s="281"/>
      <c r="IW16" s="281"/>
      <c r="IX16" s="281"/>
    </row>
    <row r="17" spans="1:258" s="125" customFormat="1" ht="18" customHeight="1" x14ac:dyDescent="0.2">
      <c r="A17" s="281"/>
      <c r="B17" s="233" t="s">
        <v>9</v>
      </c>
      <c r="C17" s="405">
        <v>10018</v>
      </c>
      <c r="D17" s="984">
        <v>489.42</v>
      </c>
      <c r="E17" s="276"/>
      <c r="F17" s="234">
        <v>11148</v>
      </c>
      <c r="G17" s="984">
        <v>246.58</v>
      </c>
      <c r="H17" s="276"/>
      <c r="I17" s="282">
        <v>11148</v>
      </c>
      <c r="J17" s="984">
        <v>880.61</v>
      </c>
      <c r="K17" s="511"/>
      <c r="L17" s="511">
        <f t="shared" si="1"/>
        <v>1</v>
      </c>
      <c r="M17" s="511">
        <v>5</v>
      </c>
      <c r="N17" s="511">
        <f t="shared" si="2"/>
        <v>11</v>
      </c>
      <c r="O17" s="512" t="str">
        <f t="shared" si="0"/>
        <v>Extremadura</v>
      </c>
      <c r="P17" s="515">
        <f t="shared" si="3"/>
        <v>368.98</v>
      </c>
      <c r="Q17" s="510"/>
      <c r="R17" s="510"/>
      <c r="S17" s="513"/>
      <c r="T17" s="513"/>
      <c r="U17" s="513"/>
      <c r="V17" s="513"/>
      <c r="W17" s="281"/>
      <c r="X17" s="281"/>
      <c r="Y17" s="281"/>
      <c r="Z17" s="281"/>
      <c r="AA17" s="281"/>
      <c r="AB17" s="281"/>
      <c r="AC17" s="281"/>
      <c r="AD17" s="281"/>
      <c r="AE17" s="281"/>
      <c r="AF17" s="281"/>
      <c r="AG17" s="281"/>
      <c r="AH17" s="281"/>
      <c r="AI17" s="281"/>
      <c r="AJ17" s="281"/>
      <c r="AK17" s="281"/>
      <c r="AL17" s="281"/>
      <c r="AM17" s="281"/>
      <c r="AN17" s="281"/>
      <c r="AO17" s="281"/>
      <c r="AP17" s="281"/>
      <c r="AQ17" s="281"/>
      <c r="AR17" s="281"/>
      <c r="AS17" s="281"/>
      <c r="AT17" s="281"/>
      <c r="AU17" s="281"/>
      <c r="AV17" s="281"/>
      <c r="AW17" s="281"/>
      <c r="AX17" s="281"/>
      <c r="AY17" s="281"/>
      <c r="AZ17" s="281"/>
      <c r="BA17" s="281"/>
      <c r="BB17" s="281"/>
      <c r="BC17" s="281"/>
      <c r="BD17" s="281"/>
      <c r="BE17" s="281"/>
      <c r="BF17" s="281"/>
      <c r="BG17" s="281"/>
      <c r="BH17" s="281"/>
      <c r="BI17" s="281"/>
      <c r="BJ17" s="281"/>
      <c r="BK17" s="281"/>
      <c r="BL17" s="281"/>
      <c r="BM17" s="281"/>
      <c r="BN17" s="281"/>
      <c r="BO17" s="281"/>
      <c r="BP17" s="281"/>
      <c r="BQ17" s="281"/>
      <c r="BR17" s="281"/>
      <c r="BS17" s="281"/>
      <c r="BT17" s="281"/>
      <c r="BU17" s="281"/>
      <c r="BV17" s="281"/>
      <c r="BW17" s="281"/>
      <c r="BX17" s="281"/>
      <c r="BY17" s="281"/>
      <c r="BZ17" s="281"/>
      <c r="CA17" s="281"/>
      <c r="CB17" s="281"/>
      <c r="CC17" s="281"/>
      <c r="CD17" s="281"/>
      <c r="CE17" s="281"/>
      <c r="CF17" s="281"/>
      <c r="CG17" s="281"/>
      <c r="CH17" s="281"/>
      <c r="CI17" s="281"/>
      <c r="CJ17" s="281"/>
      <c r="CK17" s="281"/>
      <c r="CL17" s="281"/>
      <c r="CM17" s="281"/>
      <c r="CN17" s="281"/>
      <c r="CO17" s="281"/>
      <c r="CP17" s="281"/>
      <c r="CQ17" s="281"/>
      <c r="CR17" s="281"/>
      <c r="CS17" s="281"/>
      <c r="CT17" s="281"/>
      <c r="CU17" s="281"/>
      <c r="CV17" s="281"/>
      <c r="CW17" s="281"/>
      <c r="CX17" s="281"/>
      <c r="CY17" s="281"/>
      <c r="CZ17" s="281"/>
      <c r="DA17" s="281"/>
      <c r="DB17" s="281"/>
      <c r="DC17" s="281"/>
      <c r="DD17" s="281"/>
      <c r="DE17" s="281"/>
      <c r="DF17" s="281"/>
      <c r="DG17" s="281"/>
      <c r="DH17" s="281"/>
      <c r="DI17" s="281"/>
      <c r="DJ17" s="281"/>
      <c r="DK17" s="281"/>
      <c r="DL17" s="281"/>
      <c r="DM17" s="281"/>
      <c r="DN17" s="281"/>
      <c r="DO17" s="281"/>
      <c r="DP17" s="281"/>
      <c r="DQ17" s="281"/>
      <c r="DR17" s="281"/>
      <c r="DS17" s="281"/>
      <c r="DT17" s="281"/>
      <c r="DU17" s="281"/>
      <c r="DV17" s="281"/>
      <c r="DW17" s="281"/>
      <c r="DX17" s="281"/>
      <c r="DY17" s="281"/>
      <c r="DZ17" s="281"/>
      <c r="EA17" s="281"/>
      <c r="EB17" s="281"/>
      <c r="EC17" s="281"/>
      <c r="ED17" s="281"/>
      <c r="EE17" s="281"/>
      <c r="EF17" s="281"/>
      <c r="EG17" s="281"/>
      <c r="EH17" s="281"/>
      <c r="EI17" s="281"/>
      <c r="EJ17" s="281"/>
      <c r="EK17" s="281"/>
      <c r="EL17" s="281"/>
      <c r="EM17" s="281"/>
      <c r="EN17" s="281"/>
      <c r="EO17" s="281"/>
      <c r="EP17" s="281"/>
      <c r="EQ17" s="281"/>
      <c r="ER17" s="281"/>
      <c r="ES17" s="281"/>
      <c r="ET17" s="281"/>
      <c r="EU17" s="281"/>
      <c r="EV17" s="281"/>
      <c r="EW17" s="281"/>
      <c r="EX17" s="281"/>
      <c r="EY17" s="281"/>
      <c r="EZ17" s="281"/>
      <c r="FA17" s="281"/>
      <c r="FB17" s="281"/>
      <c r="FC17" s="281"/>
      <c r="FD17" s="281"/>
      <c r="FE17" s="281"/>
      <c r="FF17" s="281"/>
      <c r="FG17" s="281"/>
      <c r="FH17" s="281"/>
      <c r="FI17" s="281"/>
      <c r="FJ17" s="281"/>
      <c r="FK17" s="281"/>
      <c r="FL17" s="281"/>
      <c r="FM17" s="281"/>
      <c r="FN17" s="281"/>
      <c r="FO17" s="281"/>
      <c r="FP17" s="281"/>
      <c r="FQ17" s="281"/>
      <c r="FR17" s="281"/>
      <c r="FS17" s="281"/>
      <c r="FT17" s="281"/>
      <c r="FU17" s="281"/>
      <c r="FV17" s="281"/>
      <c r="FW17" s="281"/>
      <c r="FX17" s="281"/>
      <c r="FY17" s="281"/>
      <c r="FZ17" s="281"/>
      <c r="GA17" s="281"/>
      <c r="GB17" s="281"/>
      <c r="GC17" s="281"/>
      <c r="GD17" s="281"/>
      <c r="GE17" s="281"/>
      <c r="GF17" s="281"/>
      <c r="GG17" s="281"/>
      <c r="GH17" s="281"/>
      <c r="GI17" s="281"/>
      <c r="GJ17" s="281"/>
      <c r="GK17" s="281"/>
      <c r="GL17" s="281"/>
      <c r="GM17" s="281"/>
      <c r="GN17" s="281"/>
      <c r="GO17" s="281"/>
      <c r="GP17" s="281"/>
      <c r="GQ17" s="281"/>
      <c r="GR17" s="281"/>
      <c r="GS17" s="281"/>
      <c r="GT17" s="281"/>
      <c r="GU17" s="281"/>
      <c r="GV17" s="281"/>
      <c r="GW17" s="281"/>
      <c r="GX17" s="281"/>
      <c r="GY17" s="281"/>
      <c r="GZ17" s="281"/>
      <c r="HA17" s="281"/>
      <c r="HB17" s="281"/>
      <c r="HC17" s="281"/>
      <c r="HD17" s="281"/>
      <c r="HE17" s="281"/>
      <c r="HF17" s="281"/>
      <c r="HG17" s="281"/>
      <c r="HH17" s="281"/>
      <c r="HI17" s="281"/>
      <c r="HJ17" s="281"/>
      <c r="HK17" s="281"/>
      <c r="HL17" s="281"/>
      <c r="HM17" s="281"/>
      <c r="HN17" s="281"/>
      <c r="HO17" s="281"/>
      <c r="HP17" s="281"/>
      <c r="HQ17" s="281"/>
      <c r="HR17" s="281"/>
      <c r="HS17" s="281"/>
      <c r="HT17" s="281"/>
      <c r="HU17" s="281"/>
      <c r="HV17" s="281"/>
      <c r="HW17" s="281"/>
      <c r="HX17" s="281"/>
      <c r="HY17" s="281"/>
      <c r="HZ17" s="281"/>
      <c r="IA17" s="281"/>
      <c r="IB17" s="281"/>
      <c r="IC17" s="281"/>
      <c r="ID17" s="281"/>
      <c r="IE17" s="281"/>
      <c r="IF17" s="281"/>
      <c r="IG17" s="281"/>
      <c r="IH17" s="281"/>
      <c r="II17" s="281"/>
      <c r="IJ17" s="281"/>
      <c r="IK17" s="281"/>
      <c r="IL17" s="281"/>
      <c r="IM17" s="281"/>
      <c r="IN17" s="281"/>
      <c r="IO17" s="281"/>
      <c r="IP17" s="281"/>
      <c r="IQ17" s="281"/>
      <c r="IR17" s="281"/>
      <c r="IS17" s="281"/>
      <c r="IT17" s="281"/>
      <c r="IU17" s="281"/>
      <c r="IV17" s="281"/>
      <c r="IW17" s="281"/>
      <c r="IX17" s="281"/>
    </row>
    <row r="18" spans="1:258" s="125" customFormat="1" ht="18" customHeight="1" x14ac:dyDescent="0.2">
      <c r="A18" s="281"/>
      <c r="B18" s="233" t="s">
        <v>8</v>
      </c>
      <c r="C18" s="406">
        <v>3327</v>
      </c>
      <c r="D18" s="984">
        <v>97.83</v>
      </c>
      <c r="E18" s="276"/>
      <c r="F18" s="238">
        <v>2504</v>
      </c>
      <c r="G18" s="984">
        <v>99.16</v>
      </c>
      <c r="H18" s="276"/>
      <c r="I18" s="282">
        <v>2504</v>
      </c>
      <c r="J18" s="984">
        <v>189.4</v>
      </c>
      <c r="K18" s="511"/>
      <c r="L18" s="511">
        <f t="shared" si="1"/>
        <v>15</v>
      </c>
      <c r="M18" s="511">
        <v>6</v>
      </c>
      <c r="N18" s="511">
        <f t="shared" si="2"/>
        <v>21</v>
      </c>
      <c r="O18" s="512" t="str">
        <f t="shared" si="0"/>
        <v>TOTAL</v>
      </c>
      <c r="P18" s="516">
        <f t="shared" si="3"/>
        <v>333.54</v>
      </c>
      <c r="Q18" s="510"/>
      <c r="R18" s="510"/>
      <c r="S18" s="513"/>
      <c r="T18" s="513"/>
      <c r="U18" s="513"/>
      <c r="V18" s="513"/>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1"/>
      <c r="BA18" s="281"/>
      <c r="BB18" s="281"/>
      <c r="BC18" s="281"/>
      <c r="BD18" s="281"/>
      <c r="BE18" s="281"/>
      <c r="BF18" s="281"/>
      <c r="BG18" s="281"/>
      <c r="BH18" s="281"/>
      <c r="BI18" s="281"/>
      <c r="BJ18" s="281"/>
      <c r="BK18" s="281"/>
      <c r="BL18" s="281"/>
      <c r="BM18" s="281"/>
      <c r="BN18" s="281"/>
      <c r="BO18" s="281"/>
      <c r="BP18" s="281"/>
      <c r="BQ18" s="281"/>
      <c r="BR18" s="281"/>
      <c r="BS18" s="281"/>
      <c r="BT18" s="281"/>
      <c r="BU18" s="281"/>
      <c r="BV18" s="281"/>
      <c r="BW18" s="281"/>
      <c r="BX18" s="281"/>
      <c r="BY18" s="281"/>
      <c r="BZ18" s="281"/>
      <c r="CA18" s="281"/>
      <c r="CB18" s="281"/>
      <c r="CC18" s="281"/>
      <c r="CD18" s="281"/>
      <c r="CE18" s="281"/>
      <c r="CF18" s="281"/>
      <c r="CG18" s="281"/>
      <c r="CH18" s="281"/>
      <c r="CI18" s="281"/>
      <c r="CJ18" s="281"/>
      <c r="CK18" s="281"/>
      <c r="CL18" s="281"/>
      <c r="CM18" s="281"/>
      <c r="CN18" s="281"/>
      <c r="CO18" s="281"/>
      <c r="CP18" s="281"/>
      <c r="CQ18" s="281"/>
      <c r="CR18" s="281"/>
      <c r="CS18" s="281"/>
      <c r="CT18" s="281"/>
      <c r="CU18" s="281"/>
      <c r="CV18" s="281"/>
      <c r="CW18" s="281"/>
      <c r="CX18" s="281"/>
      <c r="CY18" s="281"/>
      <c r="CZ18" s="281"/>
      <c r="DA18" s="281"/>
      <c r="DB18" s="281"/>
      <c r="DC18" s="281"/>
      <c r="DD18" s="281"/>
      <c r="DE18" s="281"/>
      <c r="DF18" s="281"/>
      <c r="DG18" s="281"/>
      <c r="DH18" s="281"/>
      <c r="DI18" s="281"/>
      <c r="DJ18" s="281"/>
      <c r="DK18" s="281"/>
      <c r="DL18" s="281"/>
      <c r="DM18" s="281"/>
      <c r="DN18" s="281"/>
      <c r="DO18" s="281"/>
      <c r="DP18" s="281"/>
      <c r="DQ18" s="281"/>
      <c r="DR18" s="281"/>
      <c r="DS18" s="281"/>
      <c r="DT18" s="281"/>
      <c r="DU18" s="281"/>
      <c r="DV18" s="281"/>
      <c r="DW18" s="281"/>
      <c r="DX18" s="281"/>
      <c r="DY18" s="281"/>
      <c r="DZ18" s="281"/>
      <c r="EA18" s="281"/>
      <c r="EB18" s="281"/>
      <c r="EC18" s="281"/>
      <c r="ED18" s="281"/>
      <c r="EE18" s="281"/>
      <c r="EF18" s="281"/>
      <c r="EG18" s="281"/>
      <c r="EH18" s="281"/>
      <c r="EI18" s="281"/>
      <c r="EJ18" s="281"/>
      <c r="EK18" s="281"/>
      <c r="EL18" s="281"/>
      <c r="EM18" s="281"/>
      <c r="EN18" s="281"/>
      <c r="EO18" s="281"/>
      <c r="EP18" s="281"/>
      <c r="EQ18" s="281"/>
      <c r="ER18" s="281"/>
      <c r="ES18" s="281"/>
      <c r="ET18" s="281"/>
      <c r="EU18" s="281"/>
      <c r="EV18" s="281"/>
      <c r="EW18" s="281"/>
      <c r="EX18" s="281"/>
      <c r="EY18" s="281"/>
      <c r="EZ18" s="281"/>
      <c r="FA18" s="281"/>
      <c r="FB18" s="281"/>
      <c r="FC18" s="281"/>
      <c r="FD18" s="281"/>
      <c r="FE18" s="281"/>
      <c r="FF18" s="281"/>
      <c r="FG18" s="281"/>
      <c r="FH18" s="281"/>
      <c r="FI18" s="281"/>
      <c r="FJ18" s="281"/>
      <c r="FK18" s="281"/>
      <c r="FL18" s="281"/>
      <c r="FM18" s="281"/>
      <c r="FN18" s="281"/>
      <c r="FO18" s="281"/>
      <c r="FP18" s="281"/>
      <c r="FQ18" s="281"/>
      <c r="FR18" s="281"/>
      <c r="FS18" s="281"/>
      <c r="FT18" s="281"/>
      <c r="FU18" s="281"/>
      <c r="FV18" s="281"/>
      <c r="FW18" s="281"/>
      <c r="FX18" s="281"/>
      <c r="FY18" s="281"/>
      <c r="FZ18" s="281"/>
      <c r="GA18" s="281"/>
      <c r="GB18" s="281"/>
      <c r="GC18" s="281"/>
      <c r="GD18" s="281"/>
      <c r="GE18" s="281"/>
      <c r="GF18" s="281"/>
      <c r="GG18" s="281"/>
      <c r="GH18" s="281"/>
      <c r="GI18" s="281"/>
      <c r="GJ18" s="281"/>
      <c r="GK18" s="281"/>
      <c r="GL18" s="281"/>
      <c r="GM18" s="281"/>
      <c r="GN18" s="281"/>
      <c r="GO18" s="281"/>
      <c r="GP18" s="281"/>
      <c r="GQ18" s="281"/>
      <c r="GR18" s="281"/>
      <c r="GS18" s="281"/>
      <c r="GT18" s="281"/>
      <c r="GU18" s="281"/>
      <c r="GV18" s="281"/>
      <c r="GW18" s="281"/>
      <c r="GX18" s="281"/>
      <c r="GY18" s="281"/>
      <c r="GZ18" s="281"/>
      <c r="HA18" s="281"/>
      <c r="HB18" s="281"/>
      <c r="HC18" s="281"/>
      <c r="HD18" s="281"/>
      <c r="HE18" s="281"/>
      <c r="HF18" s="281"/>
      <c r="HG18" s="281"/>
      <c r="HH18" s="281"/>
      <c r="HI18" s="281"/>
      <c r="HJ18" s="281"/>
      <c r="HK18" s="281"/>
      <c r="HL18" s="281"/>
      <c r="HM18" s="281"/>
      <c r="HN18" s="281"/>
      <c r="HO18" s="281"/>
      <c r="HP18" s="281"/>
      <c r="HQ18" s="281"/>
      <c r="HR18" s="281"/>
      <c r="HS18" s="281"/>
      <c r="HT18" s="281"/>
      <c r="HU18" s="281"/>
      <c r="HV18" s="281"/>
      <c r="HW18" s="281"/>
      <c r="HX18" s="281"/>
      <c r="HY18" s="281"/>
      <c r="HZ18" s="281"/>
      <c r="IA18" s="281"/>
      <c r="IB18" s="281"/>
      <c r="IC18" s="281"/>
      <c r="ID18" s="281"/>
      <c r="IE18" s="281"/>
      <c r="IF18" s="281"/>
      <c r="IG18" s="281"/>
      <c r="IH18" s="281"/>
      <c r="II18" s="281"/>
      <c r="IJ18" s="281"/>
      <c r="IK18" s="281"/>
      <c r="IL18" s="281"/>
      <c r="IM18" s="281"/>
      <c r="IN18" s="281"/>
      <c r="IO18" s="281"/>
      <c r="IP18" s="281"/>
      <c r="IQ18" s="281"/>
      <c r="IR18" s="281"/>
      <c r="IS18" s="281"/>
      <c r="IT18" s="281"/>
      <c r="IU18" s="281"/>
      <c r="IV18" s="281"/>
      <c r="IW18" s="281"/>
      <c r="IX18" s="281"/>
    </row>
    <row r="19" spans="1:258" s="128" customFormat="1" ht="18" customHeight="1" x14ac:dyDescent="0.2">
      <c r="A19" s="284"/>
      <c r="B19" s="285" t="s">
        <v>170</v>
      </c>
      <c r="C19" s="405">
        <v>19804</v>
      </c>
      <c r="D19" s="984">
        <v>120.73</v>
      </c>
      <c r="E19" s="276"/>
      <c r="F19" s="286">
        <v>17564</v>
      </c>
      <c r="G19" s="984">
        <v>0.01</v>
      </c>
      <c r="H19" s="276"/>
      <c r="I19" s="288">
        <v>17564</v>
      </c>
      <c r="J19" s="984">
        <v>123.39</v>
      </c>
      <c r="K19" s="511"/>
      <c r="L19" s="511">
        <f t="shared" si="1"/>
        <v>19</v>
      </c>
      <c r="M19" s="511">
        <v>7</v>
      </c>
      <c r="N19" s="511">
        <f t="shared" si="2"/>
        <v>9</v>
      </c>
      <c r="O19" s="512" t="str">
        <f t="shared" si="0"/>
        <v>Cataluña</v>
      </c>
      <c r="P19" s="515">
        <f t="shared" si="3"/>
        <v>284.20999999999998</v>
      </c>
      <c r="Q19" s="510"/>
      <c r="R19" s="510"/>
      <c r="S19" s="513"/>
      <c r="T19" s="513"/>
      <c r="U19" s="513"/>
      <c r="V19" s="513"/>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84"/>
      <c r="HC19" s="284"/>
      <c r="HD19" s="284"/>
      <c r="HE19" s="284"/>
      <c r="HF19" s="284"/>
      <c r="HG19" s="284"/>
      <c r="HH19" s="284"/>
      <c r="HI19" s="284"/>
      <c r="HJ19" s="284"/>
      <c r="HK19" s="284"/>
      <c r="HL19" s="284"/>
      <c r="HM19" s="284"/>
      <c r="HN19" s="284"/>
      <c r="HO19" s="284"/>
      <c r="HP19" s="284"/>
      <c r="HQ19" s="284"/>
      <c r="HR19" s="284"/>
      <c r="HS19" s="284"/>
      <c r="HT19" s="284"/>
      <c r="HU19" s="284"/>
      <c r="HV19" s="284"/>
      <c r="HW19" s="284"/>
      <c r="HX19" s="284"/>
      <c r="HY19" s="284"/>
      <c r="HZ19" s="284"/>
      <c r="IA19" s="284"/>
      <c r="IB19" s="284"/>
      <c r="IC19" s="284"/>
      <c r="ID19" s="284"/>
      <c r="IE19" s="284"/>
      <c r="IF19" s="284"/>
      <c r="IG19" s="284"/>
      <c r="IH19" s="284"/>
      <c r="II19" s="284"/>
      <c r="IJ19" s="284"/>
      <c r="IK19" s="284"/>
      <c r="IL19" s="284"/>
      <c r="IM19" s="284"/>
      <c r="IN19" s="284"/>
      <c r="IO19" s="284"/>
      <c r="IP19" s="284"/>
      <c r="IQ19" s="284"/>
      <c r="IR19" s="284"/>
      <c r="IS19" s="284"/>
      <c r="IT19" s="284"/>
      <c r="IU19" s="284"/>
      <c r="IV19" s="284"/>
      <c r="IW19" s="284"/>
      <c r="IX19" s="284"/>
    </row>
    <row r="20" spans="1:258" s="128" customFormat="1" ht="18" customHeight="1" x14ac:dyDescent="0.2">
      <c r="A20" s="284"/>
      <c r="B20" s="285" t="s">
        <v>43</v>
      </c>
      <c r="C20" s="405">
        <v>14686</v>
      </c>
      <c r="D20" s="984">
        <v>122.59</v>
      </c>
      <c r="E20" s="276"/>
      <c r="F20" s="286">
        <v>12551</v>
      </c>
      <c r="G20" s="984">
        <v>71.760000000000005</v>
      </c>
      <c r="H20" s="276"/>
      <c r="I20" s="288">
        <v>12551</v>
      </c>
      <c r="J20" s="984">
        <v>186.83</v>
      </c>
      <c r="K20" s="511"/>
      <c r="L20" s="511">
        <f t="shared" si="1"/>
        <v>16</v>
      </c>
      <c r="M20" s="511">
        <v>8</v>
      </c>
      <c r="N20" s="511">
        <f t="shared" si="2"/>
        <v>13</v>
      </c>
      <c r="O20" s="512" t="str">
        <f t="shared" si="0"/>
        <v>Madrid, Comunidad de*</v>
      </c>
      <c r="P20" s="515">
        <f t="shared" si="3"/>
        <v>282.32</v>
      </c>
      <c r="Q20" s="510"/>
      <c r="R20" s="510"/>
      <c r="S20" s="513"/>
      <c r="T20" s="513"/>
      <c r="U20" s="513"/>
      <c r="V20" s="513"/>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c r="EU20" s="284"/>
      <c r="EV20" s="284"/>
      <c r="EW20" s="284"/>
      <c r="EX20" s="284"/>
      <c r="EY20" s="284"/>
      <c r="EZ20" s="284"/>
      <c r="FA20" s="284"/>
      <c r="FB20" s="284"/>
      <c r="FC20" s="284"/>
      <c r="FD20" s="284"/>
      <c r="FE20" s="284"/>
      <c r="FF20" s="284"/>
      <c r="FG20" s="284"/>
      <c r="FH20" s="284"/>
      <c r="FI20" s="284"/>
      <c r="FJ20" s="284"/>
      <c r="FK20" s="284"/>
      <c r="FL20" s="284"/>
      <c r="FM20" s="284"/>
      <c r="FN20" s="284"/>
      <c r="FO20" s="284"/>
      <c r="FP20" s="284"/>
      <c r="FQ20" s="284"/>
      <c r="FR20" s="284"/>
      <c r="FS20" s="284"/>
      <c r="FT20" s="284"/>
      <c r="FU20" s="284"/>
      <c r="FV20" s="284"/>
      <c r="FW20" s="284"/>
      <c r="FX20" s="284"/>
      <c r="FY20" s="284"/>
      <c r="FZ20" s="284"/>
      <c r="GA20" s="284"/>
      <c r="GB20" s="284"/>
      <c r="GC20" s="284"/>
      <c r="GD20" s="284"/>
      <c r="GE20" s="284"/>
      <c r="GF20" s="284"/>
      <c r="GG20" s="284"/>
      <c r="GH20" s="284"/>
      <c r="GI20" s="284"/>
      <c r="GJ20" s="284"/>
      <c r="GK20" s="284"/>
      <c r="GL20" s="284"/>
      <c r="GM20" s="284"/>
      <c r="GN20" s="284"/>
      <c r="GO20" s="284"/>
      <c r="GP20" s="284"/>
      <c r="GQ20" s="284"/>
      <c r="GR20" s="284"/>
      <c r="GS20" s="284"/>
      <c r="GT20" s="284"/>
      <c r="GU20" s="284"/>
      <c r="GV20" s="284"/>
      <c r="GW20" s="284"/>
      <c r="GX20" s="284"/>
      <c r="GY20" s="284"/>
      <c r="GZ20" s="284"/>
      <c r="HA20" s="284"/>
      <c r="HB20" s="284"/>
      <c r="HC20" s="284"/>
      <c r="HD20" s="284"/>
      <c r="HE20" s="284"/>
      <c r="HF20" s="284"/>
      <c r="HG20" s="284"/>
      <c r="HH20" s="284"/>
      <c r="HI20" s="284"/>
      <c r="HJ20" s="284"/>
      <c r="HK20" s="284"/>
      <c r="HL20" s="284"/>
      <c r="HM20" s="284"/>
      <c r="HN20" s="284"/>
      <c r="HO20" s="284"/>
      <c r="HP20" s="284"/>
      <c r="HQ20" s="284"/>
      <c r="HR20" s="284"/>
      <c r="HS20" s="284"/>
      <c r="HT20" s="284"/>
      <c r="HU20" s="284"/>
      <c r="HV20" s="284"/>
      <c r="HW20" s="284"/>
      <c r="HX20" s="284"/>
      <c r="HY20" s="284"/>
      <c r="HZ20" s="284"/>
      <c r="IA20" s="284"/>
      <c r="IB20" s="284"/>
      <c r="IC20" s="284"/>
      <c r="ID20" s="284"/>
      <c r="IE20" s="284"/>
      <c r="IF20" s="284"/>
      <c r="IG20" s="284"/>
      <c r="IH20" s="284"/>
      <c r="II20" s="284"/>
      <c r="IJ20" s="284"/>
      <c r="IK20" s="284"/>
      <c r="IL20" s="284"/>
      <c r="IM20" s="284"/>
      <c r="IN20" s="284"/>
      <c r="IO20" s="284"/>
      <c r="IP20" s="284"/>
      <c r="IQ20" s="284"/>
      <c r="IR20" s="284"/>
      <c r="IS20" s="284"/>
      <c r="IT20" s="284"/>
      <c r="IU20" s="284"/>
      <c r="IV20" s="284"/>
      <c r="IW20" s="284"/>
      <c r="IX20" s="284"/>
    </row>
    <row r="21" spans="1:258" s="128" customFormat="1" ht="18" customHeight="1" x14ac:dyDescent="0.2">
      <c r="A21" s="284"/>
      <c r="B21" s="285" t="s">
        <v>44</v>
      </c>
      <c r="C21" s="405">
        <v>54465</v>
      </c>
      <c r="D21" s="984">
        <v>171.68</v>
      </c>
      <c r="E21" s="276"/>
      <c r="F21" s="286">
        <v>20182</v>
      </c>
      <c r="G21" s="984">
        <v>128.91</v>
      </c>
      <c r="H21" s="276"/>
      <c r="I21" s="288">
        <v>20182</v>
      </c>
      <c r="J21" s="984">
        <v>284.20999999999998</v>
      </c>
      <c r="K21" s="511"/>
      <c r="L21" s="511">
        <f t="shared" si="1"/>
        <v>7</v>
      </c>
      <c r="M21" s="511">
        <v>9</v>
      </c>
      <c r="N21" s="511">
        <f>MATCH(M21,L$13:L$33,0)</f>
        <v>10</v>
      </c>
      <c r="O21" s="512" t="str">
        <f t="shared" si="0"/>
        <v>Comunitat Valenciana</v>
      </c>
      <c r="P21" s="515">
        <f t="shared" si="3"/>
        <v>282.16000000000003</v>
      </c>
      <c r="Q21" s="510"/>
      <c r="R21" s="510"/>
      <c r="S21" s="513"/>
      <c r="T21" s="513"/>
      <c r="U21" s="513"/>
      <c r="V21" s="513"/>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c r="BB21" s="284"/>
      <c r="BC21" s="284"/>
      <c r="BD21" s="284"/>
      <c r="BE21" s="284"/>
      <c r="BF21" s="284"/>
      <c r="BG21" s="284"/>
      <c r="BH21" s="284"/>
      <c r="BI21" s="284"/>
      <c r="BJ21" s="284"/>
      <c r="BK21" s="284"/>
      <c r="BL21" s="284"/>
      <c r="BM21" s="284"/>
      <c r="BN21" s="284"/>
      <c r="BO21" s="284"/>
      <c r="BP21" s="284"/>
      <c r="BQ21" s="284"/>
      <c r="BR21" s="284"/>
      <c r="BS21" s="284"/>
      <c r="BT21" s="284"/>
      <c r="BU21" s="284"/>
      <c r="BV21" s="284"/>
      <c r="BW21" s="284"/>
      <c r="BX21" s="284"/>
      <c r="BY21" s="284"/>
      <c r="BZ21" s="284"/>
      <c r="CA21" s="284"/>
      <c r="CB21" s="284"/>
      <c r="CC21" s="284"/>
      <c r="CD21" s="284"/>
      <c r="CE21" s="284"/>
      <c r="CF21" s="284"/>
      <c r="CG21" s="284"/>
      <c r="CH21" s="284"/>
      <c r="CI21" s="284"/>
      <c r="CJ21" s="284"/>
      <c r="CK21" s="284"/>
      <c r="CL21" s="284"/>
      <c r="CM21" s="284"/>
      <c r="CN21" s="284"/>
      <c r="CO21" s="284"/>
      <c r="CP21" s="284"/>
      <c r="CQ21" s="284"/>
      <c r="CR21" s="284"/>
      <c r="CS21" s="284"/>
      <c r="CT21" s="284"/>
      <c r="CU21" s="284"/>
      <c r="CV21" s="284"/>
      <c r="CW21" s="284"/>
      <c r="CX21" s="284"/>
      <c r="CY21" s="284"/>
      <c r="CZ21" s="284"/>
      <c r="DA21" s="284"/>
      <c r="DB21" s="284"/>
      <c r="DC21" s="284"/>
      <c r="DD21" s="284"/>
      <c r="DE21" s="284"/>
      <c r="DF21" s="284"/>
      <c r="DG21" s="284"/>
      <c r="DH21" s="284"/>
      <c r="DI21" s="284"/>
      <c r="DJ21" s="284"/>
      <c r="DK21" s="284"/>
      <c r="DL21" s="284"/>
      <c r="DM21" s="284"/>
      <c r="DN21" s="284"/>
      <c r="DO21" s="284"/>
      <c r="DP21" s="284"/>
      <c r="DQ21" s="284"/>
      <c r="DR21" s="284"/>
      <c r="DS21" s="284"/>
      <c r="DT21" s="284"/>
      <c r="DU21" s="284"/>
      <c r="DV21" s="284"/>
      <c r="DW21" s="284"/>
      <c r="DX21" s="284"/>
      <c r="DY21" s="284"/>
      <c r="DZ21" s="284"/>
      <c r="EA21" s="284"/>
      <c r="EB21" s="284"/>
      <c r="EC21" s="284"/>
      <c r="ED21" s="284"/>
      <c r="EE21" s="284"/>
      <c r="EF21" s="284"/>
      <c r="EG21" s="284"/>
      <c r="EH21" s="284"/>
      <c r="EI21" s="284"/>
      <c r="EJ21" s="284"/>
      <c r="EK21" s="284"/>
      <c r="EL21" s="284"/>
      <c r="EM21" s="284"/>
      <c r="EN21" s="284"/>
      <c r="EO21" s="284"/>
      <c r="EP21" s="284"/>
      <c r="EQ21" s="284"/>
      <c r="ER21" s="284"/>
      <c r="ES21" s="284"/>
      <c r="ET21" s="284"/>
      <c r="EU21" s="284"/>
      <c r="EV21" s="284"/>
      <c r="EW21" s="284"/>
      <c r="EX21" s="284"/>
      <c r="EY21" s="284"/>
      <c r="EZ21" s="284"/>
      <c r="FA21" s="284"/>
      <c r="FB21" s="284"/>
      <c r="FC21" s="284"/>
      <c r="FD21" s="284"/>
      <c r="FE21" s="284"/>
      <c r="FF21" s="284"/>
      <c r="FG21" s="284"/>
      <c r="FH21" s="284"/>
      <c r="FI21" s="284"/>
      <c r="FJ21" s="284"/>
      <c r="FK21" s="284"/>
      <c r="FL21" s="284"/>
      <c r="FM21" s="284"/>
      <c r="FN21" s="284"/>
      <c r="FO21" s="284"/>
      <c r="FP21" s="284"/>
      <c r="FQ21" s="284"/>
      <c r="FR21" s="284"/>
      <c r="FS21" s="284"/>
      <c r="FT21" s="284"/>
      <c r="FU21" s="284"/>
      <c r="FV21" s="284"/>
      <c r="FW21" s="284"/>
      <c r="FX21" s="284"/>
      <c r="FY21" s="284"/>
      <c r="FZ21" s="284"/>
      <c r="GA21" s="284"/>
      <c r="GB21" s="284"/>
      <c r="GC21" s="284"/>
      <c r="GD21" s="284"/>
      <c r="GE21" s="284"/>
      <c r="GF21" s="284"/>
      <c r="GG21" s="284"/>
      <c r="GH21" s="284"/>
      <c r="GI21" s="284"/>
      <c r="GJ21" s="284"/>
      <c r="GK21" s="284"/>
      <c r="GL21" s="284"/>
      <c r="GM21" s="284"/>
      <c r="GN21" s="284"/>
      <c r="GO21" s="284"/>
      <c r="GP21" s="284"/>
      <c r="GQ21" s="284"/>
      <c r="GR21" s="284"/>
      <c r="GS21" s="284"/>
      <c r="GT21" s="284"/>
      <c r="GU21" s="284"/>
      <c r="GV21" s="284"/>
      <c r="GW21" s="284"/>
      <c r="GX21" s="284"/>
      <c r="GY21" s="284"/>
      <c r="GZ21" s="284"/>
      <c r="HA21" s="284"/>
      <c r="HB21" s="284"/>
      <c r="HC21" s="284"/>
      <c r="HD21" s="284"/>
      <c r="HE21" s="284"/>
      <c r="HF21" s="284"/>
      <c r="HG21" s="284"/>
      <c r="HH21" s="284"/>
      <c r="HI21" s="284"/>
      <c r="HJ21" s="284"/>
      <c r="HK21" s="284"/>
      <c r="HL21" s="284"/>
      <c r="HM21" s="284"/>
      <c r="HN21" s="284"/>
      <c r="HO21" s="284"/>
      <c r="HP21" s="284"/>
      <c r="HQ21" s="284"/>
      <c r="HR21" s="284"/>
      <c r="HS21" s="284"/>
      <c r="HT21" s="284"/>
      <c r="HU21" s="284"/>
      <c r="HV21" s="284"/>
      <c r="HW21" s="284"/>
      <c r="HX21" s="284"/>
      <c r="HY21" s="284"/>
      <c r="HZ21" s="284"/>
      <c r="IA21" s="284"/>
      <c r="IB21" s="284"/>
      <c r="IC21" s="284"/>
      <c r="ID21" s="284"/>
      <c r="IE21" s="284"/>
      <c r="IF21" s="284"/>
      <c r="IG21" s="284"/>
      <c r="IH21" s="284"/>
      <c r="II21" s="284"/>
      <c r="IJ21" s="284"/>
      <c r="IK21" s="284"/>
      <c r="IL21" s="284"/>
      <c r="IM21" s="284"/>
      <c r="IN21" s="284"/>
      <c r="IO21" s="284"/>
      <c r="IP21" s="284"/>
      <c r="IQ21" s="284"/>
      <c r="IR21" s="284"/>
      <c r="IS21" s="284"/>
      <c r="IT21" s="284"/>
      <c r="IU21" s="284"/>
      <c r="IV21" s="284"/>
      <c r="IW21" s="284"/>
      <c r="IX21" s="284"/>
    </row>
    <row r="22" spans="1:258" s="128" customFormat="1" ht="18" customHeight="1" x14ac:dyDescent="0.2">
      <c r="A22" s="284"/>
      <c r="B22" s="285" t="s">
        <v>6</v>
      </c>
      <c r="C22" s="405">
        <v>42533</v>
      </c>
      <c r="D22" s="984">
        <v>224.28</v>
      </c>
      <c r="E22" s="276"/>
      <c r="F22" s="286">
        <v>32744</v>
      </c>
      <c r="G22" s="984">
        <v>52.64</v>
      </c>
      <c r="H22" s="276"/>
      <c r="I22" s="288">
        <v>32744</v>
      </c>
      <c r="J22" s="984">
        <v>282.16000000000003</v>
      </c>
      <c r="K22" s="511"/>
      <c r="L22" s="511">
        <f t="shared" si="1"/>
        <v>9</v>
      </c>
      <c r="M22" s="511">
        <v>10</v>
      </c>
      <c r="N22" s="511">
        <f t="shared" si="2"/>
        <v>3</v>
      </c>
      <c r="O22" s="512" t="str">
        <f t="shared" si="0"/>
        <v>Asturias, Principado de</v>
      </c>
      <c r="P22" s="515">
        <f t="shared" si="3"/>
        <v>270.70999999999998</v>
      </c>
      <c r="Q22" s="510"/>
      <c r="R22" s="510"/>
      <c r="S22" s="513"/>
      <c r="T22" s="513"/>
      <c r="U22" s="513"/>
      <c r="V22" s="513"/>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c r="BB22" s="284"/>
      <c r="BC22" s="284"/>
      <c r="BD22" s="284"/>
      <c r="BE22" s="284"/>
      <c r="BF22" s="284"/>
      <c r="BG22" s="284"/>
      <c r="BH22" s="284"/>
      <c r="BI22" s="284"/>
      <c r="BJ22" s="284"/>
      <c r="BK22" s="284"/>
      <c r="BL22" s="284"/>
      <c r="BM22" s="284"/>
      <c r="BN22" s="284"/>
      <c r="BO22" s="284"/>
      <c r="BP22" s="284"/>
      <c r="BQ22" s="284"/>
      <c r="BR22" s="284"/>
      <c r="BS22" s="284"/>
      <c r="BT22" s="284"/>
      <c r="BU22" s="284"/>
      <c r="BV22" s="284"/>
      <c r="BW22" s="284"/>
      <c r="BX22" s="284"/>
      <c r="BY22" s="284"/>
      <c r="BZ22" s="284"/>
      <c r="CA22" s="284"/>
      <c r="CB22" s="284"/>
      <c r="CC22" s="284"/>
      <c r="CD22" s="284"/>
      <c r="CE22" s="284"/>
      <c r="CF22" s="284"/>
      <c r="CG22" s="284"/>
      <c r="CH22" s="284"/>
      <c r="CI22" s="284"/>
      <c r="CJ22" s="284"/>
      <c r="CK22" s="284"/>
      <c r="CL22" s="284"/>
      <c r="CM22" s="284"/>
      <c r="CN22" s="284"/>
      <c r="CO22" s="284"/>
      <c r="CP22" s="284"/>
      <c r="CQ22" s="284"/>
      <c r="CR22" s="284"/>
      <c r="CS22" s="284"/>
      <c r="CT22" s="284"/>
      <c r="CU22" s="284"/>
      <c r="CV22" s="284"/>
      <c r="CW22" s="284"/>
      <c r="CX22" s="284"/>
      <c r="CY22" s="284"/>
      <c r="CZ22" s="284"/>
      <c r="DA22" s="284"/>
      <c r="DB22" s="284"/>
      <c r="DC22" s="284"/>
      <c r="DD22" s="284"/>
      <c r="DE22" s="284"/>
      <c r="DF22" s="284"/>
      <c r="DG22" s="284"/>
      <c r="DH22" s="284"/>
      <c r="DI22" s="284"/>
      <c r="DJ22" s="284"/>
      <c r="DK22" s="284"/>
      <c r="DL22" s="284"/>
      <c r="DM22" s="284"/>
      <c r="DN22" s="284"/>
      <c r="DO22" s="284"/>
      <c r="DP22" s="284"/>
      <c r="DQ22" s="284"/>
      <c r="DR22" s="284"/>
      <c r="DS22" s="284"/>
      <c r="DT22" s="284"/>
      <c r="DU22" s="284"/>
      <c r="DV22" s="284"/>
      <c r="DW22" s="284"/>
      <c r="DX22" s="284"/>
      <c r="DY22" s="284"/>
      <c r="DZ22" s="284"/>
      <c r="EA22" s="284"/>
      <c r="EB22" s="284"/>
      <c r="EC22" s="284"/>
      <c r="ED22" s="284"/>
      <c r="EE22" s="284"/>
      <c r="EF22" s="284"/>
      <c r="EG22" s="284"/>
      <c r="EH22" s="284"/>
      <c r="EI22" s="284"/>
      <c r="EJ22" s="284"/>
      <c r="EK22" s="284"/>
      <c r="EL22" s="284"/>
      <c r="EM22" s="284"/>
      <c r="EN22" s="284"/>
      <c r="EO22" s="284"/>
      <c r="EP22" s="284"/>
      <c r="EQ22" s="284"/>
      <c r="ER22" s="284"/>
      <c r="ES22" s="284"/>
      <c r="ET22" s="284"/>
      <c r="EU22" s="284"/>
      <c r="EV22" s="284"/>
      <c r="EW22" s="284"/>
      <c r="EX22" s="284"/>
      <c r="EY22" s="284"/>
      <c r="EZ22" s="284"/>
      <c r="FA22" s="284"/>
      <c r="FB22" s="284"/>
      <c r="FC22" s="284"/>
      <c r="FD22" s="284"/>
      <c r="FE22" s="284"/>
      <c r="FF22" s="284"/>
      <c r="FG22" s="284"/>
      <c r="FH22" s="284"/>
      <c r="FI22" s="284"/>
      <c r="FJ22" s="284"/>
      <c r="FK22" s="284"/>
      <c r="FL22" s="284"/>
      <c r="FM22" s="284"/>
      <c r="FN22" s="284"/>
      <c r="FO22" s="284"/>
      <c r="FP22" s="284"/>
      <c r="FQ22" s="284"/>
      <c r="FR22" s="284"/>
      <c r="FS22" s="284"/>
      <c r="FT22" s="284"/>
      <c r="FU22" s="284"/>
      <c r="FV22" s="284"/>
      <c r="FW22" s="284"/>
      <c r="FX22" s="284"/>
      <c r="FY22" s="284"/>
      <c r="FZ22" s="284"/>
      <c r="GA22" s="284"/>
      <c r="GB22" s="284"/>
      <c r="GC22" s="284"/>
      <c r="GD22" s="284"/>
      <c r="GE22" s="284"/>
      <c r="GF22" s="284"/>
      <c r="GG22" s="284"/>
      <c r="GH22" s="284"/>
      <c r="GI22" s="284"/>
      <c r="GJ22" s="284"/>
      <c r="GK22" s="284"/>
      <c r="GL22" s="284"/>
      <c r="GM22" s="284"/>
      <c r="GN22" s="284"/>
      <c r="GO22" s="284"/>
      <c r="GP22" s="284"/>
      <c r="GQ22" s="284"/>
      <c r="GR22" s="284"/>
      <c r="GS22" s="284"/>
      <c r="GT22" s="284"/>
      <c r="GU22" s="284"/>
      <c r="GV22" s="284"/>
      <c r="GW22" s="284"/>
      <c r="GX22" s="284"/>
      <c r="GY22" s="284"/>
      <c r="GZ22" s="284"/>
      <c r="HA22" s="284"/>
      <c r="HB22" s="284"/>
      <c r="HC22" s="284"/>
      <c r="HD22" s="284"/>
      <c r="HE22" s="284"/>
      <c r="HF22" s="284"/>
      <c r="HG22" s="284"/>
      <c r="HH22" s="284"/>
      <c r="HI22" s="284"/>
      <c r="HJ22" s="284"/>
      <c r="HK22" s="284"/>
      <c r="HL22" s="284"/>
      <c r="HM22" s="284"/>
      <c r="HN22" s="284"/>
      <c r="HO22" s="284"/>
      <c r="HP22" s="284"/>
      <c r="HQ22" s="284"/>
      <c r="HR22" s="284"/>
      <c r="HS22" s="284"/>
      <c r="HT22" s="284"/>
      <c r="HU22" s="284"/>
      <c r="HV22" s="284"/>
      <c r="HW22" s="284"/>
      <c r="HX22" s="284"/>
      <c r="HY22" s="284"/>
      <c r="HZ22" s="284"/>
      <c r="IA22" s="284"/>
      <c r="IB22" s="284"/>
      <c r="IC22" s="284"/>
      <c r="ID22" s="284"/>
      <c r="IE22" s="284"/>
      <c r="IF22" s="284"/>
      <c r="IG22" s="284"/>
      <c r="IH22" s="284"/>
      <c r="II22" s="284"/>
      <c r="IJ22" s="284"/>
      <c r="IK22" s="284"/>
      <c r="IL22" s="284"/>
      <c r="IM22" s="284"/>
      <c r="IN22" s="284"/>
      <c r="IO22" s="284"/>
      <c r="IP22" s="284"/>
      <c r="IQ22" s="284"/>
      <c r="IR22" s="284"/>
      <c r="IS22" s="284"/>
      <c r="IT22" s="284"/>
      <c r="IU22" s="284"/>
      <c r="IV22" s="284"/>
      <c r="IW22" s="284"/>
      <c r="IX22" s="284"/>
    </row>
    <row r="23" spans="1:258" s="125" customFormat="1" ht="18" customHeight="1" x14ac:dyDescent="0.2">
      <c r="A23" s="281"/>
      <c r="B23" s="233" t="s">
        <v>5</v>
      </c>
      <c r="C23" s="405">
        <v>9182</v>
      </c>
      <c r="D23" s="984">
        <v>158.57</v>
      </c>
      <c r="E23" s="276"/>
      <c r="F23" s="234">
        <v>4892</v>
      </c>
      <c r="G23" s="984">
        <v>175.72</v>
      </c>
      <c r="H23" s="276"/>
      <c r="I23" s="282">
        <v>4892</v>
      </c>
      <c r="J23" s="984">
        <v>368.98</v>
      </c>
      <c r="K23" s="511"/>
      <c r="L23" s="511">
        <f t="shared" si="1"/>
        <v>5</v>
      </c>
      <c r="M23" s="511">
        <v>11</v>
      </c>
      <c r="N23" s="511">
        <f t="shared" si="2"/>
        <v>17</v>
      </c>
      <c r="O23" s="512" t="str">
        <f t="shared" si="0"/>
        <v>Rioja, La</v>
      </c>
      <c r="P23" s="515">
        <f t="shared" si="3"/>
        <v>245.23</v>
      </c>
      <c r="Q23" s="510"/>
      <c r="R23" s="510"/>
      <c r="S23" s="513"/>
      <c r="T23" s="513"/>
      <c r="U23" s="513"/>
      <c r="V23" s="513"/>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1"/>
      <c r="DD23" s="281"/>
      <c r="DE23" s="281"/>
      <c r="DF23" s="281"/>
      <c r="DG23" s="281"/>
      <c r="DH23" s="281"/>
      <c r="DI23" s="281"/>
      <c r="DJ23" s="281"/>
      <c r="DK23" s="281"/>
      <c r="DL23" s="281"/>
      <c r="DM23" s="281"/>
      <c r="DN23" s="281"/>
      <c r="DO23" s="281"/>
      <c r="DP23" s="281"/>
      <c r="DQ23" s="281"/>
      <c r="DR23" s="281"/>
      <c r="DS23" s="281"/>
      <c r="DT23" s="281"/>
      <c r="DU23" s="281"/>
      <c r="DV23" s="281"/>
      <c r="DW23" s="281"/>
      <c r="DX23" s="281"/>
      <c r="DY23" s="281"/>
      <c r="DZ23" s="281"/>
      <c r="EA23" s="281"/>
      <c r="EB23" s="281"/>
      <c r="EC23" s="281"/>
      <c r="ED23" s="281"/>
      <c r="EE23" s="281"/>
      <c r="EF23" s="281"/>
      <c r="EG23" s="281"/>
      <c r="EH23" s="281"/>
      <c r="EI23" s="281"/>
      <c r="EJ23" s="281"/>
      <c r="EK23" s="281"/>
      <c r="EL23" s="281"/>
      <c r="EM23" s="281"/>
      <c r="EN23" s="281"/>
      <c r="EO23" s="281"/>
      <c r="EP23" s="281"/>
      <c r="EQ23" s="281"/>
      <c r="ER23" s="281"/>
      <c r="ES23" s="281"/>
      <c r="ET23" s="281"/>
      <c r="EU23" s="281"/>
      <c r="EV23" s="281"/>
      <c r="EW23" s="281"/>
      <c r="EX23" s="281"/>
      <c r="EY23" s="281"/>
      <c r="EZ23" s="281"/>
      <c r="FA23" s="281"/>
      <c r="FB23" s="281"/>
      <c r="FC23" s="281"/>
      <c r="FD23" s="281"/>
      <c r="FE23" s="281"/>
      <c r="FF23" s="281"/>
      <c r="FG23" s="281"/>
      <c r="FH23" s="281"/>
      <c r="FI23" s="281"/>
      <c r="FJ23" s="281"/>
      <c r="FK23" s="281"/>
      <c r="FL23" s="281"/>
      <c r="FM23" s="281"/>
      <c r="FN23" s="281"/>
      <c r="FO23" s="281"/>
      <c r="FP23" s="281"/>
      <c r="FQ23" s="281"/>
      <c r="FR23" s="281"/>
      <c r="FS23" s="281"/>
      <c r="FT23" s="281"/>
      <c r="FU23" s="281"/>
      <c r="FV23" s="281"/>
      <c r="FW23" s="281"/>
      <c r="FX23" s="281"/>
      <c r="FY23" s="281"/>
      <c r="FZ23" s="281"/>
      <c r="GA23" s="281"/>
      <c r="GB23" s="281"/>
      <c r="GC23" s="281"/>
      <c r="GD23" s="281"/>
      <c r="GE23" s="281"/>
      <c r="GF23" s="281"/>
      <c r="GG23" s="281"/>
      <c r="GH23" s="281"/>
      <c r="GI23" s="281"/>
      <c r="GJ23" s="281"/>
      <c r="GK23" s="281"/>
      <c r="GL23" s="281"/>
      <c r="GM23" s="281"/>
      <c r="GN23" s="281"/>
      <c r="GO23" s="281"/>
      <c r="GP23" s="281"/>
      <c r="GQ23" s="281"/>
      <c r="GR23" s="281"/>
      <c r="GS23" s="281"/>
      <c r="GT23" s="281"/>
      <c r="GU23" s="281"/>
      <c r="GV23" s="281"/>
      <c r="GW23" s="281"/>
      <c r="GX23" s="281"/>
      <c r="GY23" s="281"/>
      <c r="GZ23" s="281"/>
      <c r="HA23" s="281"/>
      <c r="HB23" s="281"/>
      <c r="HC23" s="281"/>
      <c r="HD23" s="281"/>
      <c r="HE23" s="281"/>
      <c r="HF23" s="281"/>
      <c r="HG23" s="281"/>
      <c r="HH23" s="281"/>
      <c r="HI23" s="281"/>
      <c r="HJ23" s="281"/>
      <c r="HK23" s="281"/>
      <c r="HL23" s="281"/>
      <c r="HM23" s="281"/>
      <c r="HN23" s="281"/>
      <c r="HO23" s="281"/>
      <c r="HP23" s="281"/>
      <c r="HQ23" s="281"/>
      <c r="HR23" s="281"/>
      <c r="HS23" s="281"/>
      <c r="HT23" s="281"/>
      <c r="HU23" s="281"/>
      <c r="HV23" s="281"/>
      <c r="HW23" s="281"/>
      <c r="HX23" s="281"/>
      <c r="HY23" s="281"/>
      <c r="HZ23" s="281"/>
      <c r="IA23" s="281"/>
      <c r="IB23" s="281"/>
      <c r="IC23" s="281"/>
      <c r="ID23" s="281"/>
      <c r="IE23" s="281"/>
      <c r="IF23" s="281"/>
      <c r="IG23" s="281"/>
      <c r="IH23" s="281"/>
      <c r="II23" s="281"/>
      <c r="IJ23" s="281"/>
      <c r="IK23" s="281"/>
      <c r="IL23" s="281"/>
      <c r="IM23" s="281"/>
      <c r="IN23" s="281"/>
      <c r="IO23" s="281"/>
      <c r="IP23" s="281"/>
      <c r="IQ23" s="281"/>
      <c r="IR23" s="281"/>
      <c r="IS23" s="281"/>
      <c r="IT23" s="281"/>
      <c r="IU23" s="281"/>
      <c r="IV23" s="281"/>
      <c r="IW23" s="281"/>
      <c r="IX23" s="281"/>
    </row>
    <row r="24" spans="1:258" s="125" customFormat="1" ht="18" customHeight="1" x14ac:dyDescent="0.2">
      <c r="A24" s="281"/>
      <c r="B24" s="233" t="s">
        <v>38</v>
      </c>
      <c r="C24" s="405">
        <v>7476</v>
      </c>
      <c r="D24" s="984">
        <v>285.02</v>
      </c>
      <c r="E24" s="276"/>
      <c r="F24" s="234">
        <v>9957</v>
      </c>
      <c r="G24" s="984">
        <v>82.71</v>
      </c>
      <c r="H24" s="276"/>
      <c r="I24" s="282">
        <v>9957</v>
      </c>
      <c r="J24" s="984">
        <v>374.86</v>
      </c>
      <c r="K24" s="511"/>
      <c r="L24" s="511">
        <f t="shared" si="1"/>
        <v>4</v>
      </c>
      <c r="M24" s="511">
        <v>12</v>
      </c>
      <c r="N24" s="511">
        <f t="shared" si="2"/>
        <v>19</v>
      </c>
      <c r="O24" s="512" t="str">
        <f t="shared" si="0"/>
        <v>Melilla</v>
      </c>
      <c r="P24" s="515">
        <f t="shared" si="3"/>
        <v>237.65</v>
      </c>
      <c r="Q24" s="510"/>
      <c r="R24" s="510"/>
      <c r="S24" s="513"/>
      <c r="T24" s="513"/>
      <c r="U24" s="513"/>
      <c r="V24" s="513"/>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1"/>
      <c r="DD24" s="281"/>
      <c r="DE24" s="281"/>
      <c r="DF24" s="281"/>
      <c r="DG24" s="281"/>
      <c r="DH24" s="281"/>
      <c r="DI24" s="281"/>
      <c r="DJ24" s="281"/>
      <c r="DK24" s="281"/>
      <c r="DL24" s="281"/>
      <c r="DM24" s="281"/>
      <c r="DN24" s="281"/>
      <c r="DO24" s="281"/>
      <c r="DP24" s="281"/>
      <c r="DQ24" s="281"/>
      <c r="DR24" s="281"/>
      <c r="DS24" s="281"/>
      <c r="DT24" s="281"/>
      <c r="DU24" s="281"/>
      <c r="DV24" s="281"/>
      <c r="DW24" s="281"/>
      <c r="DX24" s="281"/>
      <c r="DY24" s="281"/>
      <c r="DZ24" s="281"/>
      <c r="EA24" s="281"/>
      <c r="EB24" s="281"/>
      <c r="EC24" s="281"/>
      <c r="ED24" s="281"/>
      <c r="EE24" s="281"/>
      <c r="EF24" s="281"/>
      <c r="EG24" s="281"/>
      <c r="EH24" s="281"/>
      <c r="EI24" s="281"/>
      <c r="EJ24" s="281"/>
      <c r="EK24" s="281"/>
      <c r="EL24" s="281"/>
      <c r="EM24" s="281"/>
      <c r="EN24" s="281"/>
      <c r="EO24" s="281"/>
      <c r="EP24" s="281"/>
      <c r="EQ24" s="281"/>
      <c r="ER24" s="281"/>
      <c r="ES24" s="281"/>
      <c r="ET24" s="281"/>
      <c r="EU24" s="281"/>
      <c r="EV24" s="281"/>
      <c r="EW24" s="281"/>
      <c r="EX24" s="281"/>
      <c r="EY24" s="281"/>
      <c r="EZ24" s="281"/>
      <c r="FA24" s="281"/>
      <c r="FB24" s="281"/>
      <c r="FC24" s="281"/>
      <c r="FD24" s="281"/>
      <c r="FE24" s="281"/>
      <c r="FF24" s="281"/>
      <c r="FG24" s="281"/>
      <c r="FH24" s="281"/>
      <c r="FI24" s="281"/>
      <c r="FJ24" s="281"/>
      <c r="FK24" s="281"/>
      <c r="FL24" s="281"/>
      <c r="FM24" s="281"/>
      <c r="FN24" s="281"/>
      <c r="FO24" s="281"/>
      <c r="FP24" s="281"/>
      <c r="FQ24" s="281"/>
      <c r="FR24" s="281"/>
      <c r="FS24" s="281"/>
      <c r="FT24" s="281"/>
      <c r="FU24" s="281"/>
      <c r="FV24" s="281"/>
      <c r="FW24" s="281"/>
      <c r="FX24" s="281"/>
      <c r="FY24" s="281"/>
      <c r="FZ24" s="281"/>
      <c r="GA24" s="281"/>
      <c r="GB24" s="281"/>
      <c r="GC24" s="281"/>
      <c r="GD24" s="281"/>
      <c r="GE24" s="281"/>
      <c r="GF24" s="281"/>
      <c r="GG24" s="281"/>
      <c r="GH24" s="281"/>
      <c r="GI24" s="281"/>
      <c r="GJ24" s="281"/>
      <c r="GK24" s="281"/>
      <c r="GL24" s="281"/>
      <c r="GM24" s="281"/>
      <c r="GN24" s="281"/>
      <c r="GO24" s="281"/>
      <c r="GP24" s="281"/>
      <c r="GQ24" s="281"/>
      <c r="GR24" s="281"/>
      <c r="GS24" s="281"/>
      <c r="GT24" s="281"/>
      <c r="GU24" s="281"/>
      <c r="GV24" s="281"/>
      <c r="GW24" s="281"/>
      <c r="GX24" s="281"/>
      <c r="GY24" s="281"/>
      <c r="GZ24" s="281"/>
      <c r="HA24" s="281"/>
      <c r="HB24" s="281"/>
      <c r="HC24" s="281"/>
      <c r="HD24" s="281"/>
      <c r="HE24" s="281"/>
      <c r="HF24" s="281"/>
      <c r="HG24" s="281"/>
      <c r="HH24" s="281"/>
      <c r="HI24" s="281"/>
      <c r="HJ24" s="281"/>
      <c r="HK24" s="281"/>
      <c r="HL24" s="281"/>
      <c r="HM24" s="281"/>
      <c r="HN24" s="281"/>
      <c r="HO24" s="281"/>
      <c r="HP24" s="281"/>
      <c r="HQ24" s="281"/>
      <c r="HR24" s="281"/>
      <c r="HS24" s="281"/>
      <c r="HT24" s="281"/>
      <c r="HU24" s="281"/>
      <c r="HV24" s="281"/>
      <c r="HW24" s="281"/>
      <c r="HX24" s="281"/>
      <c r="HY24" s="281"/>
      <c r="HZ24" s="281"/>
      <c r="IA24" s="281"/>
      <c r="IB24" s="281"/>
      <c r="IC24" s="281"/>
      <c r="ID24" s="281"/>
      <c r="IE24" s="281"/>
      <c r="IF24" s="281"/>
      <c r="IG24" s="281"/>
      <c r="IH24" s="281"/>
      <c r="II24" s="281"/>
      <c r="IJ24" s="281"/>
      <c r="IK24" s="281"/>
      <c r="IL24" s="281"/>
      <c r="IM24" s="281"/>
      <c r="IN24" s="281"/>
      <c r="IO24" s="281"/>
      <c r="IP24" s="281"/>
      <c r="IQ24" s="281"/>
      <c r="IR24" s="281"/>
      <c r="IS24" s="281"/>
      <c r="IT24" s="281"/>
      <c r="IU24" s="281"/>
      <c r="IV24" s="281"/>
      <c r="IW24" s="281"/>
      <c r="IX24" s="281"/>
    </row>
    <row r="25" spans="1:258" s="125" customFormat="1" ht="18" customHeight="1" x14ac:dyDescent="0.2">
      <c r="A25" s="281"/>
      <c r="B25" s="233" t="s">
        <v>171</v>
      </c>
      <c r="C25" s="405">
        <v>36650</v>
      </c>
      <c r="D25" s="984">
        <v>147.4</v>
      </c>
      <c r="E25" s="276"/>
      <c r="F25" s="234">
        <v>26721</v>
      </c>
      <c r="G25" s="984">
        <v>57.6</v>
      </c>
      <c r="H25" s="276"/>
      <c r="I25" s="282">
        <v>26721</v>
      </c>
      <c r="J25" s="984">
        <v>282.32</v>
      </c>
      <c r="K25" s="511"/>
      <c r="L25" s="511">
        <f t="shared" si="1"/>
        <v>8</v>
      </c>
      <c r="M25" s="511">
        <v>13</v>
      </c>
      <c r="N25" s="511">
        <f t="shared" si="2"/>
        <v>4</v>
      </c>
      <c r="O25" s="512" t="str">
        <f t="shared" si="0"/>
        <v>Balears, Illes</v>
      </c>
      <c r="P25" s="515">
        <f t="shared" si="3"/>
        <v>221.17</v>
      </c>
      <c r="Q25" s="510"/>
      <c r="R25" s="510"/>
      <c r="S25" s="513"/>
      <c r="T25" s="513"/>
      <c r="U25" s="513"/>
      <c r="V25" s="513"/>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281"/>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1"/>
      <c r="DA25" s="281"/>
      <c r="DB25" s="281"/>
      <c r="DC25" s="281"/>
      <c r="DD25" s="281"/>
      <c r="DE25" s="281"/>
      <c r="DF25" s="281"/>
      <c r="DG25" s="281"/>
      <c r="DH25" s="281"/>
      <c r="DI25" s="281"/>
      <c r="DJ25" s="281"/>
      <c r="DK25" s="281"/>
      <c r="DL25" s="281"/>
      <c r="DM25" s="281"/>
      <c r="DN25" s="281"/>
      <c r="DO25" s="281"/>
      <c r="DP25" s="281"/>
      <c r="DQ25" s="281"/>
      <c r="DR25" s="281"/>
      <c r="DS25" s="281"/>
      <c r="DT25" s="281"/>
      <c r="DU25" s="281"/>
      <c r="DV25" s="281"/>
      <c r="DW25" s="281"/>
      <c r="DX25" s="281"/>
      <c r="DY25" s="281"/>
      <c r="DZ25" s="281"/>
      <c r="EA25" s="281"/>
      <c r="EB25" s="281"/>
      <c r="EC25" s="281"/>
      <c r="ED25" s="281"/>
      <c r="EE25" s="281"/>
      <c r="EF25" s="281"/>
      <c r="EG25" s="281"/>
      <c r="EH25" s="281"/>
      <c r="EI25" s="281"/>
      <c r="EJ25" s="281"/>
      <c r="EK25" s="281"/>
      <c r="EL25" s="281"/>
      <c r="EM25" s="281"/>
      <c r="EN25" s="281"/>
      <c r="EO25" s="281"/>
      <c r="EP25" s="281"/>
      <c r="EQ25" s="281"/>
      <c r="ER25" s="281"/>
      <c r="ES25" s="281"/>
      <c r="ET25" s="281"/>
      <c r="EU25" s="281"/>
      <c r="EV25" s="281"/>
      <c r="EW25" s="281"/>
      <c r="EX25" s="281"/>
      <c r="EY25" s="281"/>
      <c r="EZ25" s="281"/>
      <c r="FA25" s="281"/>
      <c r="FB25" s="281"/>
      <c r="FC25" s="281"/>
      <c r="FD25" s="281"/>
      <c r="FE25" s="281"/>
      <c r="FF25" s="281"/>
      <c r="FG25" s="281"/>
      <c r="FH25" s="281"/>
      <c r="FI25" s="281"/>
      <c r="FJ25" s="281"/>
      <c r="FK25" s="281"/>
      <c r="FL25" s="281"/>
      <c r="FM25" s="281"/>
      <c r="FN25" s="281"/>
      <c r="FO25" s="281"/>
      <c r="FP25" s="281"/>
      <c r="FQ25" s="281"/>
      <c r="FR25" s="281"/>
      <c r="FS25" s="281"/>
      <c r="FT25" s="281"/>
      <c r="FU25" s="281"/>
      <c r="FV25" s="281"/>
      <c r="FW25" s="281"/>
      <c r="FX25" s="281"/>
      <c r="FY25" s="281"/>
      <c r="FZ25" s="281"/>
      <c r="GA25" s="281"/>
      <c r="GB25" s="281"/>
      <c r="GC25" s="281"/>
      <c r="GD25" s="281"/>
      <c r="GE25" s="281"/>
      <c r="GF25" s="281"/>
      <c r="GG25" s="281"/>
      <c r="GH25" s="281"/>
      <c r="GI25" s="281"/>
      <c r="GJ25" s="281"/>
      <c r="GK25" s="281"/>
      <c r="GL25" s="281"/>
      <c r="GM25" s="281"/>
      <c r="GN25" s="281"/>
      <c r="GO25" s="281"/>
      <c r="GP25" s="281"/>
      <c r="GQ25" s="281"/>
      <c r="GR25" s="281"/>
      <c r="GS25" s="281"/>
      <c r="GT25" s="281"/>
      <c r="GU25" s="281"/>
      <c r="GV25" s="281"/>
      <c r="GW25" s="281"/>
      <c r="GX25" s="281"/>
      <c r="GY25" s="281"/>
      <c r="GZ25" s="281"/>
      <c r="HA25" s="281"/>
      <c r="HB25" s="281"/>
      <c r="HC25" s="281"/>
      <c r="HD25" s="281"/>
      <c r="HE25" s="281"/>
      <c r="HF25" s="281"/>
      <c r="HG25" s="281"/>
      <c r="HH25" s="281"/>
      <c r="HI25" s="281"/>
      <c r="HJ25" s="281"/>
      <c r="HK25" s="281"/>
      <c r="HL25" s="281"/>
      <c r="HM25" s="281"/>
      <c r="HN25" s="281"/>
      <c r="HO25" s="281"/>
      <c r="HP25" s="281"/>
      <c r="HQ25" s="281"/>
      <c r="HR25" s="281"/>
      <c r="HS25" s="281"/>
      <c r="HT25" s="281"/>
      <c r="HU25" s="281"/>
      <c r="HV25" s="281"/>
      <c r="HW25" s="281"/>
      <c r="HX25" s="281"/>
      <c r="HY25" s="281"/>
      <c r="HZ25" s="281"/>
      <c r="IA25" s="281"/>
      <c r="IB25" s="281"/>
      <c r="IC25" s="281"/>
      <c r="ID25" s="281"/>
      <c r="IE25" s="281"/>
      <c r="IF25" s="281"/>
      <c r="IG25" s="281"/>
      <c r="IH25" s="281"/>
      <c r="II25" s="281"/>
      <c r="IJ25" s="281"/>
      <c r="IK25" s="281"/>
      <c r="IL25" s="281"/>
      <c r="IM25" s="281"/>
      <c r="IN25" s="281"/>
      <c r="IO25" s="281"/>
      <c r="IP25" s="281"/>
      <c r="IQ25" s="281"/>
      <c r="IR25" s="281"/>
      <c r="IS25" s="281"/>
      <c r="IT25" s="281"/>
      <c r="IU25" s="281"/>
      <c r="IV25" s="281"/>
      <c r="IW25" s="281"/>
      <c r="IX25" s="281"/>
    </row>
    <row r="26" spans="1:258" s="125" customFormat="1" ht="18" customHeight="1" x14ac:dyDescent="0.2">
      <c r="A26" s="281"/>
      <c r="B26" s="233" t="s">
        <v>46</v>
      </c>
      <c r="C26" s="405">
        <v>9223</v>
      </c>
      <c r="D26" s="984">
        <v>246.95</v>
      </c>
      <c r="E26" s="276"/>
      <c r="F26" s="234">
        <v>4454</v>
      </c>
      <c r="G26" s="984">
        <v>224.39</v>
      </c>
      <c r="H26" s="276"/>
      <c r="I26" s="282">
        <v>4454</v>
      </c>
      <c r="J26" s="984">
        <v>488.3</v>
      </c>
      <c r="K26" s="511"/>
      <c r="L26" s="511">
        <f t="shared" si="1"/>
        <v>3</v>
      </c>
      <c r="M26" s="511">
        <v>14</v>
      </c>
      <c r="N26" s="511">
        <f t="shared" si="2"/>
        <v>2</v>
      </c>
      <c r="O26" s="512" t="str">
        <f t="shared" si="0"/>
        <v>Aragón</v>
      </c>
      <c r="P26" s="515">
        <f t="shared" si="3"/>
        <v>201.61</v>
      </c>
      <c r="Q26" s="510"/>
      <c r="R26" s="510"/>
      <c r="S26" s="513"/>
      <c r="T26" s="513"/>
      <c r="U26" s="513"/>
      <c r="V26" s="513"/>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c r="BX26" s="281"/>
      <c r="BY26" s="281"/>
      <c r="BZ26" s="281"/>
      <c r="CA26" s="281"/>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1"/>
      <c r="DC26" s="281"/>
      <c r="DD26" s="281"/>
      <c r="DE26" s="281"/>
      <c r="DF26" s="281"/>
      <c r="DG26" s="281"/>
      <c r="DH26" s="281"/>
      <c r="DI26" s="281"/>
      <c r="DJ26" s="281"/>
      <c r="DK26" s="281"/>
      <c r="DL26" s="281"/>
      <c r="DM26" s="281"/>
      <c r="DN26" s="281"/>
      <c r="DO26" s="281"/>
      <c r="DP26" s="281"/>
      <c r="DQ26" s="281"/>
      <c r="DR26" s="281"/>
      <c r="DS26" s="281"/>
      <c r="DT26" s="281"/>
      <c r="DU26" s="281"/>
      <c r="DV26" s="281"/>
      <c r="DW26" s="281"/>
      <c r="DX26" s="281"/>
      <c r="DY26" s="281"/>
      <c r="DZ26" s="281"/>
      <c r="EA26" s="281"/>
      <c r="EB26" s="281"/>
      <c r="EC26" s="281"/>
      <c r="ED26" s="281"/>
      <c r="EE26" s="281"/>
      <c r="EF26" s="281"/>
      <c r="EG26" s="281"/>
      <c r="EH26" s="281"/>
      <c r="EI26" s="281"/>
      <c r="EJ26" s="281"/>
      <c r="EK26" s="281"/>
      <c r="EL26" s="281"/>
      <c r="EM26" s="281"/>
      <c r="EN26" s="281"/>
      <c r="EO26" s="281"/>
      <c r="EP26" s="281"/>
      <c r="EQ26" s="281"/>
      <c r="ER26" s="281"/>
      <c r="ES26" s="281"/>
      <c r="ET26" s="281"/>
      <c r="EU26" s="281"/>
      <c r="EV26" s="281"/>
      <c r="EW26" s="281"/>
      <c r="EX26" s="281"/>
      <c r="EY26" s="281"/>
      <c r="EZ26" s="281"/>
      <c r="FA26" s="281"/>
      <c r="FB26" s="281"/>
      <c r="FC26" s="281"/>
      <c r="FD26" s="281"/>
      <c r="FE26" s="281"/>
      <c r="FF26" s="281"/>
      <c r="FG26" s="281"/>
      <c r="FH26" s="281"/>
      <c r="FI26" s="281"/>
      <c r="FJ26" s="281"/>
      <c r="FK26" s="281"/>
      <c r="FL26" s="281"/>
      <c r="FM26" s="281"/>
      <c r="FN26" s="281"/>
      <c r="FO26" s="281"/>
      <c r="FP26" s="281"/>
      <c r="FQ26" s="281"/>
      <c r="FR26" s="281"/>
      <c r="FS26" s="281"/>
      <c r="FT26" s="281"/>
      <c r="FU26" s="281"/>
      <c r="FV26" s="281"/>
      <c r="FW26" s="281"/>
      <c r="FX26" s="281"/>
      <c r="FY26" s="281"/>
      <c r="FZ26" s="281"/>
      <c r="GA26" s="281"/>
      <c r="GB26" s="281"/>
      <c r="GC26" s="281"/>
      <c r="GD26" s="281"/>
      <c r="GE26" s="281"/>
      <c r="GF26" s="281"/>
      <c r="GG26" s="281"/>
      <c r="GH26" s="281"/>
      <c r="GI26" s="281"/>
      <c r="GJ26" s="281"/>
      <c r="GK26" s="281"/>
      <c r="GL26" s="281"/>
      <c r="GM26" s="281"/>
      <c r="GN26" s="281"/>
      <c r="GO26" s="281"/>
      <c r="GP26" s="281"/>
      <c r="GQ26" s="281"/>
      <c r="GR26" s="281"/>
      <c r="GS26" s="281"/>
      <c r="GT26" s="281"/>
      <c r="GU26" s="281"/>
      <c r="GV26" s="281"/>
      <c r="GW26" s="281"/>
      <c r="GX26" s="281"/>
      <c r="GY26" s="281"/>
      <c r="GZ26" s="281"/>
      <c r="HA26" s="281"/>
      <c r="HB26" s="281"/>
      <c r="HC26" s="281"/>
      <c r="HD26" s="281"/>
      <c r="HE26" s="281"/>
      <c r="HF26" s="281"/>
      <c r="HG26" s="281"/>
      <c r="HH26" s="281"/>
      <c r="HI26" s="281"/>
      <c r="HJ26" s="281"/>
      <c r="HK26" s="281"/>
      <c r="HL26" s="281"/>
      <c r="HM26" s="281"/>
      <c r="HN26" s="281"/>
      <c r="HO26" s="281"/>
      <c r="HP26" s="281"/>
      <c r="HQ26" s="281"/>
      <c r="HR26" s="281"/>
      <c r="HS26" s="281"/>
      <c r="HT26" s="281"/>
      <c r="HU26" s="281"/>
      <c r="HV26" s="281"/>
      <c r="HW26" s="281"/>
      <c r="HX26" s="281"/>
      <c r="HY26" s="281"/>
      <c r="HZ26" s="281"/>
      <c r="IA26" s="281"/>
      <c r="IB26" s="281"/>
      <c r="IC26" s="281"/>
      <c r="ID26" s="281"/>
      <c r="IE26" s="281"/>
      <c r="IF26" s="281"/>
      <c r="IG26" s="281"/>
      <c r="IH26" s="281"/>
      <c r="II26" s="281"/>
      <c r="IJ26" s="281"/>
      <c r="IK26" s="281"/>
      <c r="IL26" s="281"/>
      <c r="IM26" s="281"/>
      <c r="IN26" s="281"/>
      <c r="IO26" s="281"/>
      <c r="IP26" s="281"/>
      <c r="IQ26" s="281"/>
      <c r="IR26" s="281"/>
      <c r="IS26" s="281"/>
      <c r="IT26" s="281"/>
      <c r="IU26" s="281"/>
      <c r="IV26" s="281"/>
      <c r="IW26" s="281"/>
      <c r="IX26" s="281"/>
    </row>
    <row r="27" spans="1:258" s="125" customFormat="1" ht="18" customHeight="1" x14ac:dyDescent="0.2">
      <c r="A27" s="281"/>
      <c r="B27" s="233" t="s">
        <v>47</v>
      </c>
      <c r="C27" s="406">
        <v>2789</v>
      </c>
      <c r="D27" s="984">
        <v>86.68</v>
      </c>
      <c r="E27" s="276"/>
      <c r="F27" s="238">
        <v>2455</v>
      </c>
      <c r="G27" s="984">
        <v>101.67</v>
      </c>
      <c r="H27" s="276"/>
      <c r="I27" s="282">
        <v>2455</v>
      </c>
      <c r="J27" s="984">
        <v>178.07</v>
      </c>
      <c r="K27" s="511"/>
      <c r="L27" s="511">
        <f t="shared" si="1"/>
        <v>17</v>
      </c>
      <c r="M27" s="511">
        <v>15</v>
      </c>
      <c r="N27" s="511">
        <f t="shared" si="2"/>
        <v>6</v>
      </c>
      <c r="O27" s="512" t="str">
        <f t="shared" si="0"/>
        <v>Cantabria</v>
      </c>
      <c r="P27" s="516">
        <f t="shared" si="3"/>
        <v>189.4</v>
      </c>
      <c r="Q27" s="510"/>
      <c r="R27" s="510"/>
      <c r="S27" s="513"/>
      <c r="T27" s="513"/>
      <c r="U27" s="513"/>
      <c r="V27" s="513"/>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1"/>
      <c r="BW27" s="281"/>
      <c r="BX27" s="281"/>
      <c r="BY27" s="281"/>
      <c r="BZ27" s="281"/>
      <c r="CA27" s="281"/>
      <c r="CB27" s="281"/>
      <c r="CC27" s="281"/>
      <c r="CD27" s="281"/>
      <c r="CE27" s="281"/>
      <c r="CF27" s="281"/>
      <c r="CG27" s="281"/>
      <c r="CH27" s="281"/>
      <c r="CI27" s="281"/>
      <c r="CJ27" s="281"/>
      <c r="CK27" s="281"/>
      <c r="CL27" s="281"/>
      <c r="CM27" s="281"/>
      <c r="CN27" s="281"/>
      <c r="CO27" s="281"/>
      <c r="CP27" s="281"/>
      <c r="CQ27" s="281"/>
      <c r="CR27" s="281"/>
      <c r="CS27" s="281"/>
      <c r="CT27" s="281"/>
      <c r="CU27" s="281"/>
      <c r="CV27" s="281"/>
      <c r="CW27" s="281"/>
      <c r="CX27" s="281"/>
      <c r="CY27" s="281"/>
      <c r="CZ27" s="281"/>
      <c r="DA27" s="281"/>
      <c r="DB27" s="281"/>
      <c r="DC27" s="281"/>
      <c r="DD27" s="281"/>
      <c r="DE27" s="281"/>
      <c r="DF27" s="281"/>
      <c r="DG27" s="281"/>
      <c r="DH27" s="281"/>
      <c r="DI27" s="281"/>
      <c r="DJ27" s="281"/>
      <c r="DK27" s="281"/>
      <c r="DL27" s="281"/>
      <c r="DM27" s="281"/>
      <c r="DN27" s="281"/>
      <c r="DO27" s="281"/>
      <c r="DP27" s="281"/>
      <c r="DQ27" s="281"/>
      <c r="DR27" s="281"/>
      <c r="DS27" s="281"/>
      <c r="DT27" s="281"/>
      <c r="DU27" s="281"/>
      <c r="DV27" s="281"/>
      <c r="DW27" s="281"/>
      <c r="DX27" s="281"/>
      <c r="DY27" s="281"/>
      <c r="DZ27" s="281"/>
      <c r="EA27" s="281"/>
      <c r="EB27" s="281"/>
      <c r="EC27" s="281"/>
      <c r="ED27" s="281"/>
      <c r="EE27" s="281"/>
      <c r="EF27" s="281"/>
      <c r="EG27" s="281"/>
      <c r="EH27" s="281"/>
      <c r="EI27" s="281"/>
      <c r="EJ27" s="281"/>
      <c r="EK27" s="281"/>
      <c r="EL27" s="281"/>
      <c r="EM27" s="281"/>
      <c r="EN27" s="281"/>
      <c r="EO27" s="281"/>
      <c r="EP27" s="281"/>
      <c r="EQ27" s="281"/>
      <c r="ER27" s="281"/>
      <c r="ES27" s="281"/>
      <c r="ET27" s="281"/>
      <c r="EU27" s="281"/>
      <c r="EV27" s="281"/>
      <c r="EW27" s="281"/>
      <c r="EX27" s="281"/>
      <c r="EY27" s="281"/>
      <c r="EZ27" s="281"/>
      <c r="FA27" s="281"/>
      <c r="FB27" s="281"/>
      <c r="FC27" s="281"/>
      <c r="FD27" s="281"/>
      <c r="FE27" s="281"/>
      <c r="FF27" s="281"/>
      <c r="FG27" s="281"/>
      <c r="FH27" s="281"/>
      <c r="FI27" s="281"/>
      <c r="FJ27" s="281"/>
      <c r="FK27" s="281"/>
      <c r="FL27" s="281"/>
      <c r="FM27" s="281"/>
      <c r="FN27" s="281"/>
      <c r="FO27" s="281"/>
      <c r="FP27" s="281"/>
      <c r="FQ27" s="281"/>
      <c r="FR27" s="281"/>
      <c r="FS27" s="281"/>
      <c r="FT27" s="281"/>
      <c r="FU27" s="281"/>
      <c r="FV27" s="281"/>
      <c r="FW27" s="281"/>
      <c r="FX27" s="281"/>
      <c r="FY27" s="281"/>
      <c r="FZ27" s="281"/>
      <c r="GA27" s="281"/>
      <c r="GB27" s="281"/>
      <c r="GC27" s="281"/>
      <c r="GD27" s="281"/>
      <c r="GE27" s="281"/>
      <c r="GF27" s="281"/>
      <c r="GG27" s="281"/>
      <c r="GH27" s="281"/>
      <c r="GI27" s="281"/>
      <c r="GJ27" s="281"/>
      <c r="GK27" s="281"/>
      <c r="GL27" s="281"/>
      <c r="GM27" s="281"/>
      <c r="GN27" s="281"/>
      <c r="GO27" s="281"/>
      <c r="GP27" s="281"/>
      <c r="GQ27" s="281"/>
      <c r="GR27" s="281"/>
      <c r="GS27" s="281"/>
      <c r="GT27" s="281"/>
      <c r="GU27" s="281"/>
      <c r="GV27" s="281"/>
      <c r="GW27" s="281"/>
      <c r="GX27" s="281"/>
      <c r="GY27" s="281"/>
      <c r="GZ27" s="281"/>
      <c r="HA27" s="281"/>
      <c r="HB27" s="281"/>
      <c r="HC27" s="281"/>
      <c r="HD27" s="281"/>
      <c r="HE27" s="281"/>
      <c r="HF27" s="281"/>
      <c r="HG27" s="281"/>
      <c r="HH27" s="281"/>
      <c r="HI27" s="281"/>
      <c r="HJ27" s="281"/>
      <c r="HK27" s="281"/>
      <c r="HL27" s="281"/>
      <c r="HM27" s="281"/>
      <c r="HN27" s="281"/>
      <c r="HO27" s="281"/>
      <c r="HP27" s="281"/>
      <c r="HQ27" s="281"/>
      <c r="HR27" s="281"/>
      <c r="HS27" s="281"/>
      <c r="HT27" s="281"/>
      <c r="HU27" s="281"/>
      <c r="HV27" s="281"/>
      <c r="HW27" s="281"/>
      <c r="HX27" s="281"/>
      <c r="HY27" s="281"/>
      <c r="HZ27" s="281"/>
      <c r="IA27" s="281"/>
      <c r="IB27" s="281"/>
      <c r="IC27" s="281"/>
      <c r="ID27" s="281"/>
      <c r="IE27" s="281"/>
      <c r="IF27" s="281"/>
      <c r="IG27" s="281"/>
      <c r="IH27" s="281"/>
      <c r="II27" s="281"/>
      <c r="IJ27" s="281"/>
      <c r="IK27" s="281"/>
      <c r="IL27" s="281"/>
      <c r="IM27" s="281"/>
      <c r="IN27" s="281"/>
      <c r="IO27" s="281"/>
      <c r="IP27" s="281"/>
      <c r="IQ27" s="281"/>
      <c r="IR27" s="281"/>
      <c r="IS27" s="281"/>
      <c r="IT27" s="281"/>
      <c r="IU27" s="281"/>
      <c r="IV27" s="281"/>
      <c r="IW27" s="281"/>
      <c r="IX27" s="281"/>
    </row>
    <row r="28" spans="1:258" s="125" customFormat="1" ht="18" customHeight="1" x14ac:dyDescent="0.2">
      <c r="A28" s="281"/>
      <c r="B28" s="233" t="s">
        <v>172</v>
      </c>
      <c r="C28" s="406">
        <v>16291</v>
      </c>
      <c r="D28" s="984">
        <v>89.66</v>
      </c>
      <c r="E28" s="276"/>
      <c r="F28" s="238">
        <v>8130</v>
      </c>
      <c r="G28" s="984">
        <v>52.17</v>
      </c>
      <c r="H28" s="276"/>
      <c r="I28" s="282">
        <v>8130</v>
      </c>
      <c r="J28" s="984">
        <v>144.74</v>
      </c>
      <c r="K28" s="511"/>
      <c r="L28" s="511">
        <f t="shared" si="1"/>
        <v>18</v>
      </c>
      <c r="M28" s="511">
        <v>16</v>
      </c>
      <c r="N28" s="511">
        <f t="shared" si="2"/>
        <v>8</v>
      </c>
      <c r="O28" s="512" t="str">
        <f t="shared" si="0"/>
        <v>Castilla - La Mancha</v>
      </c>
      <c r="P28" s="515">
        <f t="shared" si="3"/>
        <v>186.83</v>
      </c>
      <c r="Q28" s="510"/>
      <c r="R28" s="510"/>
      <c r="S28" s="513"/>
      <c r="T28" s="513"/>
      <c r="U28" s="513"/>
      <c r="V28" s="513"/>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1"/>
      <c r="BT28" s="281"/>
      <c r="BU28" s="281"/>
      <c r="BV28" s="281"/>
      <c r="BW28" s="281"/>
      <c r="BX28" s="281"/>
      <c r="BY28" s="281"/>
      <c r="BZ28" s="281"/>
      <c r="CA28" s="281"/>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1"/>
      <c r="DC28" s="281"/>
      <c r="DD28" s="281"/>
      <c r="DE28" s="281"/>
      <c r="DF28" s="281"/>
      <c r="DG28" s="281"/>
      <c r="DH28" s="281"/>
      <c r="DI28" s="281"/>
      <c r="DJ28" s="281"/>
      <c r="DK28" s="281"/>
      <c r="DL28" s="281"/>
      <c r="DM28" s="281"/>
      <c r="DN28" s="281"/>
      <c r="DO28" s="281"/>
      <c r="DP28" s="281"/>
      <c r="DQ28" s="281"/>
      <c r="DR28" s="281"/>
      <c r="DS28" s="281"/>
      <c r="DT28" s="281"/>
      <c r="DU28" s="281"/>
      <c r="DV28" s="281"/>
      <c r="DW28" s="281"/>
      <c r="DX28" s="281"/>
      <c r="DY28" s="281"/>
      <c r="DZ28" s="281"/>
      <c r="EA28" s="281"/>
      <c r="EB28" s="281"/>
      <c r="EC28" s="281"/>
      <c r="ED28" s="281"/>
      <c r="EE28" s="281"/>
      <c r="EF28" s="281"/>
      <c r="EG28" s="281"/>
      <c r="EH28" s="281"/>
      <c r="EI28" s="281"/>
      <c r="EJ28" s="281"/>
      <c r="EK28" s="281"/>
      <c r="EL28" s="281"/>
      <c r="EM28" s="281"/>
      <c r="EN28" s="281"/>
      <c r="EO28" s="281"/>
      <c r="EP28" s="281"/>
      <c r="EQ28" s="281"/>
      <c r="ER28" s="281"/>
      <c r="ES28" s="281"/>
      <c r="ET28" s="281"/>
      <c r="EU28" s="281"/>
      <c r="EV28" s="281"/>
      <c r="EW28" s="281"/>
      <c r="EX28" s="281"/>
      <c r="EY28" s="281"/>
      <c r="EZ28" s="281"/>
      <c r="FA28" s="281"/>
      <c r="FB28" s="281"/>
      <c r="FC28" s="281"/>
      <c r="FD28" s="281"/>
      <c r="FE28" s="281"/>
      <c r="FF28" s="281"/>
      <c r="FG28" s="281"/>
      <c r="FH28" s="281"/>
      <c r="FI28" s="281"/>
      <c r="FJ28" s="281"/>
      <c r="FK28" s="281"/>
      <c r="FL28" s="281"/>
      <c r="FM28" s="281"/>
      <c r="FN28" s="281"/>
      <c r="FO28" s="281"/>
      <c r="FP28" s="281"/>
      <c r="FQ28" s="281"/>
      <c r="FR28" s="281"/>
      <c r="FS28" s="281"/>
      <c r="FT28" s="281"/>
      <c r="FU28" s="281"/>
      <c r="FV28" s="281"/>
      <c r="FW28" s="281"/>
      <c r="FX28" s="281"/>
      <c r="FY28" s="281"/>
      <c r="FZ28" s="281"/>
      <c r="GA28" s="281"/>
      <c r="GB28" s="281"/>
      <c r="GC28" s="281"/>
      <c r="GD28" s="281"/>
      <c r="GE28" s="281"/>
      <c r="GF28" s="281"/>
      <c r="GG28" s="281"/>
      <c r="GH28" s="281"/>
      <c r="GI28" s="281"/>
      <c r="GJ28" s="281"/>
      <c r="GK28" s="281"/>
      <c r="GL28" s="281"/>
      <c r="GM28" s="281"/>
      <c r="GN28" s="281"/>
      <c r="GO28" s="281"/>
      <c r="GP28" s="281"/>
      <c r="GQ28" s="281"/>
      <c r="GR28" s="281"/>
      <c r="GS28" s="281"/>
      <c r="GT28" s="281"/>
      <c r="GU28" s="281"/>
      <c r="GV28" s="281"/>
      <c r="GW28" s="281"/>
      <c r="GX28" s="281"/>
      <c r="GY28" s="281"/>
      <c r="GZ28" s="281"/>
      <c r="HA28" s="281"/>
      <c r="HB28" s="281"/>
      <c r="HC28" s="281"/>
      <c r="HD28" s="281"/>
      <c r="HE28" s="281"/>
      <c r="HF28" s="281"/>
      <c r="HG28" s="281"/>
      <c r="HH28" s="281"/>
      <c r="HI28" s="281"/>
      <c r="HJ28" s="281"/>
      <c r="HK28" s="281"/>
      <c r="HL28" s="281"/>
      <c r="HM28" s="281"/>
      <c r="HN28" s="281"/>
      <c r="HO28" s="281"/>
      <c r="HP28" s="281"/>
      <c r="HQ28" s="281"/>
      <c r="HR28" s="281"/>
      <c r="HS28" s="281"/>
      <c r="HT28" s="281"/>
      <c r="HU28" s="281"/>
      <c r="HV28" s="281"/>
      <c r="HW28" s="281"/>
      <c r="HX28" s="281"/>
      <c r="HY28" s="281"/>
      <c r="HZ28" s="281"/>
      <c r="IA28" s="281"/>
      <c r="IB28" s="281"/>
      <c r="IC28" s="281"/>
      <c r="ID28" s="281"/>
      <c r="IE28" s="281"/>
      <c r="IF28" s="281"/>
      <c r="IG28" s="281"/>
      <c r="IH28" s="281"/>
      <c r="II28" s="281"/>
      <c r="IJ28" s="281"/>
      <c r="IK28" s="281"/>
      <c r="IL28" s="281"/>
      <c r="IM28" s="281"/>
      <c r="IN28" s="281"/>
      <c r="IO28" s="281"/>
      <c r="IP28" s="281"/>
      <c r="IQ28" s="281"/>
      <c r="IR28" s="281"/>
      <c r="IS28" s="281"/>
      <c r="IT28" s="281"/>
      <c r="IU28" s="281"/>
      <c r="IV28" s="281"/>
      <c r="IW28" s="281"/>
      <c r="IX28" s="281"/>
    </row>
    <row r="29" spans="1:258" s="125" customFormat="1" ht="18" customHeight="1" x14ac:dyDescent="0.2">
      <c r="A29" s="281"/>
      <c r="B29" s="233" t="s">
        <v>49</v>
      </c>
      <c r="C29" s="406">
        <v>2754</v>
      </c>
      <c r="D29" s="985">
        <v>51.05</v>
      </c>
      <c r="E29" s="276"/>
      <c r="F29" s="238">
        <v>1462</v>
      </c>
      <c r="G29" s="985">
        <v>198.19</v>
      </c>
      <c r="H29" s="276"/>
      <c r="I29" s="282">
        <v>1462</v>
      </c>
      <c r="J29" s="985">
        <v>245.23</v>
      </c>
      <c r="K29" s="511"/>
      <c r="L29" s="511">
        <f t="shared" si="1"/>
        <v>11</v>
      </c>
      <c r="M29" s="511">
        <v>17</v>
      </c>
      <c r="N29" s="511">
        <f t="shared" si="2"/>
        <v>15</v>
      </c>
      <c r="O29" s="512" t="str">
        <f t="shared" si="0"/>
        <v>Navarra, Comunidad Foral de</v>
      </c>
      <c r="P29" s="515">
        <f t="shared" si="3"/>
        <v>178.07</v>
      </c>
      <c r="Q29" s="510"/>
      <c r="R29" s="510"/>
      <c r="S29" s="513"/>
      <c r="T29" s="513"/>
      <c r="U29" s="513"/>
      <c r="V29" s="513"/>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1"/>
      <c r="BV29" s="281"/>
      <c r="BW29" s="281"/>
      <c r="BX29" s="281"/>
      <c r="BY29" s="281"/>
      <c r="BZ29" s="281"/>
      <c r="CA29" s="281"/>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1"/>
      <c r="DI29" s="281"/>
      <c r="DJ29" s="281"/>
      <c r="DK29" s="281"/>
      <c r="DL29" s="281"/>
      <c r="DM29" s="281"/>
      <c r="DN29" s="281"/>
      <c r="DO29" s="281"/>
      <c r="DP29" s="281"/>
      <c r="DQ29" s="281"/>
      <c r="DR29" s="281"/>
      <c r="DS29" s="281"/>
      <c r="DT29" s="281"/>
      <c r="DU29" s="281"/>
      <c r="DV29" s="281"/>
      <c r="DW29" s="281"/>
      <c r="DX29" s="281"/>
      <c r="DY29" s="281"/>
      <c r="DZ29" s="281"/>
      <c r="EA29" s="281"/>
      <c r="EB29" s="281"/>
      <c r="EC29" s="281"/>
      <c r="ED29" s="281"/>
      <c r="EE29" s="281"/>
      <c r="EF29" s="281"/>
      <c r="EG29" s="281"/>
      <c r="EH29" s="281"/>
      <c r="EI29" s="281"/>
      <c r="EJ29" s="281"/>
      <c r="EK29" s="281"/>
      <c r="EL29" s="281"/>
      <c r="EM29" s="281"/>
      <c r="EN29" s="281"/>
      <c r="EO29" s="281"/>
      <c r="EP29" s="281"/>
      <c r="EQ29" s="281"/>
      <c r="ER29" s="281"/>
      <c r="ES29" s="281"/>
      <c r="ET29" s="281"/>
      <c r="EU29" s="281"/>
      <c r="EV29" s="281"/>
      <c r="EW29" s="281"/>
      <c r="EX29" s="281"/>
      <c r="EY29" s="281"/>
      <c r="EZ29" s="281"/>
      <c r="FA29" s="281"/>
      <c r="FB29" s="281"/>
      <c r="FC29" s="281"/>
      <c r="FD29" s="281"/>
      <c r="FE29" s="281"/>
      <c r="FF29" s="281"/>
      <c r="FG29" s="281"/>
      <c r="FH29" s="281"/>
      <c r="FI29" s="281"/>
      <c r="FJ29" s="281"/>
      <c r="FK29" s="281"/>
      <c r="FL29" s="281"/>
      <c r="FM29" s="281"/>
      <c r="FN29" s="281"/>
      <c r="FO29" s="281"/>
      <c r="FP29" s="281"/>
      <c r="FQ29" s="281"/>
      <c r="FR29" s="281"/>
      <c r="FS29" s="281"/>
      <c r="FT29" s="281"/>
      <c r="FU29" s="281"/>
      <c r="FV29" s="281"/>
      <c r="FW29" s="281"/>
      <c r="FX29" s="281"/>
      <c r="FY29" s="281"/>
      <c r="FZ29" s="281"/>
      <c r="GA29" s="281"/>
      <c r="GB29" s="281"/>
      <c r="GC29" s="281"/>
      <c r="GD29" s="281"/>
      <c r="GE29" s="281"/>
      <c r="GF29" s="281"/>
      <c r="GG29" s="281"/>
      <c r="GH29" s="281"/>
      <c r="GI29" s="281"/>
      <c r="GJ29" s="281"/>
      <c r="GK29" s="281"/>
      <c r="GL29" s="281"/>
      <c r="GM29" s="281"/>
      <c r="GN29" s="281"/>
      <c r="GO29" s="281"/>
      <c r="GP29" s="281"/>
      <c r="GQ29" s="281"/>
      <c r="GR29" s="281"/>
      <c r="GS29" s="281"/>
      <c r="GT29" s="281"/>
      <c r="GU29" s="281"/>
      <c r="GV29" s="281"/>
      <c r="GW29" s="281"/>
      <c r="GX29" s="281"/>
      <c r="GY29" s="281"/>
      <c r="GZ29" s="281"/>
      <c r="HA29" s="281"/>
      <c r="HB29" s="281"/>
      <c r="HC29" s="281"/>
      <c r="HD29" s="281"/>
      <c r="HE29" s="281"/>
      <c r="HF29" s="281"/>
      <c r="HG29" s="281"/>
      <c r="HH29" s="281"/>
      <c r="HI29" s="281"/>
      <c r="HJ29" s="281"/>
      <c r="HK29" s="281"/>
      <c r="HL29" s="281"/>
      <c r="HM29" s="281"/>
      <c r="HN29" s="281"/>
      <c r="HO29" s="281"/>
      <c r="HP29" s="281"/>
      <c r="HQ29" s="281"/>
      <c r="HR29" s="281"/>
      <c r="HS29" s="281"/>
      <c r="HT29" s="281"/>
      <c r="HU29" s="281"/>
      <c r="HV29" s="281"/>
      <c r="HW29" s="281"/>
      <c r="HX29" s="281"/>
      <c r="HY29" s="281"/>
      <c r="HZ29" s="281"/>
      <c r="IA29" s="281"/>
      <c r="IB29" s="281"/>
      <c r="IC29" s="281"/>
      <c r="ID29" s="281"/>
      <c r="IE29" s="281"/>
      <c r="IF29" s="281"/>
      <c r="IG29" s="281"/>
      <c r="IH29" s="281"/>
      <c r="II29" s="281"/>
      <c r="IJ29" s="281"/>
      <c r="IK29" s="281"/>
      <c r="IL29" s="281"/>
      <c r="IM29" s="281"/>
      <c r="IN29" s="281"/>
      <c r="IO29" s="281"/>
      <c r="IP29" s="281"/>
      <c r="IQ29" s="281"/>
      <c r="IR29" s="281"/>
      <c r="IS29" s="281"/>
      <c r="IT29" s="281"/>
      <c r="IU29" s="281"/>
      <c r="IV29" s="281"/>
      <c r="IW29" s="281"/>
      <c r="IX29" s="281"/>
    </row>
    <row r="30" spans="1:258" s="125" customFormat="1" ht="18" customHeight="1" x14ac:dyDescent="0.2">
      <c r="A30" s="281"/>
      <c r="B30" s="233" t="s">
        <v>42</v>
      </c>
      <c r="C30" s="238">
        <v>393</v>
      </c>
      <c r="D30" s="986">
        <v>40.31</v>
      </c>
      <c r="E30" s="276"/>
      <c r="F30" s="238">
        <v>260</v>
      </c>
      <c r="G30" s="986">
        <v>32.53</v>
      </c>
      <c r="H30" s="276"/>
      <c r="I30" s="282">
        <v>260</v>
      </c>
      <c r="J30" s="986">
        <v>70.510000000000005</v>
      </c>
      <c r="K30" s="511"/>
      <c r="L30" s="511">
        <f t="shared" si="1"/>
        <v>20</v>
      </c>
      <c r="M30" s="511">
        <v>18</v>
      </c>
      <c r="N30" s="511">
        <f t="shared" si="2"/>
        <v>16</v>
      </c>
      <c r="O30" s="512" t="str">
        <f t="shared" si="0"/>
        <v>País Vasco*</v>
      </c>
      <c r="P30" s="515">
        <f t="shared" si="3"/>
        <v>144.74</v>
      </c>
      <c r="Q30" s="231"/>
      <c r="R30" s="231"/>
      <c r="S30" s="513"/>
      <c r="T30" s="513"/>
      <c r="U30" s="513"/>
      <c r="V30" s="513"/>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281"/>
      <c r="BV30" s="281"/>
      <c r="BW30" s="281"/>
      <c r="BX30" s="281"/>
      <c r="BY30" s="281"/>
      <c r="BZ30" s="281"/>
      <c r="CA30" s="281"/>
      <c r="CB30" s="281"/>
      <c r="CC30" s="281"/>
      <c r="CD30" s="281"/>
      <c r="CE30" s="281"/>
      <c r="CF30" s="281"/>
      <c r="CG30" s="281"/>
      <c r="CH30" s="281"/>
      <c r="CI30" s="281"/>
      <c r="CJ30" s="281"/>
      <c r="CK30" s="281"/>
      <c r="CL30" s="281"/>
      <c r="CM30" s="281"/>
      <c r="CN30" s="281"/>
      <c r="CO30" s="281"/>
      <c r="CP30" s="281"/>
      <c r="CQ30" s="281"/>
      <c r="CR30" s="281"/>
      <c r="CS30" s="281"/>
      <c r="CT30" s="281"/>
      <c r="CU30" s="281"/>
      <c r="CV30" s="281"/>
      <c r="CW30" s="281"/>
      <c r="CX30" s="281"/>
      <c r="CY30" s="281"/>
      <c r="CZ30" s="281"/>
      <c r="DA30" s="281"/>
      <c r="DB30" s="281"/>
      <c r="DC30" s="281"/>
      <c r="DD30" s="281"/>
      <c r="DE30" s="281"/>
      <c r="DF30" s="281"/>
      <c r="DG30" s="281"/>
      <c r="DH30" s="281"/>
      <c r="DI30" s="281"/>
      <c r="DJ30" s="281"/>
      <c r="DK30" s="281"/>
      <c r="DL30" s="281"/>
      <c r="DM30" s="281"/>
      <c r="DN30" s="281"/>
      <c r="DO30" s="281"/>
      <c r="DP30" s="281"/>
      <c r="DQ30" s="281"/>
      <c r="DR30" s="281"/>
      <c r="DS30" s="281"/>
      <c r="DT30" s="281"/>
      <c r="DU30" s="281"/>
      <c r="DV30" s="281"/>
      <c r="DW30" s="281"/>
      <c r="DX30" s="281"/>
      <c r="DY30" s="281"/>
      <c r="DZ30" s="281"/>
      <c r="EA30" s="281"/>
      <c r="EB30" s="281"/>
      <c r="EC30" s="281"/>
      <c r="ED30" s="281"/>
      <c r="EE30" s="281"/>
      <c r="EF30" s="281"/>
      <c r="EG30" s="281"/>
      <c r="EH30" s="281"/>
      <c r="EI30" s="281"/>
      <c r="EJ30" s="281"/>
      <c r="EK30" s="281"/>
      <c r="EL30" s="281"/>
      <c r="EM30" s="281"/>
      <c r="EN30" s="281"/>
      <c r="EO30" s="281"/>
      <c r="EP30" s="281"/>
      <c r="EQ30" s="281"/>
      <c r="ER30" s="281"/>
      <c r="ES30" s="281"/>
      <c r="ET30" s="281"/>
      <c r="EU30" s="281"/>
      <c r="EV30" s="281"/>
      <c r="EW30" s="281"/>
      <c r="EX30" s="281"/>
      <c r="EY30" s="281"/>
      <c r="EZ30" s="281"/>
      <c r="FA30" s="281"/>
      <c r="FB30" s="281"/>
      <c r="FC30" s="281"/>
      <c r="FD30" s="281"/>
      <c r="FE30" s="281"/>
      <c r="FF30" s="281"/>
      <c r="FG30" s="281"/>
      <c r="FH30" s="281"/>
      <c r="FI30" s="281"/>
      <c r="FJ30" s="281"/>
      <c r="FK30" s="281"/>
      <c r="FL30" s="281"/>
      <c r="FM30" s="281"/>
      <c r="FN30" s="281"/>
      <c r="FO30" s="281"/>
      <c r="FP30" s="281"/>
      <c r="FQ30" s="281"/>
      <c r="FR30" s="281"/>
      <c r="FS30" s="281"/>
      <c r="FT30" s="281"/>
      <c r="FU30" s="281"/>
      <c r="FV30" s="281"/>
      <c r="FW30" s="281"/>
      <c r="FX30" s="281"/>
      <c r="FY30" s="281"/>
      <c r="FZ30" s="281"/>
      <c r="GA30" s="281"/>
      <c r="GB30" s="281"/>
      <c r="GC30" s="281"/>
      <c r="GD30" s="281"/>
      <c r="GE30" s="281"/>
      <c r="GF30" s="281"/>
      <c r="GG30" s="281"/>
      <c r="GH30" s="281"/>
      <c r="GI30" s="281"/>
      <c r="GJ30" s="281"/>
      <c r="GK30" s="281"/>
      <c r="GL30" s="281"/>
      <c r="GM30" s="281"/>
      <c r="GN30" s="281"/>
      <c r="GO30" s="281"/>
      <c r="GP30" s="281"/>
      <c r="GQ30" s="281"/>
      <c r="GR30" s="281"/>
      <c r="GS30" s="281"/>
      <c r="GT30" s="281"/>
      <c r="GU30" s="281"/>
      <c r="GV30" s="281"/>
      <c r="GW30" s="281"/>
      <c r="GX30" s="281"/>
      <c r="GY30" s="281"/>
      <c r="GZ30" s="281"/>
      <c r="HA30" s="281"/>
      <c r="HB30" s="281"/>
      <c r="HC30" s="281"/>
      <c r="HD30" s="281"/>
      <c r="HE30" s="281"/>
      <c r="HF30" s="281"/>
      <c r="HG30" s="281"/>
      <c r="HH30" s="281"/>
      <c r="HI30" s="281"/>
      <c r="HJ30" s="281"/>
      <c r="HK30" s="281"/>
      <c r="HL30" s="281"/>
      <c r="HM30" s="281"/>
      <c r="HN30" s="281"/>
      <c r="HO30" s="281"/>
      <c r="HP30" s="281"/>
      <c r="HQ30" s="281"/>
      <c r="HR30" s="281"/>
      <c r="HS30" s="281"/>
      <c r="HT30" s="281"/>
      <c r="HU30" s="281"/>
      <c r="HV30" s="281"/>
      <c r="HW30" s="281"/>
      <c r="HX30" s="281"/>
      <c r="HY30" s="281"/>
      <c r="HZ30" s="281"/>
      <c r="IA30" s="281"/>
      <c r="IB30" s="281"/>
      <c r="IC30" s="281"/>
      <c r="ID30" s="281"/>
      <c r="IE30" s="281"/>
      <c r="IF30" s="281"/>
      <c r="IG30" s="281"/>
      <c r="IH30" s="281"/>
      <c r="II30" s="281"/>
      <c r="IJ30" s="281"/>
      <c r="IK30" s="281"/>
      <c r="IL30" s="281"/>
      <c r="IM30" s="281"/>
      <c r="IN30" s="281"/>
      <c r="IO30" s="281"/>
      <c r="IP30" s="281"/>
      <c r="IQ30" s="281"/>
      <c r="IR30" s="281"/>
      <c r="IS30" s="281"/>
      <c r="IT30" s="281"/>
      <c r="IU30" s="281"/>
      <c r="IV30" s="281"/>
      <c r="IW30" s="281"/>
      <c r="IX30" s="281"/>
    </row>
    <row r="31" spans="1:258" s="125" customFormat="1" ht="18" customHeight="1" x14ac:dyDescent="0.2">
      <c r="A31" s="281"/>
      <c r="B31" s="502" t="s">
        <v>50</v>
      </c>
      <c r="C31" s="503">
        <v>387</v>
      </c>
      <c r="D31" s="987">
        <v>148.27000000000001</v>
      </c>
      <c r="E31" s="232"/>
      <c r="F31" s="503">
        <v>225</v>
      </c>
      <c r="G31" s="987">
        <v>97.75</v>
      </c>
      <c r="H31" s="232"/>
      <c r="I31" s="503">
        <v>225</v>
      </c>
      <c r="J31" s="987">
        <v>237.65</v>
      </c>
      <c r="K31" s="511"/>
      <c r="L31" s="511">
        <f t="shared" si="1"/>
        <v>12</v>
      </c>
      <c r="M31" s="511">
        <v>19</v>
      </c>
      <c r="N31" s="511">
        <f t="shared" si="2"/>
        <v>7</v>
      </c>
      <c r="O31" s="512" t="str">
        <f t="shared" si="0"/>
        <v>Castilla y León*</v>
      </c>
      <c r="P31" s="515">
        <f t="shared" si="3"/>
        <v>123.39</v>
      </c>
      <c r="Q31" s="430"/>
      <c r="R31" s="430"/>
      <c r="S31" s="513"/>
      <c r="T31" s="513"/>
      <c r="U31" s="513"/>
      <c r="V31" s="513"/>
      <c r="W31" s="281"/>
      <c r="X31" s="281"/>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1"/>
      <c r="AY31" s="281"/>
      <c r="AZ31" s="281"/>
      <c r="BA31" s="281"/>
      <c r="BB31" s="281"/>
      <c r="BC31" s="281"/>
      <c r="BD31" s="281"/>
      <c r="BE31" s="281"/>
      <c r="BF31" s="281"/>
      <c r="BG31" s="281"/>
      <c r="BH31" s="281"/>
      <c r="BI31" s="281"/>
      <c r="BJ31" s="281"/>
      <c r="BK31" s="281"/>
      <c r="BL31" s="281"/>
      <c r="BM31" s="281"/>
      <c r="BN31" s="281"/>
      <c r="BO31" s="281"/>
      <c r="BP31" s="281"/>
      <c r="BQ31" s="281"/>
      <c r="BR31" s="281"/>
      <c r="BS31" s="281"/>
      <c r="BT31" s="281"/>
      <c r="BU31" s="281"/>
      <c r="BV31" s="281"/>
      <c r="BW31" s="281"/>
      <c r="BX31" s="281"/>
      <c r="BY31" s="281"/>
      <c r="BZ31" s="281"/>
      <c r="CA31" s="281"/>
      <c r="CB31" s="281"/>
      <c r="CC31" s="281"/>
      <c r="CD31" s="281"/>
      <c r="CE31" s="281"/>
      <c r="CF31" s="281"/>
      <c r="CG31" s="281"/>
      <c r="CH31" s="281"/>
      <c r="CI31" s="281"/>
      <c r="CJ31" s="281"/>
      <c r="CK31" s="281"/>
      <c r="CL31" s="281"/>
      <c r="CM31" s="281"/>
      <c r="CN31" s="281"/>
      <c r="CO31" s="281"/>
      <c r="CP31" s="281"/>
      <c r="CQ31" s="281"/>
      <c r="CR31" s="281"/>
      <c r="CS31" s="281"/>
      <c r="CT31" s="281"/>
      <c r="CU31" s="281"/>
      <c r="CV31" s="281"/>
      <c r="CW31" s="281"/>
      <c r="CX31" s="281"/>
      <c r="CY31" s="281"/>
      <c r="CZ31" s="281"/>
      <c r="DA31" s="281"/>
      <c r="DB31" s="281"/>
      <c r="DC31" s="281"/>
      <c r="DD31" s="281"/>
      <c r="DE31" s="281"/>
      <c r="DF31" s="281"/>
      <c r="DG31" s="281"/>
      <c r="DH31" s="281"/>
      <c r="DI31" s="281"/>
      <c r="DJ31" s="281"/>
      <c r="DK31" s="281"/>
      <c r="DL31" s="281"/>
      <c r="DM31" s="281"/>
      <c r="DN31" s="281"/>
      <c r="DO31" s="281"/>
      <c r="DP31" s="281"/>
      <c r="DQ31" s="281"/>
      <c r="DR31" s="281"/>
      <c r="DS31" s="281"/>
      <c r="DT31" s="281"/>
      <c r="DU31" s="281"/>
      <c r="DV31" s="281"/>
      <c r="DW31" s="281"/>
      <c r="DX31" s="281"/>
      <c r="DY31" s="281"/>
      <c r="DZ31" s="281"/>
      <c r="EA31" s="281"/>
      <c r="EB31" s="281"/>
      <c r="EC31" s="281"/>
      <c r="ED31" s="281"/>
      <c r="EE31" s="281"/>
      <c r="EF31" s="281"/>
      <c r="EG31" s="281"/>
      <c r="EH31" s="281"/>
      <c r="EI31" s="281"/>
      <c r="EJ31" s="281"/>
      <c r="EK31" s="281"/>
      <c r="EL31" s="281"/>
      <c r="EM31" s="281"/>
      <c r="EN31" s="281"/>
      <c r="EO31" s="281"/>
      <c r="EP31" s="281"/>
      <c r="EQ31" s="281"/>
      <c r="ER31" s="281"/>
      <c r="ES31" s="281"/>
      <c r="ET31" s="281"/>
      <c r="EU31" s="281"/>
      <c r="EV31" s="281"/>
      <c r="EW31" s="281"/>
      <c r="EX31" s="281"/>
      <c r="EY31" s="281"/>
      <c r="EZ31" s="281"/>
      <c r="FA31" s="281"/>
      <c r="FB31" s="281"/>
      <c r="FC31" s="281"/>
      <c r="FD31" s="281"/>
      <c r="FE31" s="281"/>
      <c r="FF31" s="281"/>
      <c r="FG31" s="281"/>
      <c r="FH31" s="281"/>
      <c r="FI31" s="281"/>
      <c r="FJ31" s="281"/>
      <c r="FK31" s="281"/>
      <c r="FL31" s="281"/>
      <c r="FM31" s="281"/>
      <c r="FN31" s="281"/>
      <c r="FO31" s="281"/>
      <c r="FP31" s="281"/>
      <c r="FQ31" s="281"/>
      <c r="FR31" s="281"/>
      <c r="FS31" s="281"/>
      <c r="FT31" s="281"/>
      <c r="FU31" s="281"/>
      <c r="FV31" s="281"/>
      <c r="FW31" s="281"/>
      <c r="FX31" s="281"/>
      <c r="FY31" s="281"/>
      <c r="FZ31" s="281"/>
      <c r="GA31" s="281"/>
      <c r="GB31" s="281"/>
      <c r="GC31" s="281"/>
      <c r="GD31" s="281"/>
      <c r="GE31" s="281"/>
      <c r="GF31" s="281"/>
      <c r="GG31" s="281"/>
      <c r="GH31" s="281"/>
      <c r="GI31" s="281"/>
      <c r="GJ31" s="281"/>
      <c r="GK31" s="281"/>
      <c r="GL31" s="281"/>
      <c r="GM31" s="281"/>
      <c r="GN31" s="281"/>
      <c r="GO31" s="281"/>
      <c r="GP31" s="281"/>
      <c r="GQ31" s="281"/>
      <c r="GR31" s="281"/>
      <c r="GS31" s="281"/>
      <c r="GT31" s="281"/>
      <c r="GU31" s="281"/>
      <c r="GV31" s="281"/>
      <c r="GW31" s="281"/>
      <c r="GX31" s="281"/>
      <c r="GY31" s="281"/>
      <c r="GZ31" s="281"/>
      <c r="HA31" s="281"/>
      <c r="HB31" s="281"/>
      <c r="HC31" s="281"/>
      <c r="HD31" s="281"/>
      <c r="HE31" s="281"/>
      <c r="HF31" s="281"/>
      <c r="HG31" s="281"/>
      <c r="HH31" s="281"/>
      <c r="HI31" s="281"/>
      <c r="HJ31" s="281"/>
      <c r="HK31" s="281"/>
      <c r="HL31" s="281"/>
      <c r="HM31" s="281"/>
      <c r="HN31" s="281"/>
      <c r="HO31" s="281"/>
      <c r="HP31" s="281"/>
      <c r="HQ31" s="281"/>
      <c r="HR31" s="281"/>
      <c r="HS31" s="281"/>
      <c r="HT31" s="281"/>
      <c r="HU31" s="281"/>
      <c r="HV31" s="281"/>
      <c r="HW31" s="281"/>
      <c r="HX31" s="281"/>
      <c r="HY31" s="281"/>
      <c r="HZ31" s="281"/>
      <c r="IA31" s="281"/>
      <c r="IB31" s="281"/>
      <c r="IC31" s="281"/>
      <c r="ID31" s="281"/>
      <c r="IE31" s="281"/>
      <c r="IF31" s="281"/>
      <c r="IG31" s="281"/>
      <c r="IH31" s="281"/>
      <c r="II31" s="281"/>
      <c r="IJ31" s="281"/>
      <c r="IK31" s="281"/>
      <c r="IL31" s="281"/>
      <c r="IM31" s="281"/>
      <c r="IN31" s="281"/>
      <c r="IO31" s="281"/>
      <c r="IP31" s="281"/>
      <c r="IQ31" s="281"/>
      <c r="IR31" s="281"/>
      <c r="IS31" s="281"/>
      <c r="IT31" s="281"/>
      <c r="IU31" s="281"/>
      <c r="IV31" s="281"/>
      <c r="IW31" s="281"/>
      <c r="IX31" s="281"/>
    </row>
    <row r="32" spans="1:258" s="125" customFormat="1" ht="5.25" customHeight="1" x14ac:dyDescent="0.2">
      <c r="A32" s="281"/>
      <c r="B32" s="293"/>
      <c r="C32" s="221"/>
      <c r="D32" s="249"/>
      <c r="E32" s="293"/>
      <c r="F32" s="293"/>
      <c r="G32" s="294"/>
      <c r="H32" s="293"/>
      <c r="I32" s="256"/>
      <c r="J32" s="294"/>
      <c r="K32" s="514"/>
      <c r="L32" s="511"/>
      <c r="M32" s="511">
        <v>20</v>
      </c>
      <c r="N32" s="511">
        <f t="shared" si="2"/>
        <v>18</v>
      </c>
      <c r="O32" s="512" t="str">
        <f t="shared" si="0"/>
        <v>Ceuta</v>
      </c>
      <c r="P32" s="515">
        <f t="shared" si="3"/>
        <v>70.510000000000005</v>
      </c>
      <c r="Q32" s="439"/>
      <c r="R32" s="439"/>
      <c r="S32" s="513"/>
      <c r="T32" s="513"/>
      <c r="U32" s="513"/>
      <c r="V32" s="513"/>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1"/>
      <c r="BC32" s="281"/>
      <c r="BD32" s="281"/>
      <c r="BE32" s="281"/>
      <c r="BF32" s="281"/>
      <c r="BG32" s="281"/>
      <c r="BH32" s="281"/>
      <c r="BI32" s="281"/>
      <c r="BJ32" s="281"/>
      <c r="BK32" s="281"/>
      <c r="BL32" s="281"/>
      <c r="BM32" s="281"/>
      <c r="BN32" s="281"/>
      <c r="BO32" s="281"/>
      <c r="BP32" s="281"/>
      <c r="BQ32" s="281"/>
      <c r="BR32" s="281"/>
      <c r="BS32" s="281"/>
      <c r="BT32" s="281"/>
      <c r="BU32" s="281"/>
      <c r="BV32" s="281"/>
      <c r="BW32" s="281"/>
      <c r="BX32" s="281"/>
      <c r="BY32" s="281"/>
      <c r="BZ32" s="281"/>
      <c r="CA32" s="281"/>
      <c r="CB32" s="281"/>
      <c r="CC32" s="281"/>
      <c r="CD32" s="281"/>
      <c r="CE32" s="281"/>
      <c r="CF32" s="281"/>
      <c r="CG32" s="281"/>
      <c r="CH32" s="281"/>
      <c r="CI32" s="281"/>
      <c r="CJ32" s="281"/>
      <c r="CK32" s="281"/>
      <c r="CL32" s="281"/>
      <c r="CM32" s="281"/>
      <c r="CN32" s="281"/>
      <c r="CO32" s="281"/>
      <c r="CP32" s="281"/>
      <c r="CQ32" s="281"/>
      <c r="CR32" s="281"/>
      <c r="CS32" s="281"/>
      <c r="CT32" s="281"/>
      <c r="CU32" s="281"/>
      <c r="CV32" s="281"/>
      <c r="CW32" s="281"/>
      <c r="CX32" s="281"/>
      <c r="CY32" s="281"/>
      <c r="CZ32" s="281"/>
      <c r="DA32" s="281"/>
      <c r="DB32" s="281"/>
      <c r="DC32" s="281"/>
      <c r="DD32" s="281"/>
      <c r="DE32" s="281"/>
      <c r="DF32" s="281"/>
      <c r="DG32" s="281"/>
      <c r="DH32" s="281"/>
      <c r="DI32" s="281"/>
      <c r="DJ32" s="281"/>
      <c r="DK32" s="281"/>
      <c r="DL32" s="281"/>
      <c r="DM32" s="281"/>
      <c r="DN32" s="281"/>
      <c r="DO32" s="281"/>
      <c r="DP32" s="281"/>
      <c r="DQ32" s="281"/>
      <c r="DR32" s="281"/>
      <c r="DS32" s="281"/>
      <c r="DT32" s="281"/>
      <c r="DU32" s="281"/>
      <c r="DV32" s="281"/>
      <c r="DW32" s="281"/>
      <c r="DX32" s="281"/>
      <c r="DY32" s="281"/>
      <c r="DZ32" s="281"/>
      <c r="EA32" s="281"/>
      <c r="EB32" s="281"/>
      <c r="EC32" s="281"/>
      <c r="ED32" s="281"/>
      <c r="EE32" s="281"/>
      <c r="EF32" s="281"/>
      <c r="EG32" s="281"/>
      <c r="EH32" s="281"/>
      <c r="EI32" s="281"/>
      <c r="EJ32" s="281"/>
      <c r="EK32" s="281"/>
      <c r="EL32" s="281"/>
      <c r="EM32" s="281"/>
      <c r="EN32" s="281"/>
      <c r="EO32" s="281"/>
      <c r="EP32" s="281"/>
      <c r="EQ32" s="281"/>
      <c r="ER32" s="281"/>
      <c r="ES32" s="281"/>
      <c r="ET32" s="281"/>
      <c r="EU32" s="281"/>
      <c r="EV32" s="281"/>
      <c r="EW32" s="281"/>
      <c r="EX32" s="281"/>
      <c r="EY32" s="281"/>
      <c r="EZ32" s="281"/>
      <c r="FA32" s="281"/>
      <c r="FB32" s="281"/>
      <c r="FC32" s="281"/>
      <c r="FD32" s="281"/>
      <c r="FE32" s="281"/>
      <c r="FF32" s="281"/>
      <c r="FG32" s="281"/>
      <c r="FH32" s="281"/>
      <c r="FI32" s="281"/>
      <c r="FJ32" s="281"/>
      <c r="FK32" s="281"/>
      <c r="FL32" s="281"/>
      <c r="FM32" s="281"/>
      <c r="FN32" s="281"/>
      <c r="FO32" s="281"/>
      <c r="FP32" s="281"/>
      <c r="FQ32" s="281"/>
      <c r="FR32" s="281"/>
      <c r="FS32" s="281"/>
      <c r="FT32" s="281"/>
      <c r="FU32" s="281"/>
      <c r="FV32" s="281"/>
      <c r="FW32" s="281"/>
      <c r="FX32" s="281"/>
      <c r="FY32" s="281"/>
      <c r="FZ32" s="281"/>
      <c r="GA32" s="281"/>
      <c r="GB32" s="281"/>
      <c r="GC32" s="281"/>
      <c r="GD32" s="281"/>
      <c r="GE32" s="281"/>
      <c r="GF32" s="281"/>
      <c r="GG32" s="281"/>
      <c r="GH32" s="281"/>
      <c r="GI32" s="281"/>
      <c r="GJ32" s="281"/>
      <c r="GK32" s="281"/>
      <c r="GL32" s="281"/>
      <c r="GM32" s="281"/>
      <c r="GN32" s="281"/>
      <c r="GO32" s="281"/>
      <c r="GP32" s="281"/>
      <c r="GQ32" s="281"/>
      <c r="GR32" s="281"/>
      <c r="GS32" s="281"/>
      <c r="GT32" s="281"/>
      <c r="GU32" s="281"/>
      <c r="GV32" s="281"/>
      <c r="GW32" s="281"/>
      <c r="GX32" s="281"/>
      <c r="GY32" s="281"/>
      <c r="GZ32" s="281"/>
      <c r="HA32" s="281"/>
      <c r="HB32" s="281"/>
      <c r="HC32" s="281"/>
      <c r="HD32" s="281"/>
      <c r="HE32" s="281"/>
      <c r="HF32" s="281"/>
      <c r="HG32" s="281"/>
      <c r="HH32" s="281"/>
      <c r="HI32" s="281"/>
      <c r="HJ32" s="281"/>
      <c r="HK32" s="281"/>
      <c r="HL32" s="281"/>
      <c r="HM32" s="281"/>
      <c r="HN32" s="281"/>
      <c r="HO32" s="281"/>
      <c r="HP32" s="281"/>
      <c r="HQ32" s="281"/>
      <c r="HR32" s="281"/>
      <c r="HS32" s="281"/>
      <c r="HT32" s="281"/>
      <c r="HU32" s="281"/>
      <c r="HV32" s="281"/>
      <c r="HW32" s="281"/>
      <c r="HX32" s="281"/>
      <c r="HY32" s="281"/>
      <c r="HZ32" s="281"/>
      <c r="IA32" s="281"/>
      <c r="IB32" s="281"/>
      <c r="IC32" s="281"/>
      <c r="ID32" s="281"/>
      <c r="IE32" s="281"/>
      <c r="IF32" s="281"/>
      <c r="IG32" s="281"/>
      <c r="IH32" s="281"/>
      <c r="II32" s="281"/>
      <c r="IJ32" s="281"/>
      <c r="IK32" s="281"/>
      <c r="IL32" s="281"/>
      <c r="IM32" s="281"/>
      <c r="IN32" s="281"/>
      <c r="IO32" s="281"/>
      <c r="IP32" s="281"/>
      <c r="IQ32" s="281"/>
      <c r="IR32" s="281"/>
      <c r="IS32" s="281"/>
      <c r="IT32" s="281"/>
      <c r="IU32" s="281"/>
      <c r="IV32" s="281"/>
      <c r="IW32" s="281"/>
      <c r="IX32" s="281"/>
    </row>
    <row r="33" spans="1:258" s="27" customFormat="1" ht="15.75" customHeight="1" x14ac:dyDescent="0.2">
      <c r="A33" s="222"/>
      <c r="B33" s="298" t="s">
        <v>3</v>
      </c>
      <c r="C33" s="253">
        <f>SUM(C13:C31)</f>
        <v>306127</v>
      </c>
      <c r="D33" s="504">
        <v>205.45</v>
      </c>
      <c r="E33" s="299"/>
      <c r="F33" s="253">
        <f>SUM(F13:F31)</f>
        <v>207721</v>
      </c>
      <c r="G33" s="504">
        <v>103.13</v>
      </c>
      <c r="H33" s="211"/>
      <c r="I33" s="253">
        <f>SUM(I13:I31)</f>
        <v>207721</v>
      </c>
      <c r="J33" s="504">
        <v>333.54</v>
      </c>
      <c r="K33" s="439"/>
      <c r="L33" s="511">
        <f t="shared" si="1"/>
        <v>6</v>
      </c>
      <c r="M33" s="439"/>
      <c r="N33" s="439"/>
      <c r="O33" s="439"/>
      <c r="P33" s="439"/>
      <c r="Q33" s="439"/>
      <c r="R33" s="439"/>
      <c r="S33" s="513"/>
      <c r="T33" s="513"/>
      <c r="U33" s="513"/>
      <c r="V33" s="513"/>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c r="BS33" s="222"/>
      <c r="BT33" s="222"/>
      <c r="BU33" s="222"/>
      <c r="BV33" s="222"/>
      <c r="BW33" s="222"/>
      <c r="BX33" s="222"/>
      <c r="BY33" s="222"/>
      <c r="BZ33" s="222"/>
      <c r="CA33" s="222"/>
      <c r="CB33" s="222"/>
      <c r="CC33" s="222"/>
      <c r="CD33" s="222"/>
      <c r="CE33" s="222"/>
      <c r="CF33" s="222"/>
      <c r="CG33" s="222"/>
      <c r="CH33" s="222"/>
      <c r="CI33" s="222"/>
      <c r="CJ33" s="222"/>
      <c r="CK33" s="222"/>
      <c r="CL33" s="222"/>
      <c r="CM33" s="222"/>
      <c r="CN33" s="222"/>
      <c r="CO33" s="222"/>
      <c r="CP33" s="222"/>
      <c r="CQ33" s="222"/>
      <c r="CR33" s="222"/>
      <c r="CS33" s="222"/>
      <c r="CT33" s="222"/>
      <c r="CU33" s="222"/>
      <c r="CV33" s="222"/>
      <c r="CW33" s="222"/>
      <c r="CX33" s="222"/>
      <c r="CY33" s="222"/>
      <c r="CZ33" s="222"/>
      <c r="DA33" s="222"/>
      <c r="DB33" s="222"/>
      <c r="DC33" s="222"/>
      <c r="DD33" s="222"/>
      <c r="DE33" s="222"/>
      <c r="DF33" s="222"/>
      <c r="DG33" s="222"/>
      <c r="DH33" s="222"/>
      <c r="DI33" s="222"/>
      <c r="DJ33" s="222"/>
      <c r="DK33" s="222"/>
      <c r="DL33" s="222"/>
      <c r="DM33" s="222"/>
      <c r="DN33" s="222"/>
      <c r="DO33" s="222"/>
      <c r="DP33" s="222"/>
      <c r="DQ33" s="222"/>
      <c r="DR33" s="222"/>
      <c r="DS33" s="222"/>
      <c r="DT33" s="222"/>
      <c r="DU33" s="222"/>
      <c r="DV33" s="222"/>
      <c r="DW33" s="222"/>
      <c r="DX33" s="222"/>
      <c r="DY33" s="222"/>
      <c r="DZ33" s="222"/>
      <c r="EA33" s="222"/>
      <c r="EB33" s="222"/>
      <c r="EC33" s="222"/>
      <c r="ED33" s="222"/>
      <c r="EE33" s="222"/>
      <c r="EF33" s="222"/>
      <c r="EG33" s="222"/>
      <c r="EH33" s="222"/>
      <c r="EI33" s="222"/>
      <c r="EJ33" s="222"/>
      <c r="EK33" s="222"/>
      <c r="EL33" s="222"/>
      <c r="EM33" s="222"/>
      <c r="EN33" s="222"/>
      <c r="EO33" s="222"/>
      <c r="EP33" s="222"/>
      <c r="EQ33" s="222"/>
      <c r="ER33" s="222"/>
      <c r="ES33" s="222"/>
      <c r="ET33" s="222"/>
      <c r="EU33" s="222"/>
      <c r="EV33" s="222"/>
      <c r="EW33" s="222"/>
      <c r="EX33" s="222"/>
      <c r="EY33" s="222"/>
      <c r="EZ33" s="222"/>
      <c r="FA33" s="222"/>
      <c r="FB33" s="222"/>
      <c r="FC33" s="222"/>
      <c r="FD33" s="222"/>
      <c r="FE33" s="222"/>
      <c r="FF33" s="222"/>
      <c r="FG33" s="222"/>
      <c r="FH33" s="222"/>
      <c r="FI33" s="222"/>
      <c r="FJ33" s="222"/>
      <c r="FK33" s="222"/>
      <c r="FL33" s="222"/>
      <c r="FM33" s="222"/>
      <c r="FN33" s="222"/>
      <c r="FO33" s="222"/>
      <c r="FP33" s="222"/>
      <c r="FQ33" s="222"/>
      <c r="FR33" s="222"/>
      <c r="FS33" s="222"/>
      <c r="FT33" s="222"/>
      <c r="FU33" s="222"/>
      <c r="FV33" s="222"/>
      <c r="FW33" s="222"/>
      <c r="FX33" s="222"/>
      <c r="FY33" s="222"/>
      <c r="FZ33" s="222"/>
      <c r="GA33" s="222"/>
      <c r="GB33" s="222"/>
      <c r="GC33" s="222"/>
      <c r="GD33" s="222"/>
      <c r="GE33" s="222"/>
      <c r="GF33" s="222"/>
      <c r="GG33" s="222"/>
      <c r="GH33" s="222"/>
      <c r="GI33" s="222"/>
      <c r="GJ33" s="222"/>
      <c r="GK33" s="222"/>
      <c r="GL33" s="222"/>
      <c r="GM33" s="222"/>
      <c r="GN33" s="222"/>
      <c r="GO33" s="222"/>
      <c r="GP33" s="222"/>
      <c r="GQ33" s="222"/>
      <c r="GR33" s="222"/>
      <c r="GS33" s="222"/>
      <c r="GT33" s="222"/>
      <c r="GU33" s="222"/>
      <c r="GV33" s="222"/>
      <c r="GW33" s="222"/>
      <c r="GX33" s="222"/>
      <c r="GY33" s="222"/>
      <c r="GZ33" s="222"/>
      <c r="HA33" s="222"/>
      <c r="HB33" s="222"/>
      <c r="HC33" s="222"/>
      <c r="HD33" s="222"/>
      <c r="HE33" s="222"/>
      <c r="HF33" s="222"/>
      <c r="HG33" s="222"/>
      <c r="HH33" s="222"/>
      <c r="HI33" s="222"/>
      <c r="HJ33" s="222"/>
      <c r="HK33" s="222"/>
      <c r="HL33" s="222"/>
      <c r="HM33" s="222"/>
      <c r="HN33" s="222"/>
      <c r="HO33" s="222"/>
      <c r="HP33" s="222"/>
      <c r="HQ33" s="222"/>
      <c r="HR33" s="222"/>
      <c r="HS33" s="222"/>
      <c r="HT33" s="222"/>
      <c r="HU33" s="222"/>
      <c r="HV33" s="222"/>
      <c r="HW33" s="222"/>
      <c r="HX33" s="222"/>
      <c r="HY33" s="222"/>
      <c r="HZ33" s="222"/>
      <c r="IA33" s="222"/>
      <c r="IB33" s="222"/>
      <c r="IC33" s="222"/>
      <c r="ID33" s="222"/>
      <c r="IE33" s="222"/>
      <c r="IF33" s="222"/>
      <c r="IG33" s="222"/>
      <c r="IH33" s="222"/>
      <c r="II33" s="222"/>
      <c r="IJ33" s="222"/>
      <c r="IK33" s="222"/>
      <c r="IL33" s="222"/>
      <c r="IM33" s="222"/>
      <c r="IN33" s="222"/>
      <c r="IO33" s="222"/>
      <c r="IP33" s="222"/>
      <c r="IQ33" s="222"/>
      <c r="IR33" s="222"/>
      <c r="IS33" s="222"/>
      <c r="IT33" s="222"/>
      <c r="IU33" s="222"/>
      <c r="IV33" s="222"/>
      <c r="IW33" s="222"/>
      <c r="IX33" s="222"/>
    </row>
    <row r="34" spans="1:258" s="27" customFormat="1" ht="9.75" customHeight="1" x14ac:dyDescent="0.2">
      <c r="A34" s="222"/>
      <c r="B34" s="300"/>
      <c r="C34" s="300"/>
      <c r="D34" s="300"/>
      <c r="E34" s="299"/>
      <c r="F34" s="301"/>
      <c r="G34" s="302"/>
      <c r="H34" s="211"/>
      <c r="I34" s="301"/>
      <c r="J34" s="302"/>
      <c r="K34" s="297"/>
      <c r="L34" s="297"/>
      <c r="M34" s="297"/>
      <c r="N34" s="297"/>
      <c r="O34" s="297"/>
      <c r="P34" s="297"/>
      <c r="Q34" s="261"/>
      <c r="R34" s="261"/>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222"/>
      <c r="BD34" s="222"/>
      <c r="BE34" s="222"/>
      <c r="BF34" s="222"/>
      <c r="BG34" s="222"/>
      <c r="BH34" s="222"/>
      <c r="BI34" s="222"/>
      <c r="BJ34" s="222"/>
      <c r="BK34" s="222"/>
      <c r="BL34" s="222"/>
      <c r="BM34" s="222"/>
      <c r="BN34" s="222"/>
      <c r="BO34" s="222"/>
      <c r="BP34" s="222"/>
      <c r="BQ34" s="222"/>
      <c r="BR34" s="222"/>
      <c r="BS34" s="222"/>
      <c r="BT34" s="222"/>
      <c r="BU34" s="222"/>
      <c r="BV34" s="222"/>
      <c r="BW34" s="222"/>
      <c r="BX34" s="222"/>
      <c r="BY34" s="222"/>
      <c r="BZ34" s="222"/>
      <c r="CA34" s="222"/>
      <c r="CB34" s="222"/>
      <c r="CC34" s="222"/>
      <c r="CD34" s="222"/>
      <c r="CE34" s="222"/>
      <c r="CF34" s="222"/>
      <c r="CG34" s="222"/>
      <c r="CH34" s="222"/>
      <c r="CI34" s="222"/>
      <c r="CJ34" s="222"/>
      <c r="CK34" s="222"/>
      <c r="CL34" s="222"/>
      <c r="CM34" s="222"/>
      <c r="CN34" s="222"/>
      <c r="CO34" s="222"/>
      <c r="CP34" s="222"/>
      <c r="CQ34" s="222"/>
      <c r="CR34" s="222"/>
      <c r="CS34" s="222"/>
      <c r="CT34" s="222"/>
      <c r="CU34" s="222"/>
      <c r="CV34" s="222"/>
      <c r="CW34" s="222"/>
      <c r="CX34" s="222"/>
      <c r="CY34" s="222"/>
      <c r="CZ34" s="222"/>
      <c r="DA34" s="222"/>
      <c r="DB34" s="222"/>
      <c r="DC34" s="222"/>
      <c r="DD34" s="222"/>
      <c r="DE34" s="222"/>
      <c r="DF34" s="222"/>
      <c r="DG34" s="222"/>
      <c r="DH34" s="222"/>
      <c r="DI34" s="222"/>
      <c r="DJ34" s="222"/>
      <c r="DK34" s="222"/>
      <c r="DL34" s="222"/>
      <c r="DM34" s="222"/>
      <c r="DN34" s="222"/>
      <c r="DO34" s="222"/>
      <c r="DP34" s="222"/>
      <c r="DQ34" s="222"/>
      <c r="DR34" s="222"/>
      <c r="DS34" s="222"/>
      <c r="DT34" s="222"/>
      <c r="DU34" s="222"/>
      <c r="DV34" s="222"/>
      <c r="DW34" s="222"/>
      <c r="DX34" s="222"/>
      <c r="DY34" s="222"/>
      <c r="DZ34" s="222"/>
      <c r="EA34" s="222"/>
      <c r="EB34" s="222"/>
      <c r="EC34" s="222"/>
      <c r="ED34" s="222"/>
      <c r="EE34" s="222"/>
      <c r="EF34" s="222"/>
      <c r="EG34" s="222"/>
      <c r="EH34" s="222"/>
      <c r="EI34" s="222"/>
      <c r="EJ34" s="222"/>
      <c r="EK34" s="222"/>
      <c r="EL34" s="222"/>
      <c r="EM34" s="222"/>
      <c r="EN34" s="222"/>
      <c r="EO34" s="222"/>
      <c r="EP34" s="222"/>
      <c r="EQ34" s="222"/>
      <c r="ER34" s="222"/>
      <c r="ES34" s="222"/>
      <c r="ET34" s="222"/>
      <c r="EU34" s="222"/>
      <c r="EV34" s="222"/>
      <c r="EW34" s="222"/>
      <c r="EX34" s="222"/>
      <c r="EY34" s="222"/>
      <c r="EZ34" s="222"/>
      <c r="FA34" s="222"/>
      <c r="FB34" s="222"/>
      <c r="FC34" s="222"/>
      <c r="FD34" s="222"/>
      <c r="FE34" s="222"/>
      <c r="FF34" s="222"/>
      <c r="FG34" s="222"/>
      <c r="FH34" s="222"/>
      <c r="FI34" s="222"/>
      <c r="FJ34" s="222"/>
      <c r="FK34" s="222"/>
      <c r="FL34" s="222"/>
      <c r="FM34" s="222"/>
      <c r="FN34" s="222"/>
      <c r="FO34" s="222"/>
      <c r="FP34" s="222"/>
      <c r="FQ34" s="222"/>
      <c r="FR34" s="222"/>
      <c r="FS34" s="222"/>
      <c r="FT34" s="222"/>
      <c r="FU34" s="222"/>
      <c r="FV34" s="222"/>
      <c r="FW34" s="222"/>
      <c r="FX34" s="222"/>
      <c r="FY34" s="222"/>
      <c r="FZ34" s="222"/>
      <c r="GA34" s="222"/>
      <c r="GB34" s="222"/>
      <c r="GC34" s="222"/>
      <c r="GD34" s="222"/>
      <c r="GE34" s="222"/>
      <c r="GF34" s="222"/>
      <c r="GG34" s="222"/>
      <c r="GH34" s="222"/>
      <c r="GI34" s="222"/>
      <c r="GJ34" s="222"/>
      <c r="GK34" s="222"/>
      <c r="GL34" s="222"/>
      <c r="GM34" s="222"/>
      <c r="GN34" s="222"/>
      <c r="GO34" s="222"/>
      <c r="GP34" s="222"/>
      <c r="GQ34" s="222"/>
      <c r="GR34" s="222"/>
      <c r="GS34" s="222"/>
      <c r="GT34" s="222"/>
      <c r="GU34" s="222"/>
      <c r="GV34" s="222"/>
      <c r="GW34" s="222"/>
      <c r="GX34" s="222"/>
      <c r="GY34" s="222"/>
      <c r="GZ34" s="222"/>
      <c r="HA34" s="222"/>
      <c r="HB34" s="222"/>
      <c r="HC34" s="222"/>
      <c r="HD34" s="222"/>
      <c r="HE34" s="222"/>
      <c r="HF34" s="222"/>
      <c r="HG34" s="222"/>
      <c r="HH34" s="222"/>
      <c r="HI34" s="222"/>
      <c r="HJ34" s="222"/>
      <c r="HK34" s="222"/>
      <c r="HL34" s="222"/>
      <c r="HM34" s="222"/>
      <c r="HN34" s="222"/>
      <c r="HO34" s="222"/>
      <c r="HP34" s="222"/>
      <c r="HQ34" s="222"/>
      <c r="HR34" s="222"/>
      <c r="HS34" s="222"/>
      <c r="HT34" s="222"/>
      <c r="HU34" s="222"/>
      <c r="HV34" s="222"/>
      <c r="HW34" s="222"/>
      <c r="HX34" s="222"/>
      <c r="HY34" s="222"/>
      <c r="HZ34" s="222"/>
      <c r="IA34" s="222"/>
      <c r="IB34" s="222"/>
      <c r="IC34" s="222"/>
      <c r="ID34" s="222"/>
      <c r="IE34" s="222"/>
      <c r="IF34" s="222"/>
      <c r="IG34" s="222"/>
      <c r="IH34" s="222"/>
      <c r="II34" s="222"/>
      <c r="IJ34" s="222"/>
      <c r="IK34" s="222"/>
      <c r="IL34" s="222"/>
      <c r="IM34" s="222"/>
      <c r="IN34" s="222"/>
      <c r="IO34" s="222"/>
      <c r="IP34" s="222"/>
      <c r="IQ34" s="222"/>
      <c r="IR34" s="222"/>
      <c r="IS34" s="222"/>
      <c r="IT34" s="222"/>
      <c r="IU34" s="222"/>
      <c r="IV34" s="222"/>
      <c r="IW34" s="222"/>
      <c r="IX34" s="222"/>
    </row>
    <row r="35" spans="1:258" s="20" customFormat="1" ht="18.75" customHeight="1" x14ac:dyDescent="0.2">
      <c r="A35" s="251"/>
      <c r="B35" s="1043" t="s">
        <v>192</v>
      </c>
      <c r="C35" s="1043"/>
      <c r="D35" s="1043"/>
      <c r="E35" s="1043"/>
      <c r="F35" s="1043"/>
      <c r="G35" s="1043"/>
      <c r="H35" s="1043"/>
      <c r="I35" s="1043"/>
      <c r="J35" s="1043"/>
      <c r="K35" s="1043"/>
      <c r="L35" s="1043"/>
      <c r="M35" s="1043"/>
      <c r="N35" s="1043"/>
      <c r="O35" s="251"/>
      <c r="P35" s="261"/>
      <c r="Q35" s="264"/>
      <c r="R35" s="264"/>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1"/>
      <c r="BC35" s="251"/>
      <c r="BD35" s="251"/>
      <c r="BE35" s="251"/>
      <c r="BF35" s="251"/>
      <c r="BG35" s="251"/>
      <c r="BH35" s="251"/>
      <c r="BI35" s="251"/>
      <c r="BJ35" s="251"/>
      <c r="BK35" s="251"/>
      <c r="BL35" s="251"/>
      <c r="BM35" s="251"/>
      <c r="BN35" s="251"/>
      <c r="BO35" s="251"/>
      <c r="BP35" s="251"/>
      <c r="BQ35" s="251"/>
      <c r="BR35" s="251"/>
      <c r="BS35" s="251"/>
      <c r="BT35" s="251"/>
      <c r="BU35" s="251"/>
      <c r="BV35" s="251"/>
      <c r="BW35" s="251"/>
      <c r="BX35" s="251"/>
      <c r="BY35" s="251"/>
      <c r="BZ35" s="251"/>
      <c r="CA35" s="251"/>
      <c r="CB35" s="251"/>
      <c r="CC35" s="251"/>
      <c r="CD35" s="251"/>
      <c r="CE35" s="251"/>
      <c r="CF35" s="251"/>
      <c r="CG35" s="251"/>
      <c r="CH35" s="251"/>
      <c r="CI35" s="251"/>
      <c r="CJ35" s="251"/>
      <c r="CK35" s="251"/>
      <c r="CL35" s="251"/>
      <c r="CM35" s="251"/>
      <c r="CN35" s="251"/>
      <c r="CO35" s="251"/>
      <c r="CP35" s="251"/>
      <c r="CQ35" s="251"/>
      <c r="CR35" s="251"/>
      <c r="CS35" s="251"/>
      <c r="CT35" s="251"/>
      <c r="CU35" s="251"/>
      <c r="CV35" s="251"/>
      <c r="CW35" s="251"/>
      <c r="CX35" s="251"/>
      <c r="CY35" s="251"/>
      <c r="CZ35" s="251"/>
      <c r="DA35" s="251"/>
      <c r="DB35" s="251"/>
      <c r="DC35" s="251"/>
      <c r="DD35" s="251"/>
      <c r="DE35" s="251"/>
      <c r="DF35" s="251"/>
      <c r="DG35" s="251"/>
      <c r="DH35" s="251"/>
      <c r="DI35" s="251"/>
      <c r="DJ35" s="251"/>
      <c r="DK35" s="251"/>
      <c r="DL35" s="251"/>
      <c r="DM35" s="251"/>
      <c r="DN35" s="251"/>
      <c r="DO35" s="251"/>
      <c r="DP35" s="251"/>
      <c r="DQ35" s="251"/>
      <c r="DR35" s="251"/>
      <c r="DS35" s="251"/>
      <c r="DT35" s="251"/>
      <c r="DU35" s="251"/>
      <c r="DV35" s="251"/>
      <c r="DW35" s="251"/>
      <c r="DX35" s="251"/>
      <c r="DY35" s="251"/>
      <c r="DZ35" s="251"/>
      <c r="EA35" s="251"/>
      <c r="EB35" s="251"/>
      <c r="EC35" s="251"/>
      <c r="ED35" s="251"/>
      <c r="EE35" s="251"/>
      <c r="EF35" s="251"/>
      <c r="EG35" s="251"/>
      <c r="EH35" s="251"/>
      <c r="EI35" s="251"/>
      <c r="EJ35" s="251"/>
      <c r="EK35" s="251"/>
      <c r="EL35" s="251"/>
      <c r="EM35" s="251"/>
      <c r="EN35" s="251"/>
      <c r="EO35" s="251"/>
      <c r="EP35" s="251"/>
      <c r="EQ35" s="251"/>
      <c r="ER35" s="251"/>
      <c r="ES35" s="251"/>
      <c r="ET35" s="251"/>
      <c r="EU35" s="251"/>
      <c r="EV35" s="251"/>
      <c r="EW35" s="251"/>
      <c r="EX35" s="251"/>
      <c r="EY35" s="251"/>
      <c r="EZ35" s="251"/>
      <c r="FA35" s="251"/>
      <c r="FB35" s="251"/>
      <c r="FC35" s="251"/>
      <c r="FD35" s="251"/>
      <c r="FE35" s="251"/>
      <c r="FF35" s="251"/>
      <c r="FG35" s="251"/>
      <c r="FH35" s="251"/>
      <c r="FI35" s="251"/>
      <c r="FJ35" s="251"/>
      <c r="FK35" s="251"/>
      <c r="FL35" s="251"/>
      <c r="FM35" s="251"/>
      <c r="FN35" s="251"/>
      <c r="FO35" s="251"/>
      <c r="FP35" s="251"/>
      <c r="FQ35" s="251"/>
      <c r="FR35" s="251"/>
      <c r="FS35" s="251"/>
      <c r="FT35" s="251"/>
      <c r="FU35" s="251"/>
      <c r="FV35" s="251"/>
      <c r="FW35" s="251"/>
      <c r="FX35" s="251"/>
      <c r="FY35" s="251"/>
      <c r="FZ35" s="251"/>
      <c r="GA35" s="251"/>
      <c r="GB35" s="251"/>
      <c r="GC35" s="251"/>
      <c r="GD35" s="251"/>
      <c r="GE35" s="251"/>
      <c r="GF35" s="251"/>
      <c r="GG35" s="251"/>
      <c r="GH35" s="251"/>
      <c r="GI35" s="251"/>
      <c r="GJ35" s="251"/>
      <c r="GK35" s="251"/>
      <c r="GL35" s="251"/>
      <c r="GM35" s="251"/>
      <c r="GN35" s="251"/>
      <c r="GO35" s="251"/>
      <c r="GP35" s="251"/>
      <c r="GQ35" s="251"/>
      <c r="GR35" s="251"/>
      <c r="GS35" s="251"/>
      <c r="GT35" s="251"/>
      <c r="GU35" s="251"/>
      <c r="GV35" s="251"/>
      <c r="GW35" s="251"/>
      <c r="GX35" s="251"/>
      <c r="GY35" s="251"/>
      <c r="GZ35" s="251"/>
      <c r="HA35" s="251"/>
      <c r="HB35" s="251"/>
      <c r="HC35" s="251"/>
      <c r="HD35" s="251"/>
      <c r="HE35" s="251"/>
      <c r="HF35" s="251"/>
      <c r="HG35" s="251"/>
      <c r="HH35" s="251"/>
      <c r="HI35" s="251"/>
      <c r="HJ35" s="251"/>
      <c r="HK35" s="251"/>
      <c r="HL35" s="251"/>
      <c r="HM35" s="251"/>
      <c r="HN35" s="251"/>
      <c r="HO35" s="251"/>
      <c r="HP35" s="251"/>
      <c r="HQ35" s="251"/>
      <c r="HR35" s="251"/>
      <c r="HS35" s="251"/>
      <c r="HT35" s="251"/>
      <c r="HU35" s="251"/>
      <c r="HV35" s="251"/>
      <c r="HW35" s="251"/>
      <c r="HX35" s="251"/>
      <c r="HY35" s="251"/>
      <c r="HZ35" s="251"/>
      <c r="IA35" s="251"/>
      <c r="IB35" s="251"/>
      <c r="IC35" s="251"/>
      <c r="ID35" s="251"/>
      <c r="IE35" s="251"/>
      <c r="IF35" s="251"/>
      <c r="IG35" s="251"/>
      <c r="IH35" s="251"/>
      <c r="II35" s="251"/>
      <c r="IJ35" s="251"/>
      <c r="IK35" s="251"/>
      <c r="IL35" s="251"/>
      <c r="IM35" s="251"/>
      <c r="IN35" s="251"/>
      <c r="IO35" s="251"/>
      <c r="IP35" s="251"/>
      <c r="IQ35" s="251"/>
      <c r="IR35" s="251"/>
      <c r="IS35" s="251"/>
      <c r="IT35" s="251"/>
      <c r="IU35" s="251"/>
      <c r="IV35" s="251"/>
      <c r="IW35" s="251"/>
      <c r="IX35" s="251"/>
    </row>
    <row r="36" spans="1:258" ht="24" customHeight="1" x14ac:dyDescent="0.2">
      <c r="B36" s="1065" t="s">
        <v>193</v>
      </c>
      <c r="C36" s="1065"/>
      <c r="D36" s="1065"/>
      <c r="E36" s="1065"/>
      <c r="F36" s="1065"/>
      <c r="G36" s="1065"/>
      <c r="H36" s="1065"/>
      <c r="I36" s="1065"/>
      <c r="J36" s="1065"/>
      <c r="K36" s="1065"/>
      <c r="L36" s="1065"/>
      <c r="M36" s="1065"/>
      <c r="N36" s="1065"/>
      <c r="O36" s="1065"/>
      <c r="P36" s="1187"/>
    </row>
    <row r="37" spans="1:258" ht="26.25" customHeight="1" x14ac:dyDescent="0.2">
      <c r="B37" s="1185" t="s">
        <v>169</v>
      </c>
      <c r="C37" s="1185"/>
      <c r="D37" s="1185"/>
      <c r="E37" s="1185"/>
      <c r="F37" s="1185"/>
      <c r="G37" s="1185"/>
      <c r="H37" s="1185"/>
      <c r="I37" s="1185"/>
      <c r="J37" s="1185"/>
      <c r="K37" s="1185"/>
      <c r="L37" s="1185"/>
      <c r="M37" s="1185"/>
      <c r="N37" s="1185"/>
      <c r="O37" s="1185"/>
      <c r="P37" s="1186"/>
      <c r="Q37" s="231"/>
    </row>
    <row r="38" spans="1:258" x14ac:dyDescent="0.15">
      <c r="K38" s="304"/>
      <c r="L38" s="305"/>
      <c r="M38" s="305"/>
      <c r="N38" s="305"/>
      <c r="O38" s="306"/>
      <c r="P38" s="307"/>
      <c r="Q38" s="231"/>
    </row>
    <row r="39" spans="1:258" x14ac:dyDescent="0.15">
      <c r="K39" s="304"/>
      <c r="L39" s="305"/>
      <c r="M39" s="305"/>
      <c r="N39" s="305"/>
      <c r="O39" s="306"/>
      <c r="P39" s="308"/>
      <c r="Q39" s="231"/>
    </row>
    <row r="40" spans="1:258" x14ac:dyDescent="0.15">
      <c r="K40" s="304"/>
      <c r="L40" s="305"/>
      <c r="M40" s="305"/>
      <c r="N40" s="305"/>
      <c r="O40" s="306"/>
      <c r="P40" s="307"/>
      <c r="Q40" s="231"/>
    </row>
    <row r="41" spans="1:258" x14ac:dyDescent="0.15">
      <c r="K41" s="304"/>
      <c r="L41" s="305"/>
      <c r="M41" s="305"/>
      <c r="N41" s="305"/>
      <c r="O41" s="306"/>
      <c r="P41" s="307"/>
      <c r="Q41" s="231"/>
    </row>
    <row r="42" spans="1:258" x14ac:dyDescent="0.15">
      <c r="K42" s="304"/>
      <c r="L42" s="305"/>
      <c r="M42" s="305"/>
      <c r="N42" s="305"/>
      <c r="O42" s="306"/>
      <c r="P42" s="307"/>
      <c r="Q42" s="231"/>
    </row>
    <row r="43" spans="1:258" x14ac:dyDescent="0.15">
      <c r="K43" s="304"/>
      <c r="L43" s="305"/>
      <c r="M43" s="305"/>
      <c r="N43" s="305"/>
      <c r="O43" s="306"/>
      <c r="P43" s="307"/>
      <c r="Q43" s="231"/>
    </row>
    <row r="44" spans="1:258" x14ac:dyDescent="0.15">
      <c r="K44" s="304"/>
      <c r="L44" s="305"/>
      <c r="M44" s="305"/>
      <c r="N44" s="305"/>
      <c r="O44" s="306"/>
      <c r="P44" s="307"/>
      <c r="Q44" s="231"/>
    </row>
    <row r="45" spans="1:258" x14ac:dyDescent="0.15">
      <c r="K45" s="304"/>
      <c r="L45" s="305"/>
      <c r="M45" s="305"/>
      <c r="N45" s="305"/>
      <c r="O45" s="306"/>
      <c r="P45" s="307"/>
      <c r="Q45" s="231"/>
    </row>
    <row r="46" spans="1:258" x14ac:dyDescent="0.15">
      <c r="K46" s="304"/>
      <c r="L46" s="305"/>
      <c r="M46" s="305"/>
      <c r="N46" s="305"/>
      <c r="O46" s="306"/>
      <c r="P46" s="308"/>
      <c r="Q46" s="231"/>
    </row>
    <row r="47" spans="1:258" x14ac:dyDescent="0.15">
      <c r="K47" s="304"/>
      <c r="L47" s="305"/>
      <c r="M47" s="305"/>
      <c r="N47" s="305"/>
      <c r="O47" s="306"/>
      <c r="P47" s="307"/>
      <c r="Q47" s="231"/>
    </row>
    <row r="48" spans="1:258" x14ac:dyDescent="0.15">
      <c r="K48" s="304"/>
      <c r="L48" s="305"/>
      <c r="M48" s="305"/>
      <c r="N48" s="305"/>
      <c r="O48" s="306"/>
      <c r="P48" s="307"/>
      <c r="Q48" s="231"/>
    </row>
    <row r="49" spans="11:17" x14ac:dyDescent="0.15">
      <c r="K49" s="304"/>
      <c r="L49" s="305"/>
      <c r="M49" s="305"/>
      <c r="N49" s="305"/>
      <c r="O49" s="306"/>
      <c r="P49" s="307"/>
      <c r="Q49" s="231"/>
    </row>
    <row r="50" spans="11:17" x14ac:dyDescent="0.15">
      <c r="K50" s="304"/>
      <c r="L50" s="305"/>
      <c r="M50" s="305"/>
      <c r="N50" s="305"/>
      <c r="O50" s="306"/>
      <c r="P50" s="307"/>
      <c r="Q50" s="231"/>
    </row>
    <row r="51" spans="11:17" x14ac:dyDescent="0.15">
      <c r="K51" s="304"/>
      <c r="L51" s="305"/>
      <c r="M51" s="305"/>
      <c r="N51" s="305"/>
      <c r="O51" s="306"/>
      <c r="P51" s="307"/>
      <c r="Q51" s="231"/>
    </row>
    <row r="52" spans="11:17" x14ac:dyDescent="0.15">
      <c r="K52" s="304"/>
      <c r="L52" s="305"/>
      <c r="M52" s="305"/>
      <c r="N52" s="305"/>
      <c r="O52" s="306"/>
      <c r="P52" s="308"/>
      <c r="Q52" s="231"/>
    </row>
    <row r="53" spans="11:17" x14ac:dyDescent="0.15">
      <c r="K53" s="304"/>
      <c r="L53" s="305"/>
      <c r="M53" s="305"/>
      <c r="N53" s="305"/>
      <c r="O53" s="306"/>
      <c r="P53" s="307"/>
      <c r="Q53" s="231"/>
    </row>
    <row r="54" spans="11:17" x14ac:dyDescent="0.15">
      <c r="K54" s="304"/>
      <c r="L54" s="305"/>
      <c r="M54" s="305"/>
      <c r="N54" s="305"/>
      <c r="O54" s="306"/>
      <c r="P54" s="307"/>
      <c r="Q54" s="231"/>
    </row>
    <row r="55" spans="11:17" x14ac:dyDescent="0.15">
      <c r="K55" s="304"/>
      <c r="L55" s="309"/>
      <c r="M55" s="309"/>
      <c r="N55" s="305"/>
      <c r="O55" s="306"/>
      <c r="P55" s="307"/>
      <c r="Q55" s="231"/>
    </row>
  </sheetData>
  <mergeCells count="11">
    <mergeCell ref="B3:H3"/>
    <mergeCell ref="A4:P4"/>
    <mergeCell ref="B5:P5"/>
    <mergeCell ref="B37:P37"/>
    <mergeCell ref="B36:P36"/>
    <mergeCell ref="B9:B11"/>
    <mergeCell ref="B8:J8"/>
    <mergeCell ref="B35:N35"/>
    <mergeCell ref="C10:D10"/>
    <mergeCell ref="F10:G10"/>
    <mergeCell ref="I9:J10"/>
  </mergeCells>
  <conditionalFormatting sqref="D13:D31 G13:G31 J13:J31">
    <cfRule type="colorScale" priority="1">
      <colorScale>
        <cfvo type="num" val="100"/>
        <cfvo type="num" val="190"/>
        <cfvo type="max"/>
        <color rgb="FF63BE7B"/>
        <color rgb="FFFCFCFF"/>
        <color rgb="FFF8696B"/>
      </colorScale>
    </cfRule>
  </conditionalFormatting>
  <printOptions horizontalCentered="1"/>
  <pageMargins left="0" right="0" top="0.43307086614173229" bottom="0.43307086614173229" header="0" footer="0"/>
  <pageSetup paperSize="9" scale="78"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Hoja55">
    <pageSetUpPr fitToPage="1"/>
  </sheetPr>
  <dimension ref="A1:Q36"/>
  <sheetViews>
    <sheetView zoomScaleNormal="100" workbookViewId="0"/>
  </sheetViews>
  <sheetFormatPr baseColWidth="10" defaultColWidth="11.42578125" defaultRowHeight="12.75" x14ac:dyDescent="0.2"/>
  <cols>
    <col min="1" max="1" width="3.28515625" style="452" customWidth="1"/>
    <col min="2" max="2" width="28.42578125" style="452" customWidth="1"/>
    <col min="3" max="3" width="16.7109375" style="452" customWidth="1"/>
    <col min="4" max="4" width="10.28515625" style="452" customWidth="1"/>
    <col min="5" max="5" width="15" style="452" customWidth="1"/>
    <col min="6" max="6" width="10" style="452" customWidth="1"/>
    <col min="7" max="7" width="15.42578125" style="452" customWidth="1"/>
    <col min="8" max="8" width="9.7109375" style="452" customWidth="1"/>
    <col min="9" max="9" width="14.5703125" style="452" customWidth="1"/>
    <col min="10" max="16384" width="11.42578125" style="452"/>
  </cols>
  <sheetData>
    <row r="1" spans="1:17" s="445" customFormat="1" x14ac:dyDescent="0.2">
      <c r="A1" s="445" t="s">
        <v>102</v>
      </c>
      <c r="B1" s="445" t="s">
        <v>59</v>
      </c>
      <c r="H1" s="445" t="s">
        <v>102</v>
      </c>
      <c r="I1" s="445" t="s">
        <v>70</v>
      </c>
      <c r="P1" s="445" t="s">
        <v>87</v>
      </c>
    </row>
    <row r="2" spans="1:17" s="445" customFormat="1" x14ac:dyDescent="0.2"/>
    <row r="3" spans="1:17" s="445" customFormat="1" x14ac:dyDescent="0.2"/>
    <row r="4" spans="1:17" s="445" customFormat="1" x14ac:dyDescent="0.2"/>
    <row r="5" spans="1:17" s="445" customFormat="1" ht="16.5" customHeight="1" x14ac:dyDescent="0.2"/>
    <row r="6" spans="1:17" s="449" customFormat="1" ht="38.25" customHeight="1" x14ac:dyDescent="0.2">
      <c r="A6" s="446"/>
      <c r="B6" s="1192" t="s">
        <v>470</v>
      </c>
      <c r="C6" s="1192"/>
      <c r="D6" s="1192"/>
      <c r="E6" s="1192"/>
      <c r="F6" s="1192"/>
      <c r="G6" s="1192"/>
      <c r="H6" s="1192"/>
      <c r="I6" s="1192"/>
      <c r="J6" s="447"/>
      <c r="K6" s="447"/>
      <c r="L6" s="448"/>
      <c r="M6" s="448"/>
      <c r="N6" s="448"/>
      <c r="O6" s="448"/>
      <c r="P6" s="448"/>
      <c r="Q6" s="448"/>
    </row>
    <row r="7" spans="1:17" s="449" customFormat="1" ht="15.75" customHeight="1" x14ac:dyDescent="0.2">
      <c r="A7" s="446"/>
      <c r="B7" s="1193" t="str">
        <f>porsaad!B6</f>
        <v>Situación a 30 de abril de 2023</v>
      </c>
      <c r="C7" s="1193"/>
      <c r="D7" s="1193"/>
      <c r="E7" s="1193"/>
      <c r="F7" s="1193"/>
      <c r="G7" s="1193"/>
      <c r="H7" s="1193"/>
      <c r="I7" s="1193"/>
      <c r="J7" s="450"/>
      <c r="K7" s="450"/>
      <c r="L7" s="451"/>
      <c r="M7" s="451"/>
      <c r="N7" s="451"/>
      <c r="O7" s="451"/>
      <c r="P7" s="451"/>
      <c r="Q7" s="451"/>
    </row>
    <row r="8" spans="1:17" ht="8.25" customHeight="1" x14ac:dyDescent="0.2">
      <c r="H8" s="453"/>
    </row>
    <row r="9" spans="1:17" ht="15" customHeight="1" x14ac:dyDescent="0.2">
      <c r="B9" s="1194" t="s">
        <v>15</v>
      </c>
      <c r="C9" s="1197" t="s">
        <v>194</v>
      </c>
      <c r="D9" s="454"/>
      <c r="E9" s="454"/>
      <c r="F9" s="454"/>
      <c r="G9" s="454"/>
      <c r="H9" s="454"/>
      <c r="I9" s="455"/>
    </row>
    <row r="10" spans="1:17" ht="15.75" customHeight="1" x14ac:dyDescent="0.2">
      <c r="B10" s="1195"/>
      <c r="C10" s="1198"/>
      <c r="D10" s="1200" t="s">
        <v>141</v>
      </c>
      <c r="E10" s="1201"/>
      <c r="F10" s="1204" t="s">
        <v>142</v>
      </c>
      <c r="G10" s="1205"/>
      <c r="H10" s="1205"/>
      <c r="I10" s="1206"/>
    </row>
    <row r="11" spans="1:17" ht="40.5" customHeight="1" x14ac:dyDescent="0.2">
      <c r="B11" s="1195"/>
      <c r="C11" s="1198"/>
      <c r="D11" s="1202"/>
      <c r="E11" s="1203"/>
      <c r="F11" s="1204" t="s">
        <v>197</v>
      </c>
      <c r="G11" s="1206"/>
      <c r="H11" s="1204" t="s">
        <v>479</v>
      </c>
      <c r="I11" s="1206"/>
    </row>
    <row r="12" spans="1:17" ht="52.5" customHeight="1" x14ac:dyDescent="0.2">
      <c r="B12" s="1196"/>
      <c r="C12" s="1199"/>
      <c r="D12" s="794" t="s">
        <v>12</v>
      </c>
      <c r="E12" s="795" t="s">
        <v>195</v>
      </c>
      <c r="F12" s="793" t="s">
        <v>12</v>
      </c>
      <c r="G12" s="795" t="s">
        <v>195</v>
      </c>
      <c r="H12" s="793" t="s">
        <v>12</v>
      </c>
      <c r="I12" s="795" t="s">
        <v>195</v>
      </c>
    </row>
    <row r="13" spans="1:17" ht="12.75" customHeight="1" x14ac:dyDescent="0.2">
      <c r="B13" s="618" t="s">
        <v>11</v>
      </c>
      <c r="C13" s="335">
        <f>'31dictsaad'!D10-'31dictsaad'!H10</f>
        <v>49179</v>
      </c>
      <c r="D13" s="335">
        <v>0</v>
      </c>
      <c r="E13" s="623">
        <v>0</v>
      </c>
      <c r="F13" s="335">
        <v>15928</v>
      </c>
      <c r="G13" s="623">
        <v>32.387807804144046</v>
      </c>
      <c r="H13" s="335">
        <v>33251</v>
      </c>
      <c r="I13" s="623">
        <f>H13/C13*100</f>
        <v>67.612192195855954</v>
      </c>
    </row>
    <row r="14" spans="1:17" x14ac:dyDescent="0.2">
      <c r="B14" s="619" t="s">
        <v>10</v>
      </c>
      <c r="C14" s="341">
        <f>'31dictsaad'!D11-'31dictsaad'!H11</f>
        <v>4126</v>
      </c>
      <c r="D14" s="341">
        <v>0</v>
      </c>
      <c r="E14" s="624">
        <v>0</v>
      </c>
      <c r="F14" s="341">
        <v>3839</v>
      </c>
      <c r="G14" s="624">
        <v>93.044110518662137</v>
      </c>
      <c r="H14" s="341">
        <v>287</v>
      </c>
      <c r="I14" s="624">
        <f t="shared" ref="I14:I31" si="0">H14/C14*100</f>
        <v>6.9558894813378567</v>
      </c>
    </row>
    <row r="15" spans="1:17" x14ac:dyDescent="0.2">
      <c r="B15" s="619" t="s">
        <v>40</v>
      </c>
      <c r="C15" s="341">
        <f>'31dictsaad'!D12-'31dictsaad'!H12</f>
        <v>3936</v>
      </c>
      <c r="D15" s="341">
        <v>0</v>
      </c>
      <c r="E15" s="624">
        <v>0</v>
      </c>
      <c r="F15" s="341">
        <v>3019</v>
      </c>
      <c r="G15" s="624">
        <v>76.702235772357724</v>
      </c>
      <c r="H15" s="341">
        <v>917</v>
      </c>
      <c r="I15" s="624">
        <f t="shared" si="0"/>
        <v>23.297764227642276</v>
      </c>
    </row>
    <row r="16" spans="1:17" x14ac:dyDescent="0.2">
      <c r="B16" s="619" t="s">
        <v>41</v>
      </c>
      <c r="C16" s="341">
        <f>'31dictsaad'!D13-'31dictsaad'!H13</f>
        <v>3324</v>
      </c>
      <c r="D16" s="341">
        <v>0</v>
      </c>
      <c r="E16" s="624">
        <v>0</v>
      </c>
      <c r="F16" s="341">
        <v>2444</v>
      </c>
      <c r="G16" s="624">
        <v>73.525872442839955</v>
      </c>
      <c r="H16" s="341">
        <v>880</v>
      </c>
      <c r="I16" s="624">
        <f t="shared" si="0"/>
        <v>26.474127557160049</v>
      </c>
    </row>
    <row r="17" spans="2:9" x14ac:dyDescent="0.2">
      <c r="B17" s="619" t="s">
        <v>9</v>
      </c>
      <c r="C17" s="341">
        <f>'31dictsaad'!D14-'31dictsaad'!H14</f>
        <v>8580</v>
      </c>
      <c r="D17" s="341">
        <v>0</v>
      </c>
      <c r="E17" s="624">
        <v>0</v>
      </c>
      <c r="F17" s="341">
        <v>811</v>
      </c>
      <c r="G17" s="624">
        <v>9.4522144522144522</v>
      </c>
      <c r="H17" s="341">
        <v>7769</v>
      </c>
      <c r="I17" s="624">
        <f t="shared" si="0"/>
        <v>90.547785547785551</v>
      </c>
    </row>
    <row r="18" spans="2:9" x14ac:dyDescent="0.2">
      <c r="B18" s="619" t="s">
        <v>8</v>
      </c>
      <c r="C18" s="341">
        <f>'31dictsaad'!D15-'31dictsaad'!H15</f>
        <v>780</v>
      </c>
      <c r="D18" s="341">
        <v>0</v>
      </c>
      <c r="E18" s="624">
        <v>0</v>
      </c>
      <c r="F18" s="341">
        <v>149</v>
      </c>
      <c r="G18" s="624">
        <v>19.102564102564102</v>
      </c>
      <c r="H18" s="341">
        <v>631</v>
      </c>
      <c r="I18" s="624">
        <f t="shared" si="0"/>
        <v>80.897435897435898</v>
      </c>
    </row>
    <row r="19" spans="2:9" x14ac:dyDescent="0.2">
      <c r="B19" s="619" t="s">
        <v>7</v>
      </c>
      <c r="C19" s="341">
        <f>'31dictsaad'!D16-'31dictsaad'!H16</f>
        <v>8043</v>
      </c>
      <c r="D19" s="341">
        <v>0</v>
      </c>
      <c r="E19" s="624">
        <v>0</v>
      </c>
      <c r="F19" s="341">
        <v>5038</v>
      </c>
      <c r="G19" s="624">
        <v>62.638319035185873</v>
      </c>
      <c r="H19" s="341">
        <v>3005</v>
      </c>
      <c r="I19" s="624">
        <f t="shared" si="0"/>
        <v>37.361680964814127</v>
      </c>
    </row>
    <row r="20" spans="2:9" x14ac:dyDescent="0.2">
      <c r="B20" s="619" t="s">
        <v>43</v>
      </c>
      <c r="C20" s="341">
        <f>'31dictsaad'!D17-'31dictsaad'!H17</f>
        <v>4443</v>
      </c>
      <c r="D20" s="341">
        <v>0</v>
      </c>
      <c r="E20" s="624">
        <v>0</v>
      </c>
      <c r="F20" s="341">
        <v>3608</v>
      </c>
      <c r="G20" s="624">
        <v>81.206392077425164</v>
      </c>
      <c r="H20" s="341">
        <v>835</v>
      </c>
      <c r="I20" s="624">
        <f t="shared" si="0"/>
        <v>18.793607922574836</v>
      </c>
    </row>
    <row r="21" spans="2:9" x14ac:dyDescent="0.2">
      <c r="B21" s="619" t="s">
        <v>44</v>
      </c>
      <c r="C21" s="341">
        <f>'31dictsaad'!D18-'31dictsaad'!H18</f>
        <v>28229</v>
      </c>
      <c r="D21" s="341">
        <v>0</v>
      </c>
      <c r="E21" s="624">
        <v>0</v>
      </c>
      <c r="F21" s="341">
        <v>24349</v>
      </c>
      <c r="G21" s="624">
        <v>86.255269403804604</v>
      </c>
      <c r="H21" s="341">
        <v>3880</v>
      </c>
      <c r="I21" s="624">
        <f t="shared" si="0"/>
        <v>13.744730596195401</v>
      </c>
    </row>
    <row r="22" spans="2:9" x14ac:dyDescent="0.2">
      <c r="B22" s="619" t="s">
        <v>6</v>
      </c>
      <c r="C22" s="341">
        <f>'31dictsaad'!D19-'31dictsaad'!H19</f>
        <v>16792</v>
      </c>
      <c r="D22" s="341">
        <v>144</v>
      </c>
      <c r="E22" s="624">
        <v>0.85755121486422103</v>
      </c>
      <c r="F22" s="341">
        <v>10403</v>
      </c>
      <c r="G22" s="624">
        <v>61.952120057170077</v>
      </c>
      <c r="H22" s="341">
        <v>6245</v>
      </c>
      <c r="I22" s="624">
        <f t="shared" si="0"/>
        <v>37.190328727965699</v>
      </c>
    </row>
    <row r="23" spans="2:9" x14ac:dyDescent="0.2">
      <c r="B23" s="619" t="s">
        <v>5</v>
      </c>
      <c r="C23" s="341">
        <f>'31dictsaad'!D20-'31dictsaad'!H20</f>
        <v>2741</v>
      </c>
      <c r="D23" s="341">
        <v>0</v>
      </c>
      <c r="E23" s="624">
        <v>0</v>
      </c>
      <c r="F23" s="341">
        <v>2187</v>
      </c>
      <c r="G23" s="624">
        <v>79.788398394746437</v>
      </c>
      <c r="H23" s="341">
        <v>554</v>
      </c>
      <c r="I23" s="624">
        <f t="shared" si="0"/>
        <v>20.211601605253556</v>
      </c>
    </row>
    <row r="24" spans="2:9" x14ac:dyDescent="0.2">
      <c r="B24" s="619" t="s">
        <v>38</v>
      </c>
      <c r="C24" s="341">
        <f>'31dictsaad'!D21-'31dictsaad'!H21</f>
        <v>509</v>
      </c>
      <c r="D24" s="341">
        <v>0</v>
      </c>
      <c r="E24" s="624">
        <v>0</v>
      </c>
      <c r="F24" s="341">
        <v>5</v>
      </c>
      <c r="G24" s="624">
        <v>0.98231827111984282</v>
      </c>
      <c r="H24" s="341">
        <v>504</v>
      </c>
      <c r="I24" s="624">
        <f t="shared" si="0"/>
        <v>99.017681728880163</v>
      </c>
    </row>
    <row r="25" spans="2:9" x14ac:dyDescent="0.2">
      <c r="B25" s="619" t="s">
        <v>45</v>
      </c>
      <c r="C25" s="341">
        <f>'31dictsaad'!D22-'31dictsaad'!H22</f>
        <v>102</v>
      </c>
      <c r="D25" s="341">
        <v>2</v>
      </c>
      <c r="E25" s="624">
        <v>1.9607843137254901</v>
      </c>
      <c r="F25" s="341">
        <v>40</v>
      </c>
      <c r="G25" s="624">
        <v>39.215686274509807</v>
      </c>
      <c r="H25" s="341">
        <v>60</v>
      </c>
      <c r="I25" s="624">
        <f t="shared" si="0"/>
        <v>58.82352941176471</v>
      </c>
    </row>
    <row r="26" spans="2:9" x14ac:dyDescent="0.2">
      <c r="B26" s="619" t="s">
        <v>46</v>
      </c>
      <c r="C26" s="341">
        <f>'31dictsaad'!D23-'31dictsaad'!H23</f>
        <v>6572</v>
      </c>
      <c r="D26" s="341">
        <v>0</v>
      </c>
      <c r="E26" s="624">
        <v>0</v>
      </c>
      <c r="F26" s="341">
        <v>4303</v>
      </c>
      <c r="G26" s="624">
        <v>65.474741326841141</v>
      </c>
      <c r="H26" s="341">
        <v>2269</v>
      </c>
      <c r="I26" s="624">
        <f t="shared" si="0"/>
        <v>34.525258673158852</v>
      </c>
    </row>
    <row r="27" spans="2:9" x14ac:dyDescent="0.2">
      <c r="B27" s="619" t="s">
        <v>47</v>
      </c>
      <c r="C27" s="341">
        <f>'31dictsaad'!D24-'31dictsaad'!H24</f>
        <v>66</v>
      </c>
      <c r="D27" s="341">
        <v>0</v>
      </c>
      <c r="E27" s="624">
        <v>0</v>
      </c>
      <c r="F27" s="341">
        <v>5</v>
      </c>
      <c r="G27" s="624">
        <v>7.5757575757575761</v>
      </c>
      <c r="H27" s="341">
        <v>61</v>
      </c>
      <c r="I27" s="624">
        <f t="shared" si="0"/>
        <v>92.424242424242422</v>
      </c>
    </row>
    <row r="28" spans="2:9" x14ac:dyDescent="0.2">
      <c r="B28" s="619" t="s">
        <v>48</v>
      </c>
      <c r="C28" s="341">
        <f>'31dictsaad'!D25-'31dictsaad'!H25</f>
        <v>493</v>
      </c>
      <c r="D28" s="341">
        <v>0</v>
      </c>
      <c r="E28" s="624">
        <v>0</v>
      </c>
      <c r="F28" s="341">
        <v>122</v>
      </c>
      <c r="G28" s="624">
        <v>24.746450304259636</v>
      </c>
      <c r="H28" s="341">
        <v>371</v>
      </c>
      <c r="I28" s="624">
        <f t="shared" si="0"/>
        <v>75.253549695740361</v>
      </c>
    </row>
    <row r="29" spans="2:9" x14ac:dyDescent="0.2">
      <c r="B29" s="619" t="s">
        <v>49</v>
      </c>
      <c r="C29" s="341">
        <f>'31dictsaad'!D26-'31dictsaad'!H26</f>
        <v>36</v>
      </c>
      <c r="D29" s="341">
        <v>0</v>
      </c>
      <c r="E29" s="624">
        <v>0</v>
      </c>
      <c r="F29" s="341">
        <v>26</v>
      </c>
      <c r="G29" s="624">
        <v>72.222222222222214</v>
      </c>
      <c r="H29" s="341">
        <v>10</v>
      </c>
      <c r="I29" s="624">
        <f t="shared" si="0"/>
        <v>27.777777777777779</v>
      </c>
    </row>
    <row r="30" spans="2:9" x14ac:dyDescent="0.2">
      <c r="B30" s="619" t="s">
        <v>4</v>
      </c>
      <c r="C30" s="341">
        <f>'31dictsaad'!D27-'31dictsaad'!H27</f>
        <v>239</v>
      </c>
      <c r="D30" s="341">
        <v>0</v>
      </c>
      <c r="E30" s="624">
        <v>0</v>
      </c>
      <c r="F30" s="341">
        <v>200</v>
      </c>
      <c r="G30" s="624">
        <v>83.682008368200826</v>
      </c>
      <c r="H30" s="341">
        <v>39</v>
      </c>
      <c r="I30" s="624">
        <f t="shared" si="0"/>
        <v>16.317991631799163</v>
      </c>
    </row>
    <row r="31" spans="2:9" x14ac:dyDescent="0.2">
      <c r="B31" s="456" t="s">
        <v>3</v>
      </c>
      <c r="C31" s="333">
        <f>SUM(C13:C30)</f>
        <v>138190</v>
      </c>
      <c r="D31" s="333">
        <f>SUM(D13:D30)</f>
        <v>146</v>
      </c>
      <c r="E31" s="625">
        <f t="shared" ref="E14:E31" si="1">D31/C31*100</f>
        <v>0.10565163904768797</v>
      </c>
      <c r="F31" s="333">
        <f>SUM(F13:F30)</f>
        <v>76476</v>
      </c>
      <c r="G31" s="625">
        <f t="shared" ref="G14:G31" si="2">F31/C31*100</f>
        <v>55.341196902814957</v>
      </c>
      <c r="H31" s="333">
        <f>SUM(H13:H30)</f>
        <v>61568</v>
      </c>
      <c r="I31" s="625">
        <f t="shared" si="0"/>
        <v>44.55315145813735</v>
      </c>
    </row>
    <row r="33" spans="2:9" x14ac:dyDescent="0.2">
      <c r="B33" s="848" t="s">
        <v>293</v>
      </c>
    </row>
    <row r="34" spans="2:9" x14ac:dyDescent="0.2">
      <c r="B34" s="848" t="s">
        <v>480</v>
      </c>
    </row>
    <row r="35" spans="2:9" x14ac:dyDescent="0.2">
      <c r="B35" s="1191" t="s">
        <v>481</v>
      </c>
      <c r="C35" s="1191"/>
      <c r="D35" s="1191"/>
      <c r="E35" s="1191"/>
      <c r="F35" s="1191"/>
      <c r="G35" s="1191"/>
      <c r="H35" s="1191"/>
      <c r="I35" s="1191"/>
    </row>
    <row r="36" spans="2:9" x14ac:dyDescent="0.2">
      <c r="B36" s="848" t="s">
        <v>482</v>
      </c>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8" orientation="landscape"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Hoja54">
    <pageSetUpPr fitToPage="1"/>
  </sheetPr>
  <dimension ref="A1:R33"/>
  <sheetViews>
    <sheetView zoomScaleNormal="100" workbookViewId="0"/>
  </sheetViews>
  <sheetFormatPr baseColWidth="10" defaultColWidth="11.42578125" defaultRowHeight="12.75" x14ac:dyDescent="0.2"/>
  <cols>
    <col min="1" max="1" width="3.28515625" style="452" customWidth="1"/>
    <col min="2" max="2" width="28.42578125" style="452" customWidth="1"/>
    <col min="3" max="3" width="16.7109375" style="452" customWidth="1"/>
    <col min="4" max="4" width="9.5703125" style="452" customWidth="1"/>
    <col min="5" max="5" width="14.85546875" style="452" customWidth="1"/>
    <col min="6" max="6" width="9" style="452" customWidth="1"/>
    <col min="7" max="7" width="16.28515625" style="452" customWidth="1"/>
    <col min="8" max="8" width="10.85546875" style="452" customWidth="1"/>
    <col min="9" max="9" width="16.42578125" style="452" customWidth="1"/>
    <col min="10" max="16384" width="11.42578125" style="452"/>
  </cols>
  <sheetData>
    <row r="1" spans="1:18" s="445" customFormat="1" x14ac:dyDescent="0.2">
      <c r="A1" s="445" t="s">
        <v>102</v>
      </c>
      <c r="B1" s="445" t="s">
        <v>59</v>
      </c>
      <c r="I1" s="445" t="s">
        <v>102</v>
      </c>
      <c r="J1" s="445" t="s">
        <v>70</v>
      </c>
      <c r="Q1" s="445" t="s">
        <v>87</v>
      </c>
    </row>
    <row r="2" spans="1:18" s="445" customFormat="1" x14ac:dyDescent="0.2"/>
    <row r="3" spans="1:18" s="445" customFormat="1" x14ac:dyDescent="0.2"/>
    <row r="4" spans="1:18" s="445" customFormat="1" x14ac:dyDescent="0.2"/>
    <row r="5" spans="1:18" s="445" customFormat="1" ht="16.5" customHeight="1" x14ac:dyDescent="0.2"/>
    <row r="6" spans="1:18" s="449" customFormat="1" ht="38.25" customHeight="1" x14ac:dyDescent="0.2">
      <c r="A6" s="446"/>
      <c r="B6" s="1192" t="s">
        <v>471</v>
      </c>
      <c r="C6" s="1192"/>
      <c r="D6" s="1192"/>
      <c r="E6" s="1192"/>
      <c r="F6" s="1192"/>
      <c r="G6" s="1192"/>
      <c r="H6" s="1192"/>
      <c r="I6" s="1192"/>
      <c r="J6" s="447"/>
      <c r="K6" s="447"/>
      <c r="L6" s="447"/>
      <c r="M6" s="448"/>
      <c r="N6" s="448"/>
      <c r="O6" s="448"/>
      <c r="P6" s="448"/>
      <c r="Q6" s="448"/>
      <c r="R6" s="448"/>
    </row>
    <row r="7" spans="1:18" s="449" customFormat="1" ht="15.75" customHeight="1" x14ac:dyDescent="0.2">
      <c r="A7" s="446"/>
      <c r="B7" s="1193" t="str">
        <f>porsaad!B6</f>
        <v>Situación a 30 de abril de 2023</v>
      </c>
      <c r="C7" s="1193"/>
      <c r="D7" s="1193"/>
      <c r="E7" s="1193"/>
      <c r="F7" s="1193"/>
      <c r="G7" s="1193"/>
      <c r="H7" s="1193"/>
      <c r="I7" s="1193"/>
      <c r="J7" s="450"/>
      <c r="K7" s="450"/>
      <c r="L7" s="450"/>
      <c r="M7" s="451"/>
      <c r="N7" s="451"/>
      <c r="O7" s="451"/>
      <c r="P7" s="451"/>
      <c r="Q7" s="451"/>
      <c r="R7" s="451"/>
    </row>
    <row r="8" spans="1:18" ht="8.25" customHeight="1" x14ac:dyDescent="0.2">
      <c r="I8" s="453"/>
    </row>
    <row r="9" spans="1:18" ht="15" customHeight="1" x14ac:dyDescent="0.2">
      <c r="B9" s="1194" t="s">
        <v>15</v>
      </c>
      <c r="C9" s="1197" t="s">
        <v>289</v>
      </c>
      <c r="D9" s="454"/>
      <c r="E9" s="454"/>
      <c r="F9" s="454"/>
      <c r="G9" s="454"/>
      <c r="H9" s="454"/>
      <c r="I9" s="455"/>
    </row>
    <row r="10" spans="1:18" ht="15.75" customHeight="1" x14ac:dyDescent="0.2">
      <c r="B10" s="1195"/>
      <c r="C10" s="1198"/>
      <c r="D10" s="1200" t="s">
        <v>141</v>
      </c>
      <c r="E10" s="1201"/>
      <c r="F10" s="1204" t="s">
        <v>142</v>
      </c>
      <c r="G10" s="1205"/>
      <c r="H10" s="1205"/>
      <c r="I10" s="1206"/>
    </row>
    <row r="11" spans="1:18" ht="40.5" customHeight="1" x14ac:dyDescent="0.2">
      <c r="B11" s="1195"/>
      <c r="C11" s="1198"/>
      <c r="D11" s="1202"/>
      <c r="E11" s="1203"/>
      <c r="F11" s="1204" t="s">
        <v>290</v>
      </c>
      <c r="G11" s="1206"/>
      <c r="H11" s="1204" t="s">
        <v>291</v>
      </c>
      <c r="I11" s="1206"/>
    </row>
    <row r="12" spans="1:18" ht="52.5" customHeight="1" x14ac:dyDescent="0.2">
      <c r="B12" s="1196"/>
      <c r="C12" s="1199"/>
      <c r="D12" s="794" t="s">
        <v>12</v>
      </c>
      <c r="E12" s="847" t="s">
        <v>292</v>
      </c>
      <c r="F12" s="793" t="s">
        <v>12</v>
      </c>
      <c r="G12" s="847" t="s">
        <v>292</v>
      </c>
      <c r="H12" s="793" t="s">
        <v>12</v>
      </c>
      <c r="I12" s="847" t="s">
        <v>292</v>
      </c>
    </row>
    <row r="13" spans="1:18" ht="12.75" customHeight="1" x14ac:dyDescent="0.2">
      <c r="B13" s="618" t="s">
        <v>11</v>
      </c>
      <c r="C13" s="335">
        <f>D13+F13+H13</f>
        <v>38997</v>
      </c>
      <c r="D13" s="335">
        <v>23</v>
      </c>
      <c r="E13" s="623">
        <v>5.8978895812498405E-2</v>
      </c>
      <c r="F13" s="335">
        <v>1559</v>
      </c>
      <c r="G13" s="623">
        <v>3.9977434161602177</v>
      </c>
      <c r="H13" s="335">
        <v>37415</v>
      </c>
      <c r="I13" s="623">
        <f>H13/C13*100</f>
        <v>95.94327768802728</v>
      </c>
    </row>
    <row r="14" spans="1:18" x14ac:dyDescent="0.2">
      <c r="B14" s="619" t="s">
        <v>10</v>
      </c>
      <c r="C14" s="341">
        <f t="shared" ref="C14:C30" si="0">D14+F14+H14</f>
        <v>1624</v>
      </c>
      <c r="D14" s="341">
        <v>3</v>
      </c>
      <c r="E14" s="624">
        <v>0.18472906403940886</v>
      </c>
      <c r="F14" s="341">
        <v>617</v>
      </c>
      <c r="G14" s="624">
        <v>37.99261083743842</v>
      </c>
      <c r="H14" s="341">
        <v>1004</v>
      </c>
      <c r="I14" s="624">
        <f t="shared" ref="I14:I31" si="1">H14/C14*100</f>
        <v>61.822660098522164</v>
      </c>
    </row>
    <row r="15" spans="1:18" x14ac:dyDescent="0.2">
      <c r="B15" s="619" t="s">
        <v>40</v>
      </c>
      <c r="C15" s="341">
        <f t="shared" si="0"/>
        <v>2887</v>
      </c>
      <c r="D15" s="341">
        <v>2</v>
      </c>
      <c r="E15" s="624">
        <v>6.9276065119501212E-2</v>
      </c>
      <c r="F15" s="341">
        <v>717</v>
      </c>
      <c r="G15" s="624">
        <v>24.835469345341185</v>
      </c>
      <c r="H15" s="341">
        <v>2168</v>
      </c>
      <c r="I15" s="624">
        <f t="shared" si="1"/>
        <v>75.095254589539323</v>
      </c>
    </row>
    <row r="16" spans="1:18" x14ac:dyDescent="0.2">
      <c r="B16" s="619" t="s">
        <v>41</v>
      </c>
      <c r="C16" s="341">
        <f t="shared" si="0"/>
        <v>3973</v>
      </c>
      <c r="D16" s="341">
        <v>2</v>
      </c>
      <c r="E16" s="624">
        <v>5.0339793606846213E-2</v>
      </c>
      <c r="F16" s="341">
        <v>1458</v>
      </c>
      <c r="G16" s="624">
        <v>36.697709539390885</v>
      </c>
      <c r="H16" s="341">
        <v>2513</v>
      </c>
      <c r="I16" s="624">
        <f t="shared" si="1"/>
        <v>63.251950667002262</v>
      </c>
    </row>
    <row r="17" spans="2:9" x14ac:dyDescent="0.2">
      <c r="B17" s="619" t="s">
        <v>9</v>
      </c>
      <c r="C17" s="341">
        <f t="shared" si="0"/>
        <v>5938</v>
      </c>
      <c r="D17" s="341">
        <v>3</v>
      </c>
      <c r="E17" s="624">
        <v>5.0522061300101041E-2</v>
      </c>
      <c r="F17" s="341">
        <v>118</v>
      </c>
      <c r="G17" s="624">
        <v>1.9872010778039744</v>
      </c>
      <c r="H17" s="341">
        <v>5817</v>
      </c>
      <c r="I17" s="624">
        <f t="shared" si="1"/>
        <v>97.962276860895926</v>
      </c>
    </row>
    <row r="18" spans="2:9" x14ac:dyDescent="0.2">
      <c r="B18" s="619" t="s">
        <v>8</v>
      </c>
      <c r="C18" s="341">
        <f t="shared" si="0"/>
        <v>838</v>
      </c>
      <c r="D18" s="341">
        <v>35</v>
      </c>
      <c r="E18" s="624">
        <v>4.1766109785202863</v>
      </c>
      <c r="F18" s="341">
        <v>346</v>
      </c>
      <c r="G18" s="624">
        <v>41.288782816229116</v>
      </c>
      <c r="H18" s="341">
        <v>457</v>
      </c>
      <c r="I18" s="624">
        <f t="shared" si="1"/>
        <v>54.534606205250604</v>
      </c>
    </row>
    <row r="19" spans="2:9" x14ac:dyDescent="0.2">
      <c r="B19" s="619" t="s">
        <v>7</v>
      </c>
      <c r="C19" s="341">
        <f t="shared" si="0"/>
        <v>169</v>
      </c>
      <c r="D19" s="341">
        <v>10</v>
      </c>
      <c r="E19" s="624">
        <v>5.9171597633136095</v>
      </c>
      <c r="F19" s="341">
        <v>125</v>
      </c>
      <c r="G19" s="624">
        <v>73.964497041420117</v>
      </c>
      <c r="H19" s="341">
        <v>34</v>
      </c>
      <c r="I19" s="624">
        <f t="shared" si="1"/>
        <v>20.118343195266274</v>
      </c>
    </row>
    <row r="20" spans="2:9" x14ac:dyDescent="0.2">
      <c r="B20" s="619" t="s">
        <v>43</v>
      </c>
      <c r="C20" s="341">
        <f t="shared" si="0"/>
        <v>4043</v>
      </c>
      <c r="D20" s="341">
        <v>23</v>
      </c>
      <c r="E20" s="624">
        <v>0.56888449171407363</v>
      </c>
      <c r="F20" s="341">
        <v>1971</v>
      </c>
      <c r="G20" s="624">
        <v>48.750927529062579</v>
      </c>
      <c r="H20" s="341">
        <v>2049</v>
      </c>
      <c r="I20" s="624">
        <f t="shared" si="1"/>
        <v>50.680187979223348</v>
      </c>
    </row>
    <row r="21" spans="2:9" x14ac:dyDescent="0.2">
      <c r="B21" s="619" t="s">
        <v>44</v>
      </c>
      <c r="C21" s="341">
        <f t="shared" si="0"/>
        <v>69443</v>
      </c>
      <c r="D21" s="341">
        <v>9</v>
      </c>
      <c r="E21" s="624">
        <v>1.296026957360713E-2</v>
      </c>
      <c r="F21" s="341">
        <v>5739</v>
      </c>
      <c r="G21" s="624">
        <v>8.2643318981034799</v>
      </c>
      <c r="H21" s="341">
        <v>63695</v>
      </c>
      <c r="I21" s="624">
        <f t="shared" si="1"/>
        <v>91.722707832322911</v>
      </c>
    </row>
    <row r="22" spans="2:9" x14ac:dyDescent="0.2">
      <c r="B22" s="619" t="s">
        <v>6</v>
      </c>
      <c r="C22" s="341">
        <f t="shared" si="0"/>
        <v>8736</v>
      </c>
      <c r="D22" s="341">
        <v>1773</v>
      </c>
      <c r="E22" s="624">
        <v>20.295329670329672</v>
      </c>
      <c r="F22" s="341">
        <v>1818</v>
      </c>
      <c r="G22" s="624">
        <v>20.810439560439562</v>
      </c>
      <c r="H22" s="341">
        <v>5145</v>
      </c>
      <c r="I22" s="624">
        <f t="shared" si="1"/>
        <v>58.894230769230774</v>
      </c>
    </row>
    <row r="23" spans="2:9" x14ac:dyDescent="0.2">
      <c r="B23" s="619" t="s">
        <v>5</v>
      </c>
      <c r="C23" s="341">
        <f t="shared" si="0"/>
        <v>6150</v>
      </c>
      <c r="D23" s="341">
        <v>26</v>
      </c>
      <c r="E23" s="624">
        <v>0.42276422764227645</v>
      </c>
      <c r="F23" s="341">
        <v>1578</v>
      </c>
      <c r="G23" s="624">
        <v>25.658536585365855</v>
      </c>
      <c r="H23" s="341">
        <v>4546</v>
      </c>
      <c r="I23" s="624">
        <f t="shared" si="1"/>
        <v>73.918699186991859</v>
      </c>
    </row>
    <row r="24" spans="2:9" x14ac:dyDescent="0.2">
      <c r="B24" s="619" t="s">
        <v>38</v>
      </c>
      <c r="C24" s="341">
        <f t="shared" si="0"/>
        <v>2131</v>
      </c>
      <c r="D24" s="341">
        <v>31</v>
      </c>
      <c r="E24" s="624">
        <v>1.4547160957297043</v>
      </c>
      <c r="F24" s="341">
        <v>14</v>
      </c>
      <c r="G24" s="624">
        <v>0.65696855936180198</v>
      </c>
      <c r="H24" s="341">
        <v>2086</v>
      </c>
      <c r="I24" s="624">
        <f t="shared" si="1"/>
        <v>97.888315344908492</v>
      </c>
    </row>
    <row r="25" spans="2:9" x14ac:dyDescent="0.2">
      <c r="B25" s="619" t="s">
        <v>45</v>
      </c>
      <c r="C25" s="341">
        <f t="shared" si="0"/>
        <v>11272</v>
      </c>
      <c r="D25" s="341">
        <v>630</v>
      </c>
      <c r="E25" s="624">
        <v>5.5890702625975868</v>
      </c>
      <c r="F25" s="341">
        <v>2012</v>
      </c>
      <c r="G25" s="624">
        <v>17.849538679914833</v>
      </c>
      <c r="H25" s="341">
        <v>8630</v>
      </c>
      <c r="I25" s="624">
        <f t="shared" si="1"/>
        <v>76.561391057487583</v>
      </c>
    </row>
    <row r="26" spans="2:9" x14ac:dyDescent="0.2">
      <c r="B26" s="619" t="s">
        <v>46</v>
      </c>
      <c r="C26" s="341">
        <f t="shared" si="0"/>
        <v>6948</v>
      </c>
      <c r="D26" s="341">
        <v>3</v>
      </c>
      <c r="E26" s="624">
        <v>4.317789291882556E-2</v>
      </c>
      <c r="F26" s="341">
        <v>114</v>
      </c>
      <c r="G26" s="624">
        <v>1.6407599309153715</v>
      </c>
      <c r="H26" s="341">
        <v>6831</v>
      </c>
      <c r="I26" s="624">
        <f t="shared" si="1"/>
        <v>98.316062176165815</v>
      </c>
    </row>
    <row r="27" spans="2:9" x14ac:dyDescent="0.2">
      <c r="B27" s="619" t="s">
        <v>47</v>
      </c>
      <c r="C27" s="341">
        <f t="shared" si="0"/>
        <v>723</v>
      </c>
      <c r="D27" s="341">
        <v>196</v>
      </c>
      <c r="E27" s="624">
        <v>27.109266943291839</v>
      </c>
      <c r="F27" s="341">
        <v>15</v>
      </c>
      <c r="G27" s="624">
        <v>2.0746887966804977</v>
      </c>
      <c r="H27" s="341">
        <v>512</v>
      </c>
      <c r="I27" s="624">
        <f t="shared" si="1"/>
        <v>70.816044260027667</v>
      </c>
    </row>
    <row r="28" spans="2:9" x14ac:dyDescent="0.2">
      <c r="B28" s="619" t="s">
        <v>48</v>
      </c>
      <c r="C28" s="341">
        <f t="shared" si="0"/>
        <v>14103</v>
      </c>
      <c r="D28" s="341">
        <v>1577</v>
      </c>
      <c r="E28" s="624">
        <v>11.182018010352406</v>
      </c>
      <c r="F28" s="341">
        <v>3587</v>
      </c>
      <c r="G28" s="624">
        <v>25.434304757852939</v>
      </c>
      <c r="H28" s="341">
        <v>8939</v>
      </c>
      <c r="I28" s="624">
        <f t="shared" si="1"/>
        <v>63.383677231794657</v>
      </c>
    </row>
    <row r="29" spans="2:9" x14ac:dyDescent="0.2">
      <c r="B29" s="619" t="s">
        <v>49</v>
      </c>
      <c r="C29" s="341">
        <f t="shared" si="0"/>
        <v>1714</v>
      </c>
      <c r="D29" s="341">
        <v>694</v>
      </c>
      <c r="E29" s="624">
        <v>40.490081680280049</v>
      </c>
      <c r="F29" s="341">
        <v>897</v>
      </c>
      <c r="G29" s="624">
        <v>52.333722287047848</v>
      </c>
      <c r="H29" s="341">
        <v>123</v>
      </c>
      <c r="I29" s="624">
        <f t="shared" si="1"/>
        <v>7.1761960326721121</v>
      </c>
    </row>
    <row r="30" spans="2:9" x14ac:dyDescent="0.2">
      <c r="B30" s="619" t="s">
        <v>4</v>
      </c>
      <c r="C30" s="341">
        <f t="shared" si="0"/>
        <v>334</v>
      </c>
      <c r="D30" s="341">
        <v>1</v>
      </c>
      <c r="E30" s="624">
        <v>0.29940119760479045</v>
      </c>
      <c r="F30" s="341">
        <v>114</v>
      </c>
      <c r="G30" s="624">
        <v>34.131736526946113</v>
      </c>
      <c r="H30" s="341">
        <v>219</v>
      </c>
      <c r="I30" s="624">
        <f t="shared" si="1"/>
        <v>65.568862275449106</v>
      </c>
    </row>
    <row r="31" spans="2:9" x14ac:dyDescent="0.2">
      <c r="B31" s="456" t="s">
        <v>3</v>
      </c>
      <c r="C31" s="333">
        <f>SUM(C13:C30)</f>
        <v>180023</v>
      </c>
      <c r="D31" s="333">
        <f>SUM(D13:D30)</f>
        <v>5041</v>
      </c>
      <c r="E31" s="625">
        <f t="shared" ref="E14:E31" si="2">D31/C31*100</f>
        <v>2.8001977525094013</v>
      </c>
      <c r="F31" s="333">
        <f>SUM(F13:F30)</f>
        <v>22799</v>
      </c>
      <c r="G31" s="625">
        <f t="shared" ref="G14:G31" si="3">F31/C31*100</f>
        <v>12.664492870355454</v>
      </c>
      <c r="H31" s="333">
        <f>SUM(H13:H30)</f>
        <v>152183</v>
      </c>
      <c r="I31" s="625">
        <f t="shared" si="1"/>
        <v>84.53530937713515</v>
      </c>
    </row>
    <row r="33" spans="2:2" x14ac:dyDescent="0.2">
      <c r="B33" s="848" t="s">
        <v>293</v>
      </c>
    </row>
  </sheetData>
  <mergeCells count="8">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Hoja56">
    <pageSetUpPr fitToPage="1"/>
  </sheetPr>
  <dimension ref="A1:N34"/>
  <sheetViews>
    <sheetView zoomScaleNormal="100" workbookViewId="0"/>
  </sheetViews>
  <sheetFormatPr baseColWidth="10" defaultColWidth="11.42578125" defaultRowHeight="12.75" x14ac:dyDescent="0.2"/>
  <cols>
    <col min="1" max="1" width="3.28515625" style="452" customWidth="1"/>
    <col min="2" max="2" width="28.42578125" style="452" customWidth="1"/>
    <col min="3" max="3" width="12.28515625" style="452" bestFit="1" customWidth="1"/>
    <col min="4" max="4" width="15.140625" style="452" customWidth="1"/>
    <col min="5" max="5" width="13.5703125" style="452" customWidth="1"/>
    <col min="6" max="6" width="1.140625" style="452" customWidth="1"/>
    <col min="7" max="7" width="12.42578125" style="452" customWidth="1"/>
    <col min="8" max="8" width="14.85546875" style="452" customWidth="1"/>
    <col min="9" max="9" width="1.140625" style="452" customWidth="1"/>
    <col min="10" max="10" width="12.42578125" style="452" customWidth="1"/>
    <col min="11" max="11" width="14.7109375" style="452" customWidth="1"/>
    <col min="12" max="16384" width="11.42578125" style="452"/>
  </cols>
  <sheetData>
    <row r="1" spans="1:14" s="445" customFormat="1" x14ac:dyDescent="0.2">
      <c r="A1" s="445" t="s">
        <v>102</v>
      </c>
      <c r="B1" s="445" t="s">
        <v>59</v>
      </c>
      <c r="M1" s="445" t="s">
        <v>87</v>
      </c>
    </row>
    <row r="2" spans="1:14" s="445" customFormat="1" x14ac:dyDescent="0.2"/>
    <row r="3" spans="1:14" s="445" customFormat="1" x14ac:dyDescent="0.2"/>
    <row r="4" spans="1:14" s="445" customFormat="1" x14ac:dyDescent="0.2"/>
    <row r="5" spans="1:14" s="445" customFormat="1" ht="16.5" customHeight="1" x14ac:dyDescent="0.2"/>
    <row r="6" spans="1:14" s="449" customFormat="1" ht="38.25" customHeight="1" x14ac:dyDescent="0.2">
      <c r="A6" s="446"/>
      <c r="B6" s="1192" t="s">
        <v>472</v>
      </c>
      <c r="C6" s="1192"/>
      <c r="D6" s="1192"/>
      <c r="E6" s="1192"/>
      <c r="F6" s="1192"/>
      <c r="G6" s="1192"/>
      <c r="H6" s="1192"/>
      <c r="I6" s="1192"/>
      <c r="J6" s="1192"/>
      <c r="K6" s="1192"/>
      <c r="L6" s="448"/>
      <c r="M6" s="448"/>
      <c r="N6" s="448"/>
    </row>
    <row r="7" spans="1:14" s="449" customFormat="1" ht="15.75" customHeight="1" x14ac:dyDescent="0.2">
      <c r="A7" s="446"/>
      <c r="B7" s="1193" t="str">
        <f>porsaad!B6</f>
        <v>Situación a 30 de abril de 2023</v>
      </c>
      <c r="C7" s="1193"/>
      <c r="D7" s="1193"/>
      <c r="E7" s="1193"/>
      <c r="F7" s="1193"/>
      <c r="G7" s="1193"/>
      <c r="H7" s="1193"/>
      <c r="I7" s="1193"/>
      <c r="J7" s="1193"/>
      <c r="K7" s="1193"/>
      <c r="L7" s="451"/>
      <c r="M7" s="451"/>
      <c r="N7" s="451"/>
    </row>
    <row r="8" spans="1:14" ht="8.25" customHeight="1" x14ac:dyDescent="0.2"/>
    <row r="9" spans="1:14" ht="15" customHeight="1" x14ac:dyDescent="0.2">
      <c r="B9" s="1194" t="s">
        <v>15</v>
      </c>
      <c r="C9" s="1197" t="s">
        <v>32</v>
      </c>
      <c r="D9" s="1200" t="s">
        <v>220</v>
      </c>
      <c r="E9" s="1201"/>
      <c r="F9" s="792"/>
      <c r="G9" s="1200" t="s">
        <v>295</v>
      </c>
      <c r="H9" s="1201"/>
      <c r="I9" s="792"/>
      <c r="J9" s="1200" t="s">
        <v>294</v>
      </c>
      <c r="K9" s="1201"/>
    </row>
    <row r="10" spans="1:14" ht="15.75" customHeight="1" x14ac:dyDescent="0.2">
      <c r="B10" s="1195"/>
      <c r="C10" s="1198"/>
      <c r="D10" s="1207"/>
      <c r="E10" s="1208"/>
      <c r="F10" s="792"/>
      <c r="G10" s="1207"/>
      <c r="H10" s="1208"/>
      <c r="I10" s="792"/>
      <c r="J10" s="1207"/>
      <c r="K10" s="1208"/>
    </row>
    <row r="11" spans="1:14" ht="15" x14ac:dyDescent="0.2">
      <c r="B11" s="1195"/>
      <c r="C11" s="1198"/>
      <c r="D11" s="1207"/>
      <c r="E11" s="1208"/>
      <c r="F11" s="792"/>
      <c r="G11" s="1207"/>
      <c r="H11" s="1208"/>
      <c r="I11" s="792"/>
      <c r="J11" s="1207"/>
      <c r="K11" s="1208"/>
    </row>
    <row r="12" spans="1:14" ht="21.75" customHeight="1" x14ac:dyDescent="0.2">
      <c r="B12" s="1195"/>
      <c r="C12" s="1199"/>
      <c r="D12" s="1202"/>
      <c r="E12" s="1203"/>
      <c r="F12" s="792"/>
      <c r="G12" s="1202"/>
      <c r="H12" s="1203"/>
      <c r="I12" s="792"/>
      <c r="J12" s="1202"/>
      <c r="K12" s="1203"/>
    </row>
    <row r="13" spans="1:14" ht="24.75" customHeight="1" x14ac:dyDescent="0.2">
      <c r="B13" s="1196"/>
      <c r="C13" s="620" t="s">
        <v>12</v>
      </c>
      <c r="D13" s="620" t="s">
        <v>12</v>
      </c>
      <c r="E13" s="849" t="s">
        <v>196</v>
      </c>
      <c r="F13" s="621"/>
      <c r="G13" s="620" t="s">
        <v>12</v>
      </c>
      <c r="H13" s="849" t="s">
        <v>296</v>
      </c>
      <c r="I13" s="621"/>
      <c r="J13" s="620" t="s">
        <v>12</v>
      </c>
      <c r="K13" s="622" t="s">
        <v>196</v>
      </c>
    </row>
    <row r="14" spans="1:14" ht="12.75" customHeight="1" x14ac:dyDescent="0.2">
      <c r="B14" s="618" t="s">
        <v>11</v>
      </c>
      <c r="C14" s="335">
        <f>'21solsaad'!D10</f>
        <v>427328</v>
      </c>
      <c r="D14" s="335">
        <f>'10pendResol'!H13</f>
        <v>33251</v>
      </c>
      <c r="E14" s="485">
        <f>D14/$C14*100</f>
        <v>7.7811423543507559</v>
      </c>
      <c r="F14" s="338"/>
      <c r="G14" s="337">
        <f>'10pendPrest'!H13</f>
        <v>37415</v>
      </c>
      <c r="H14" s="487">
        <f t="shared" ref="H14:H32" si="0">G14/$J14*100</f>
        <v>52.946254209945373</v>
      </c>
      <c r="I14" s="338"/>
      <c r="J14" s="335">
        <f t="shared" ref="J14:J31" si="1">D14+G14</f>
        <v>70666</v>
      </c>
      <c r="K14" s="487">
        <f t="shared" ref="K14:K32" si="2">J14/C14*100</f>
        <v>16.536711846637711</v>
      </c>
    </row>
    <row r="15" spans="1:14" x14ac:dyDescent="0.2">
      <c r="B15" s="619" t="s">
        <v>10</v>
      </c>
      <c r="C15" s="341">
        <f>'21solsaad'!D11</f>
        <v>51720</v>
      </c>
      <c r="D15" s="341">
        <f>'10pendResol'!H14</f>
        <v>287</v>
      </c>
      <c r="E15" s="485">
        <f t="shared" ref="E15:E31" si="3">D15/$C15*100</f>
        <v>0.55491105955143072</v>
      </c>
      <c r="F15" s="338"/>
      <c r="G15" s="338">
        <f>'10pendPrest'!H14</f>
        <v>1004</v>
      </c>
      <c r="H15" s="488">
        <f t="shared" si="0"/>
        <v>77.769171185127803</v>
      </c>
      <c r="I15" s="338"/>
      <c r="J15" s="341">
        <f t="shared" si="1"/>
        <v>1291</v>
      </c>
      <c r="K15" s="488">
        <f t="shared" si="2"/>
        <v>2.4961330239752515</v>
      </c>
    </row>
    <row r="16" spans="1:14" x14ac:dyDescent="0.2">
      <c r="B16" s="619" t="s">
        <v>40</v>
      </c>
      <c r="C16" s="341">
        <f>'21solsaad'!D12</f>
        <v>44486</v>
      </c>
      <c r="D16" s="341">
        <f>'10pendResol'!H15</f>
        <v>917</v>
      </c>
      <c r="E16" s="485">
        <f t="shared" si="3"/>
        <v>2.0613226633098054</v>
      </c>
      <c r="F16" s="338"/>
      <c r="G16" s="338">
        <f>'10pendPrest'!H15</f>
        <v>2168</v>
      </c>
      <c r="H16" s="488">
        <f t="shared" si="0"/>
        <v>70.275526742301466</v>
      </c>
      <c r="I16" s="338"/>
      <c r="J16" s="341">
        <f t="shared" si="1"/>
        <v>3085</v>
      </c>
      <c r="K16" s="488">
        <f t="shared" si="2"/>
        <v>6.9347659937958008</v>
      </c>
    </row>
    <row r="17" spans="2:11" x14ac:dyDescent="0.2">
      <c r="B17" s="619" t="s">
        <v>41</v>
      </c>
      <c r="C17" s="341">
        <f>'21solsaad'!D13</f>
        <v>41078</v>
      </c>
      <c r="D17" s="341">
        <f>'10pendResol'!H16</f>
        <v>880</v>
      </c>
      <c r="E17" s="485">
        <f t="shared" si="3"/>
        <v>2.1422659331028773</v>
      </c>
      <c r="F17" s="338"/>
      <c r="G17" s="338">
        <f>'10pendPrest'!H16</f>
        <v>2513</v>
      </c>
      <c r="H17" s="488">
        <f t="shared" si="0"/>
        <v>74.064249926318894</v>
      </c>
      <c r="I17" s="338"/>
      <c r="J17" s="341">
        <f t="shared" si="1"/>
        <v>3393</v>
      </c>
      <c r="K17" s="488">
        <f t="shared" si="2"/>
        <v>8.2598958079750719</v>
      </c>
    </row>
    <row r="18" spans="2:11" x14ac:dyDescent="0.2">
      <c r="B18" s="619" t="s">
        <v>9</v>
      </c>
      <c r="C18" s="341">
        <f>'21solsaad'!D14</f>
        <v>57756</v>
      </c>
      <c r="D18" s="341">
        <f>'10pendResol'!H17</f>
        <v>7769</v>
      </c>
      <c r="E18" s="485">
        <f>D18/$C18*100</f>
        <v>13.451416303068079</v>
      </c>
      <c r="F18" s="338"/>
      <c r="G18" s="338">
        <f>'10pendPrest'!H17</f>
        <v>5817</v>
      </c>
      <c r="H18" s="488">
        <f t="shared" si="0"/>
        <v>42.816134255851615</v>
      </c>
      <c r="I18" s="338"/>
      <c r="J18" s="341">
        <f t="shared" si="1"/>
        <v>13586</v>
      </c>
      <c r="K18" s="488">
        <f t="shared" si="2"/>
        <v>23.523097167393864</v>
      </c>
    </row>
    <row r="19" spans="2:11" x14ac:dyDescent="0.2">
      <c r="B19" s="619" t="s">
        <v>8</v>
      </c>
      <c r="C19" s="341">
        <f>'21solsaad'!D15</f>
        <v>23571</v>
      </c>
      <c r="D19" s="341">
        <f>'10pendResol'!H18</f>
        <v>631</v>
      </c>
      <c r="E19" s="485">
        <f t="shared" si="3"/>
        <v>2.6770183700309702</v>
      </c>
      <c r="F19" s="338"/>
      <c r="G19" s="338">
        <f>'10pendPrest'!H18</f>
        <v>457</v>
      </c>
      <c r="H19" s="488">
        <f t="shared" si="0"/>
        <v>42.003676470588239</v>
      </c>
      <c r="I19" s="338"/>
      <c r="J19" s="341">
        <f t="shared" si="1"/>
        <v>1088</v>
      </c>
      <c r="K19" s="488">
        <f t="shared" si="2"/>
        <v>4.6158415001484876</v>
      </c>
    </row>
    <row r="20" spans="2:11" x14ac:dyDescent="0.2">
      <c r="B20" s="619" t="s">
        <v>7</v>
      </c>
      <c r="C20" s="341">
        <f>'21solsaad'!D16</f>
        <v>149821</v>
      </c>
      <c r="D20" s="341">
        <f>'10pendResol'!H19</f>
        <v>3005</v>
      </c>
      <c r="E20" s="485">
        <f t="shared" si="3"/>
        <v>2.005726834021933</v>
      </c>
      <c r="F20" s="338"/>
      <c r="G20" s="338">
        <f>'10pendPrest'!H19</f>
        <v>34</v>
      </c>
      <c r="H20" s="488">
        <f t="shared" si="0"/>
        <v>1.1187890753537348</v>
      </c>
      <c r="I20" s="338"/>
      <c r="J20" s="341">
        <f t="shared" si="1"/>
        <v>3039</v>
      </c>
      <c r="K20" s="488">
        <f t="shared" si="2"/>
        <v>2.0284205818943941</v>
      </c>
    </row>
    <row r="21" spans="2:11" x14ac:dyDescent="0.2">
      <c r="B21" s="619" t="s">
        <v>43</v>
      </c>
      <c r="C21" s="341">
        <f>'21solsaad'!D17</f>
        <v>93138</v>
      </c>
      <c r="D21" s="341">
        <f>'10pendResol'!H20</f>
        <v>835</v>
      </c>
      <c r="E21" s="485">
        <f t="shared" si="3"/>
        <v>0.89651914363632468</v>
      </c>
      <c r="F21" s="338"/>
      <c r="G21" s="338">
        <f>'10pendPrest'!H20</f>
        <v>2049</v>
      </c>
      <c r="H21" s="488">
        <f t="shared" si="0"/>
        <v>71.047156726768378</v>
      </c>
      <c r="I21" s="338"/>
      <c r="J21" s="341">
        <f t="shared" si="1"/>
        <v>2884</v>
      </c>
      <c r="K21" s="488">
        <f t="shared" si="2"/>
        <v>3.0964804913139643</v>
      </c>
    </row>
    <row r="22" spans="2:11" x14ac:dyDescent="0.2">
      <c r="B22" s="619" t="s">
        <v>44</v>
      </c>
      <c r="C22" s="341">
        <f>'21solsaad'!D18</f>
        <v>363501</v>
      </c>
      <c r="D22" s="341">
        <f>'10pendResol'!H21</f>
        <v>3880</v>
      </c>
      <c r="E22" s="485">
        <f t="shared" si="3"/>
        <v>1.0673973386593161</v>
      </c>
      <c r="F22" s="338"/>
      <c r="G22" s="338">
        <f>'10pendPrest'!H21</f>
        <v>63695</v>
      </c>
      <c r="H22" s="488">
        <f t="shared" si="0"/>
        <v>94.258231594524602</v>
      </c>
      <c r="I22" s="338"/>
      <c r="J22" s="341">
        <f t="shared" si="1"/>
        <v>67575</v>
      </c>
      <c r="K22" s="488">
        <f t="shared" si="2"/>
        <v>18.590045144304966</v>
      </c>
    </row>
    <row r="23" spans="2:11" x14ac:dyDescent="0.2">
      <c r="B23" s="619" t="s">
        <v>6</v>
      </c>
      <c r="C23" s="341">
        <f>'21solsaad'!D19</f>
        <v>191925</v>
      </c>
      <c r="D23" s="341">
        <f>'10pendResol'!H22</f>
        <v>6245</v>
      </c>
      <c r="E23" s="485">
        <f t="shared" si="3"/>
        <v>3.2538752116712253</v>
      </c>
      <c r="F23" s="338"/>
      <c r="G23" s="338">
        <f>'10pendPrest'!H22</f>
        <v>5145</v>
      </c>
      <c r="H23" s="488">
        <f t="shared" si="0"/>
        <v>45.171202809482004</v>
      </c>
      <c r="I23" s="338"/>
      <c r="J23" s="341">
        <f t="shared" si="1"/>
        <v>11390</v>
      </c>
      <c r="K23" s="488">
        <f t="shared" si="2"/>
        <v>5.9346098736485606</v>
      </c>
    </row>
    <row r="24" spans="2:11" x14ac:dyDescent="0.2">
      <c r="B24" s="619" t="s">
        <v>5</v>
      </c>
      <c r="C24" s="341">
        <f>'21solsaad'!D20</f>
        <v>57035</v>
      </c>
      <c r="D24" s="341">
        <f>'10pendResol'!H23</f>
        <v>554</v>
      </c>
      <c r="E24" s="485">
        <f t="shared" si="3"/>
        <v>0.97133339177697897</v>
      </c>
      <c r="F24" s="338"/>
      <c r="G24" s="338">
        <f>'10pendPrest'!H23</f>
        <v>4546</v>
      </c>
      <c r="H24" s="488">
        <f t="shared" si="0"/>
        <v>89.137254901960787</v>
      </c>
      <c r="I24" s="338"/>
      <c r="J24" s="341">
        <f t="shared" si="1"/>
        <v>5100</v>
      </c>
      <c r="K24" s="488">
        <f t="shared" si="2"/>
        <v>8.9418777943368113</v>
      </c>
    </row>
    <row r="25" spans="2:11" x14ac:dyDescent="0.2">
      <c r="B25" s="619" t="s">
        <v>38</v>
      </c>
      <c r="C25" s="341">
        <f>'21solsaad'!D21</f>
        <v>80456</v>
      </c>
      <c r="D25" s="341">
        <f>'10pendResol'!H24</f>
        <v>504</v>
      </c>
      <c r="E25" s="485">
        <f t="shared" si="3"/>
        <v>0.62642935268966893</v>
      </c>
      <c r="F25" s="338"/>
      <c r="G25" s="338">
        <f>'10pendPrest'!H24</f>
        <v>2086</v>
      </c>
      <c r="H25" s="488">
        <f t="shared" si="0"/>
        <v>80.540540540540533</v>
      </c>
      <c r="I25" s="338"/>
      <c r="J25" s="341">
        <f t="shared" si="1"/>
        <v>2590</v>
      </c>
      <c r="K25" s="488">
        <f t="shared" si="2"/>
        <v>3.2191508402107987</v>
      </c>
    </row>
    <row r="26" spans="2:11" x14ac:dyDescent="0.2">
      <c r="B26" s="619" t="s">
        <v>45</v>
      </c>
      <c r="C26" s="341">
        <f>'21solsaad'!D22</f>
        <v>229862</v>
      </c>
      <c r="D26" s="341">
        <f>'10pendResol'!H25</f>
        <v>60</v>
      </c>
      <c r="E26" s="485">
        <f t="shared" si="3"/>
        <v>2.610261809259469E-2</v>
      </c>
      <c r="F26" s="338"/>
      <c r="G26" s="338">
        <f>'10pendPrest'!H25</f>
        <v>8630</v>
      </c>
      <c r="H26" s="488">
        <f t="shared" si="0"/>
        <v>99.309551208285384</v>
      </c>
      <c r="I26" s="338"/>
      <c r="J26" s="341">
        <f t="shared" si="1"/>
        <v>8690</v>
      </c>
      <c r="K26" s="488">
        <f t="shared" si="2"/>
        <v>3.7805291870774638</v>
      </c>
    </row>
    <row r="27" spans="2:11" x14ac:dyDescent="0.2">
      <c r="B27" s="619" t="s">
        <v>46</v>
      </c>
      <c r="C27" s="341">
        <f>'21solsaad'!D23</f>
        <v>57942</v>
      </c>
      <c r="D27" s="341">
        <f>'10pendResol'!H26</f>
        <v>2269</v>
      </c>
      <c r="E27" s="485">
        <f t="shared" si="3"/>
        <v>3.9159849504677089</v>
      </c>
      <c r="F27" s="338"/>
      <c r="G27" s="338">
        <f>'10pendPrest'!H26</f>
        <v>6831</v>
      </c>
      <c r="H27" s="488">
        <f t="shared" si="0"/>
        <v>75.065934065934073</v>
      </c>
      <c r="I27" s="338"/>
      <c r="J27" s="341">
        <f t="shared" si="1"/>
        <v>9100</v>
      </c>
      <c r="K27" s="488">
        <f t="shared" si="2"/>
        <v>15.705360532946742</v>
      </c>
    </row>
    <row r="28" spans="2:11" x14ac:dyDescent="0.2">
      <c r="B28" s="619" t="s">
        <v>47</v>
      </c>
      <c r="C28" s="341">
        <f>'21solsaad'!D24</f>
        <v>21478</v>
      </c>
      <c r="D28" s="341">
        <f>'10pendResol'!H27</f>
        <v>61</v>
      </c>
      <c r="E28" s="485">
        <f t="shared" si="3"/>
        <v>0.28401154669894779</v>
      </c>
      <c r="F28" s="338"/>
      <c r="G28" s="338">
        <f>'10pendPrest'!H27</f>
        <v>512</v>
      </c>
      <c r="H28" s="488">
        <f t="shared" si="0"/>
        <v>89.354275741710296</v>
      </c>
      <c r="I28" s="338"/>
      <c r="J28" s="341">
        <f t="shared" si="1"/>
        <v>573</v>
      </c>
      <c r="K28" s="488">
        <f t="shared" si="2"/>
        <v>2.6678461681720829</v>
      </c>
    </row>
    <row r="29" spans="2:11" x14ac:dyDescent="0.2">
      <c r="B29" s="619" t="s">
        <v>48</v>
      </c>
      <c r="C29" s="341">
        <f>'21solsaad'!D25</f>
        <v>110499</v>
      </c>
      <c r="D29" s="341">
        <f>'10pendResol'!H28</f>
        <v>371</v>
      </c>
      <c r="E29" s="485">
        <f t="shared" si="3"/>
        <v>0.33574964479316555</v>
      </c>
      <c r="F29" s="338"/>
      <c r="G29" s="338">
        <f>'10pendPrest'!H28</f>
        <v>8939</v>
      </c>
      <c r="H29" s="488">
        <f t="shared" si="0"/>
        <v>96.015037593984971</v>
      </c>
      <c r="I29" s="338"/>
      <c r="J29" s="341">
        <f t="shared" si="1"/>
        <v>9310</v>
      </c>
      <c r="K29" s="488">
        <f t="shared" si="2"/>
        <v>8.4254156146209471</v>
      </c>
    </row>
    <row r="30" spans="2:11" x14ac:dyDescent="0.2">
      <c r="B30" s="619" t="s">
        <v>49</v>
      </c>
      <c r="C30" s="341">
        <f>'21solsaad'!D26</f>
        <v>14350</v>
      </c>
      <c r="D30" s="341">
        <f>'10pendResol'!H29</f>
        <v>10</v>
      </c>
      <c r="E30" s="485">
        <f t="shared" si="3"/>
        <v>6.968641114982578E-2</v>
      </c>
      <c r="F30" s="338"/>
      <c r="G30" s="338">
        <f>'10pendPrest'!H29</f>
        <v>123</v>
      </c>
      <c r="H30" s="488">
        <f t="shared" si="0"/>
        <v>92.481203007518801</v>
      </c>
      <c r="I30" s="338"/>
      <c r="J30" s="341">
        <f t="shared" si="1"/>
        <v>133</v>
      </c>
      <c r="K30" s="488">
        <f t="shared" si="2"/>
        <v>0.92682926829268286</v>
      </c>
    </row>
    <row r="31" spans="2:11" x14ac:dyDescent="0.2">
      <c r="B31" s="619" t="s">
        <v>4</v>
      </c>
      <c r="C31" s="341">
        <f>'21solsaad'!D27</f>
        <v>5062</v>
      </c>
      <c r="D31" s="341">
        <f>'10pendResol'!H30</f>
        <v>39</v>
      </c>
      <c r="E31" s="485">
        <f t="shared" si="3"/>
        <v>0.7704464638482813</v>
      </c>
      <c r="F31" s="338"/>
      <c r="G31" s="338">
        <f>'10pendPrest'!H30</f>
        <v>219</v>
      </c>
      <c r="H31" s="488">
        <f t="shared" si="0"/>
        <v>84.883720930232556</v>
      </c>
      <c r="I31" s="338"/>
      <c r="J31" s="341">
        <f t="shared" si="1"/>
        <v>258</v>
      </c>
      <c r="K31" s="488">
        <f t="shared" si="2"/>
        <v>5.0967996839193992</v>
      </c>
    </row>
    <row r="32" spans="2:11" x14ac:dyDescent="0.2">
      <c r="B32" s="456" t="s">
        <v>3</v>
      </c>
      <c r="C32" s="333">
        <f>SUM(C14:C31)</f>
        <v>2021008</v>
      </c>
      <c r="D32" s="333">
        <f>SUM(D14:D31)</f>
        <v>61568</v>
      </c>
      <c r="E32" s="486">
        <f>D32/$C32*100</f>
        <v>3.0464006080134269</v>
      </c>
      <c r="F32" s="349"/>
      <c r="G32" s="339">
        <f>SUM(G14:G31)</f>
        <v>152183</v>
      </c>
      <c r="H32" s="489">
        <f t="shared" si="0"/>
        <v>71.196392063662856</v>
      </c>
      <c r="I32" s="349"/>
      <c r="J32" s="333">
        <f>SUM(J14:J31)</f>
        <v>213751</v>
      </c>
      <c r="K32" s="489">
        <f t="shared" si="2"/>
        <v>10.576454917546096</v>
      </c>
    </row>
    <row r="34" spans="2:2" x14ac:dyDescent="0.2">
      <c r="B34" s="848" t="s">
        <v>293</v>
      </c>
    </row>
  </sheetData>
  <mergeCells count="7">
    <mergeCell ref="B6:K6"/>
    <mergeCell ref="B7:K7"/>
    <mergeCell ref="C9:C12"/>
    <mergeCell ref="B9:B13"/>
    <mergeCell ref="J9:K12"/>
    <mergeCell ref="D9:E12"/>
    <mergeCell ref="G9:H12"/>
  </mergeCells>
  <printOptions horizontalCentered="1"/>
  <pageMargins left="0" right="0" top="0.43307086614173229" bottom="0.43307086614173229" header="0" footer="0"/>
  <pageSetup paperSize="9" orientation="landscape"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Hoja81">
    <pageSetUpPr fitToPage="1"/>
  </sheetPr>
  <dimension ref="A1:Q34"/>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71" t="s">
        <v>473</v>
      </c>
      <c r="C6" s="1171"/>
      <c r="D6" s="1171"/>
      <c r="E6" s="1171"/>
      <c r="F6" s="1171"/>
      <c r="G6" s="1171"/>
      <c r="H6" s="1171"/>
      <c r="I6" s="1171"/>
      <c r="J6" s="1171"/>
      <c r="K6" s="1171"/>
      <c r="L6" s="1171"/>
      <c r="M6" s="1171"/>
      <c r="N6" s="1171"/>
      <c r="O6" s="389"/>
    </row>
    <row r="7" spans="1:17" s="7" customFormat="1" ht="11.25" customHeight="1" x14ac:dyDescent="0.2">
      <c r="A7" s="364"/>
      <c r="B7" s="1171"/>
      <c r="C7" s="1171"/>
      <c r="D7" s="1171"/>
      <c r="E7" s="1171"/>
      <c r="F7" s="1171"/>
      <c r="G7" s="1171"/>
      <c r="H7" s="1171"/>
      <c r="I7" s="1171"/>
      <c r="J7" s="1171"/>
      <c r="K7" s="1171"/>
      <c r="L7" s="1171"/>
      <c r="M7" s="1171"/>
      <c r="N7" s="1171"/>
      <c r="O7" s="389"/>
    </row>
    <row r="8" spans="1:17" s="7" customFormat="1" ht="15.75" customHeight="1" x14ac:dyDescent="0.2">
      <c r="A8" s="364"/>
      <c r="B8" s="1172" t="s">
        <v>489</v>
      </c>
      <c r="C8" s="1172"/>
      <c r="D8" s="1172"/>
      <c r="E8" s="1172"/>
      <c r="F8" s="1172"/>
      <c r="G8" s="1172"/>
      <c r="H8" s="1172"/>
      <c r="I8" s="1172"/>
      <c r="J8" s="1172"/>
      <c r="K8" s="1172"/>
      <c r="L8" s="1172"/>
      <c r="M8" s="1172"/>
      <c r="N8" s="1172"/>
      <c r="O8" s="426"/>
      <c r="P8" s="426"/>
      <c r="Q8" s="426"/>
    </row>
    <row r="9" spans="1:17" s="361" customFormat="1" ht="6" customHeight="1" x14ac:dyDescent="0.2">
      <c r="A9" s="365"/>
      <c r="B9"/>
      <c r="C9"/>
      <c r="D9"/>
      <c r="E9"/>
      <c r="F9"/>
      <c r="G9"/>
      <c r="H9"/>
      <c r="I9"/>
      <c r="J9"/>
      <c r="K9"/>
      <c r="L9"/>
      <c r="M9"/>
      <c r="N9"/>
      <c r="O9"/>
      <c r="P9"/>
      <c r="Q9"/>
    </row>
    <row r="10" spans="1:17" s="390" customFormat="1" x14ac:dyDescent="0.2"/>
    <row r="11" spans="1:17" s="390" customFormat="1" x14ac:dyDescent="0.2">
      <c r="C11" s="1173" t="s">
        <v>3</v>
      </c>
      <c r="D11" s="1173"/>
      <c r="E11" s="1173"/>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310310</v>
      </c>
      <c r="D13" s="392">
        <v>271313</v>
      </c>
      <c r="E13" s="392">
        <v>38997</v>
      </c>
      <c r="F13" s="393">
        <v>0.87432889690954207</v>
      </c>
      <c r="G13" s="393">
        <v>0.12567110309045793</v>
      </c>
      <c r="I13" s="391">
        <v>12</v>
      </c>
      <c r="J13" s="391">
        <v>1</v>
      </c>
      <c r="K13" s="391">
        <v>8</v>
      </c>
      <c r="L13" s="390" t="s">
        <v>7</v>
      </c>
      <c r="M13" s="392">
        <v>116770</v>
      </c>
      <c r="N13" s="392">
        <v>169</v>
      </c>
      <c r="O13" s="393">
        <f t="shared" ref="M13:P28" si="0">INDEX($B$13:$G$32,$K13,O$11)</f>
        <v>0.99855480207629621</v>
      </c>
      <c r="P13" s="393">
        <f t="shared" si="0"/>
        <v>1.4451979237038114E-3</v>
      </c>
      <c r="Q13" s="393">
        <f>$F$32</f>
        <v>0.88165833341002642</v>
      </c>
    </row>
    <row r="14" spans="1:17" s="390" customFormat="1" ht="15" x14ac:dyDescent="0.25">
      <c r="B14" s="390" t="s">
        <v>10</v>
      </c>
      <c r="C14" s="392">
        <v>39832</v>
      </c>
      <c r="D14" s="392">
        <v>38208</v>
      </c>
      <c r="E14" s="392">
        <v>1624</v>
      </c>
      <c r="F14" s="393">
        <v>0.95922876079534047</v>
      </c>
      <c r="G14" s="393">
        <v>4.0771239204659568E-2</v>
      </c>
      <c r="I14" s="391">
        <v>3</v>
      </c>
      <c r="J14" s="391">
        <v>2</v>
      </c>
      <c r="K14" s="391">
        <v>13</v>
      </c>
      <c r="L14" s="390" t="s">
        <v>38</v>
      </c>
      <c r="M14" s="392">
        <v>70490</v>
      </c>
      <c r="N14" s="392">
        <v>2131</v>
      </c>
      <c r="O14" s="393">
        <f t="shared" si="0"/>
        <v>0.97065587089133998</v>
      </c>
      <c r="P14" s="393">
        <f t="shared" si="0"/>
        <v>2.9344129108660029E-2</v>
      </c>
      <c r="Q14" s="393">
        <f t="shared" ref="Q14:Q32" si="1">$F$32</f>
        <v>0.88165833341002642</v>
      </c>
    </row>
    <row r="15" spans="1:17" s="390" customFormat="1" ht="15" x14ac:dyDescent="0.25">
      <c r="B15" s="390" t="s">
        <v>40</v>
      </c>
      <c r="C15" s="392">
        <v>32096</v>
      </c>
      <c r="D15" s="392">
        <v>29209</v>
      </c>
      <c r="E15" s="392">
        <v>2887</v>
      </c>
      <c r="F15" s="393">
        <v>0.91005109670987039</v>
      </c>
      <c r="G15" s="393">
        <v>8.9948903290129611E-2</v>
      </c>
      <c r="I15" s="391">
        <v>10</v>
      </c>
      <c r="J15" s="391">
        <v>3</v>
      </c>
      <c r="K15" s="391">
        <v>2</v>
      </c>
      <c r="L15" s="390" t="s">
        <v>10</v>
      </c>
      <c r="M15" s="392">
        <v>38208</v>
      </c>
      <c r="N15" s="392">
        <v>1624</v>
      </c>
      <c r="O15" s="393">
        <f t="shared" si="0"/>
        <v>0.95922876079534047</v>
      </c>
      <c r="P15" s="393">
        <f t="shared" si="0"/>
        <v>4.0771239204659568E-2</v>
      </c>
      <c r="Q15" s="393">
        <f t="shared" si="1"/>
        <v>0.88165833341002642</v>
      </c>
    </row>
    <row r="16" spans="1:17" s="390" customFormat="1" ht="15" x14ac:dyDescent="0.25">
      <c r="B16" s="390" t="s">
        <v>41</v>
      </c>
      <c r="C16" s="392">
        <v>30964</v>
      </c>
      <c r="D16" s="392">
        <v>26991</v>
      </c>
      <c r="E16" s="392">
        <v>3973</v>
      </c>
      <c r="F16" s="393">
        <v>0.87168970417258751</v>
      </c>
      <c r="G16" s="393">
        <v>0.12831029582741249</v>
      </c>
      <c r="I16" s="391">
        <v>13</v>
      </c>
      <c r="J16" s="391">
        <v>4</v>
      </c>
      <c r="K16" s="391">
        <v>6</v>
      </c>
      <c r="L16" s="390" t="s">
        <v>8</v>
      </c>
      <c r="M16" s="392">
        <v>17908</v>
      </c>
      <c r="N16" s="392">
        <v>838</v>
      </c>
      <c r="O16" s="393">
        <f t="shared" si="0"/>
        <v>0.95529713005441164</v>
      </c>
      <c r="P16" s="393">
        <f t="shared" si="0"/>
        <v>4.4702869945588392E-2</v>
      </c>
      <c r="Q16" s="393">
        <f t="shared" si="1"/>
        <v>0.88165833341002642</v>
      </c>
    </row>
    <row r="17" spans="2:17" s="390" customFormat="1" ht="15" x14ac:dyDescent="0.25">
      <c r="B17" s="390" t="s">
        <v>9</v>
      </c>
      <c r="C17" s="392">
        <v>43299</v>
      </c>
      <c r="D17" s="392">
        <v>37361</v>
      </c>
      <c r="E17" s="392">
        <v>5938</v>
      </c>
      <c r="F17" s="393">
        <v>0.86286057414720896</v>
      </c>
      <c r="G17" s="393">
        <v>0.13713942585279107</v>
      </c>
      <c r="I17" s="391">
        <v>15</v>
      </c>
      <c r="J17" s="391">
        <v>5</v>
      </c>
      <c r="K17" s="391">
        <v>17</v>
      </c>
      <c r="L17" s="390" t="s">
        <v>47</v>
      </c>
      <c r="M17" s="392">
        <v>15398</v>
      </c>
      <c r="N17" s="392">
        <v>723</v>
      </c>
      <c r="O17" s="393">
        <f t="shared" si="0"/>
        <v>0.95515166552943365</v>
      </c>
      <c r="P17" s="393">
        <f t="shared" si="0"/>
        <v>4.4848334470566339E-2</v>
      </c>
      <c r="Q17" s="393">
        <f t="shared" si="1"/>
        <v>0.88165833341002642</v>
      </c>
    </row>
    <row r="18" spans="2:17" s="390" customFormat="1" ht="15" x14ac:dyDescent="0.25">
      <c r="B18" s="390" t="s">
        <v>8</v>
      </c>
      <c r="C18" s="392">
        <v>18746</v>
      </c>
      <c r="D18" s="392">
        <v>17908</v>
      </c>
      <c r="E18" s="392">
        <v>838</v>
      </c>
      <c r="F18" s="393">
        <v>0.95529713005441164</v>
      </c>
      <c r="G18" s="393">
        <v>4.4702869945588392E-2</v>
      </c>
      <c r="I18" s="391">
        <v>4</v>
      </c>
      <c r="J18" s="391">
        <v>6</v>
      </c>
      <c r="K18" s="391">
        <v>10</v>
      </c>
      <c r="L18" s="390" t="s">
        <v>42</v>
      </c>
      <c r="M18" s="392">
        <v>1446</v>
      </c>
      <c r="N18" s="392">
        <v>72</v>
      </c>
      <c r="O18" s="393">
        <f t="shared" si="0"/>
        <v>0.95256916996047436</v>
      </c>
      <c r="P18" s="393">
        <f t="shared" si="0"/>
        <v>4.7430830039525688E-2</v>
      </c>
      <c r="Q18" s="393">
        <f t="shared" si="1"/>
        <v>0.88165833341002642</v>
      </c>
    </row>
    <row r="19" spans="2:17" s="390" customFormat="1" ht="15" x14ac:dyDescent="0.25">
      <c r="B19" s="390" t="s">
        <v>43</v>
      </c>
      <c r="C19" s="392">
        <v>72086</v>
      </c>
      <c r="D19" s="392">
        <v>68043</v>
      </c>
      <c r="E19" s="392">
        <v>4043</v>
      </c>
      <c r="F19" s="393">
        <v>0.94391421357822602</v>
      </c>
      <c r="G19" s="393">
        <v>5.6085786421773989E-2</v>
      </c>
      <c r="I19" s="391">
        <v>7</v>
      </c>
      <c r="J19" s="391">
        <v>7</v>
      </c>
      <c r="K19" s="391">
        <v>7</v>
      </c>
      <c r="L19" s="390" t="s">
        <v>43</v>
      </c>
      <c r="M19" s="392">
        <v>68043</v>
      </c>
      <c r="N19" s="392">
        <v>4043</v>
      </c>
      <c r="O19" s="393">
        <f t="shared" si="0"/>
        <v>0.94391421357822602</v>
      </c>
      <c r="P19" s="393">
        <f t="shared" si="0"/>
        <v>5.6085786421773989E-2</v>
      </c>
      <c r="Q19" s="393">
        <f t="shared" si="1"/>
        <v>0.88165833341002642</v>
      </c>
    </row>
    <row r="20" spans="2:17" s="390" customFormat="1" ht="15" x14ac:dyDescent="0.25">
      <c r="B20" s="390" t="s">
        <v>7</v>
      </c>
      <c r="C20" s="392">
        <v>116939</v>
      </c>
      <c r="D20" s="392">
        <v>116770</v>
      </c>
      <c r="E20" s="392">
        <v>169</v>
      </c>
      <c r="F20" s="393">
        <v>0.99855480207629621</v>
      </c>
      <c r="G20" s="393">
        <v>1.4451979237038114E-3</v>
      </c>
      <c r="I20" s="391">
        <v>1</v>
      </c>
      <c r="J20" s="391">
        <v>8</v>
      </c>
      <c r="K20" s="391">
        <v>11</v>
      </c>
      <c r="L20" s="390" t="s">
        <v>6</v>
      </c>
      <c r="M20" s="392">
        <v>140764</v>
      </c>
      <c r="N20" s="392">
        <v>8736</v>
      </c>
      <c r="O20" s="393">
        <f t="shared" si="0"/>
        <v>0.94156521739130439</v>
      </c>
      <c r="P20" s="393">
        <f t="shared" si="0"/>
        <v>5.8434782608695654E-2</v>
      </c>
      <c r="Q20" s="393">
        <f t="shared" si="1"/>
        <v>0.88165833341002642</v>
      </c>
    </row>
    <row r="21" spans="2:17" s="390" customFormat="1" ht="15" x14ac:dyDescent="0.25">
      <c r="B21" s="390" t="s">
        <v>44</v>
      </c>
      <c r="C21" s="392">
        <v>261744</v>
      </c>
      <c r="D21" s="392">
        <v>192301</v>
      </c>
      <c r="E21" s="392">
        <v>69443</v>
      </c>
      <c r="F21" s="393">
        <v>0.73469114860321538</v>
      </c>
      <c r="G21" s="393">
        <v>0.26530885139678462</v>
      </c>
      <c r="I21" s="391">
        <v>20</v>
      </c>
      <c r="J21" s="391">
        <v>9</v>
      </c>
      <c r="K21" s="391">
        <v>14</v>
      </c>
      <c r="L21" s="390" t="s">
        <v>45</v>
      </c>
      <c r="M21" s="392">
        <v>167084</v>
      </c>
      <c r="N21" s="392">
        <v>11272</v>
      </c>
      <c r="O21" s="393">
        <f t="shared" si="0"/>
        <v>0.93680055619098879</v>
      </c>
      <c r="P21" s="393">
        <f t="shared" si="0"/>
        <v>6.3199443809011185E-2</v>
      </c>
      <c r="Q21" s="393">
        <f t="shared" si="1"/>
        <v>0.88165833341002642</v>
      </c>
    </row>
    <row r="22" spans="2:17" s="390" customFormat="1" ht="15" x14ac:dyDescent="0.25">
      <c r="B22" s="390" t="s">
        <v>42</v>
      </c>
      <c r="C22" s="392">
        <v>1518</v>
      </c>
      <c r="D22" s="392">
        <v>1446</v>
      </c>
      <c r="E22" s="392">
        <v>72</v>
      </c>
      <c r="F22" s="393">
        <v>0.95256916996047436</v>
      </c>
      <c r="G22" s="393">
        <v>4.7430830039525688E-2</v>
      </c>
      <c r="I22" s="391">
        <v>6</v>
      </c>
      <c r="J22" s="391">
        <v>10</v>
      </c>
      <c r="K22" s="391">
        <v>3</v>
      </c>
      <c r="L22" s="390" t="s">
        <v>40</v>
      </c>
      <c r="M22" s="392">
        <v>29209</v>
      </c>
      <c r="N22" s="392">
        <v>2887</v>
      </c>
      <c r="O22" s="393">
        <f t="shared" si="0"/>
        <v>0.91005109670987039</v>
      </c>
      <c r="P22" s="393">
        <f t="shared" si="0"/>
        <v>8.9948903290129611E-2</v>
      </c>
      <c r="Q22" s="393">
        <f t="shared" si="1"/>
        <v>0.88165833341002642</v>
      </c>
    </row>
    <row r="23" spans="2:17" s="390" customFormat="1" ht="15" x14ac:dyDescent="0.25">
      <c r="B23" s="390" t="s">
        <v>6</v>
      </c>
      <c r="C23" s="392">
        <v>149500</v>
      </c>
      <c r="D23" s="392">
        <v>140764</v>
      </c>
      <c r="E23" s="392">
        <v>8736</v>
      </c>
      <c r="F23" s="393">
        <v>0.94156521739130439</v>
      </c>
      <c r="G23" s="393">
        <v>5.8434782608695654E-2</v>
      </c>
      <c r="I23" s="391">
        <v>8</v>
      </c>
      <c r="J23" s="391">
        <v>11</v>
      </c>
      <c r="K23" s="391">
        <v>20</v>
      </c>
      <c r="L23" s="390" t="s">
        <v>114</v>
      </c>
      <c r="M23" s="392">
        <v>1341191</v>
      </c>
      <c r="N23" s="392">
        <v>180023</v>
      </c>
      <c r="O23" s="393">
        <f t="shared" si="0"/>
        <v>0.88165833341002642</v>
      </c>
      <c r="P23" s="393">
        <f t="shared" si="0"/>
        <v>0.11834166658997354</v>
      </c>
      <c r="Q23" s="393">
        <f t="shared" si="1"/>
        <v>0.88165833341002642</v>
      </c>
    </row>
    <row r="24" spans="2:17" s="390" customFormat="1" ht="15" x14ac:dyDescent="0.25">
      <c r="B24" s="390" t="s">
        <v>5</v>
      </c>
      <c r="C24" s="392">
        <v>39320</v>
      </c>
      <c r="D24" s="392">
        <v>33170</v>
      </c>
      <c r="E24" s="392">
        <v>6150</v>
      </c>
      <c r="F24" s="393">
        <v>0.84359104781281791</v>
      </c>
      <c r="G24" s="393">
        <v>0.15640895218718209</v>
      </c>
      <c r="I24" s="391">
        <v>17</v>
      </c>
      <c r="J24" s="391">
        <v>12</v>
      </c>
      <c r="K24" s="391">
        <v>1</v>
      </c>
      <c r="L24" s="390" t="s">
        <v>11</v>
      </c>
      <c r="M24" s="392">
        <v>271313</v>
      </c>
      <c r="N24" s="392">
        <v>38997</v>
      </c>
      <c r="O24" s="393">
        <f t="shared" si="0"/>
        <v>0.87432889690954207</v>
      </c>
      <c r="P24" s="393">
        <f t="shared" si="0"/>
        <v>0.12567110309045793</v>
      </c>
      <c r="Q24" s="393">
        <f t="shared" si="1"/>
        <v>0.88165833341002642</v>
      </c>
    </row>
    <row r="25" spans="2:17" s="390" customFormat="1" ht="15" x14ac:dyDescent="0.25">
      <c r="B25" s="390" t="s">
        <v>38</v>
      </c>
      <c r="C25" s="392">
        <v>72621</v>
      </c>
      <c r="D25" s="392">
        <v>70490</v>
      </c>
      <c r="E25" s="392">
        <v>2131</v>
      </c>
      <c r="F25" s="393">
        <v>0.97065587089133998</v>
      </c>
      <c r="G25" s="393">
        <v>2.9344129108660029E-2</v>
      </c>
      <c r="I25" s="391">
        <v>2</v>
      </c>
      <c r="J25" s="391">
        <v>13</v>
      </c>
      <c r="K25" s="391">
        <v>4</v>
      </c>
      <c r="L25" s="390" t="s">
        <v>41</v>
      </c>
      <c r="M25" s="392">
        <v>26991</v>
      </c>
      <c r="N25" s="392">
        <v>3973</v>
      </c>
      <c r="O25" s="393">
        <f t="shared" si="0"/>
        <v>0.87168970417258751</v>
      </c>
      <c r="P25" s="393">
        <f t="shared" si="0"/>
        <v>0.12831029582741249</v>
      </c>
      <c r="Q25" s="393">
        <f t="shared" si="1"/>
        <v>0.88165833341002642</v>
      </c>
    </row>
    <row r="26" spans="2:17" s="390" customFormat="1" ht="15" x14ac:dyDescent="0.25">
      <c r="B26" s="390" t="s">
        <v>45</v>
      </c>
      <c r="C26" s="392">
        <v>178356</v>
      </c>
      <c r="D26" s="392">
        <v>167084</v>
      </c>
      <c r="E26" s="392">
        <v>11272</v>
      </c>
      <c r="F26" s="393">
        <v>0.93680055619098879</v>
      </c>
      <c r="G26" s="393">
        <v>6.3199443809011185E-2</v>
      </c>
      <c r="I26" s="391">
        <v>9</v>
      </c>
      <c r="J26" s="391">
        <v>14</v>
      </c>
      <c r="K26" s="391">
        <v>15</v>
      </c>
      <c r="L26" s="390" t="s">
        <v>50</v>
      </c>
      <c r="M26" s="392">
        <v>1775</v>
      </c>
      <c r="N26" s="392">
        <v>262</v>
      </c>
      <c r="O26" s="393">
        <f t="shared" si="0"/>
        <v>0.87137947962690232</v>
      </c>
      <c r="P26" s="393">
        <f t="shared" si="0"/>
        <v>0.12862052037309768</v>
      </c>
      <c r="Q26" s="393">
        <f t="shared" si="1"/>
        <v>0.88165833341002642</v>
      </c>
    </row>
    <row r="27" spans="2:17" s="390" customFormat="1" ht="15" x14ac:dyDescent="0.25">
      <c r="B27" s="390" t="s">
        <v>50</v>
      </c>
      <c r="C27" s="392">
        <v>2037</v>
      </c>
      <c r="D27" s="392">
        <v>1775</v>
      </c>
      <c r="E27" s="392">
        <v>262</v>
      </c>
      <c r="F27" s="393">
        <v>0.87137947962690232</v>
      </c>
      <c r="G27" s="393">
        <v>0.12862052037309768</v>
      </c>
      <c r="I27" s="391">
        <v>14</v>
      </c>
      <c r="J27" s="391">
        <v>15</v>
      </c>
      <c r="K27" s="391">
        <v>5</v>
      </c>
      <c r="L27" s="390" t="s">
        <v>9</v>
      </c>
      <c r="M27" s="392">
        <v>37361</v>
      </c>
      <c r="N27" s="392">
        <v>5938</v>
      </c>
      <c r="O27" s="393">
        <f t="shared" si="0"/>
        <v>0.86286057414720896</v>
      </c>
      <c r="P27" s="393">
        <f t="shared" si="0"/>
        <v>0.13713942585279107</v>
      </c>
      <c r="Q27" s="393">
        <f t="shared" si="1"/>
        <v>0.88165833341002642</v>
      </c>
    </row>
    <row r="28" spans="2:17" s="390" customFormat="1" ht="15" x14ac:dyDescent="0.25">
      <c r="B28" s="390" t="s">
        <v>46</v>
      </c>
      <c r="C28" s="392">
        <v>45346</v>
      </c>
      <c r="D28" s="392">
        <v>38398</v>
      </c>
      <c r="E28" s="392">
        <v>6948</v>
      </c>
      <c r="F28" s="393">
        <v>0.84677810611740834</v>
      </c>
      <c r="G28" s="393">
        <v>0.15322189388259164</v>
      </c>
      <c r="I28" s="391">
        <v>16</v>
      </c>
      <c r="J28" s="391">
        <v>16</v>
      </c>
      <c r="K28" s="391">
        <v>16</v>
      </c>
      <c r="L28" s="390" t="s">
        <v>46</v>
      </c>
      <c r="M28" s="392">
        <v>38398</v>
      </c>
      <c r="N28" s="392">
        <v>6948</v>
      </c>
      <c r="O28" s="393">
        <f t="shared" si="0"/>
        <v>0.84677810611740834</v>
      </c>
      <c r="P28" s="393">
        <f t="shared" si="0"/>
        <v>0.15322189388259164</v>
      </c>
      <c r="Q28" s="393">
        <f t="shared" si="1"/>
        <v>0.88165833341002642</v>
      </c>
    </row>
    <row r="29" spans="2:17" s="390" customFormat="1" ht="15" x14ac:dyDescent="0.25">
      <c r="B29" s="390" t="s">
        <v>47</v>
      </c>
      <c r="C29" s="392">
        <v>16121</v>
      </c>
      <c r="D29" s="392">
        <v>15398</v>
      </c>
      <c r="E29" s="392">
        <v>723</v>
      </c>
      <c r="F29" s="393">
        <v>0.95515166552943365</v>
      </c>
      <c r="G29" s="393">
        <v>4.4848334470566339E-2</v>
      </c>
      <c r="I29" s="391">
        <v>5</v>
      </c>
      <c r="J29" s="391">
        <v>17</v>
      </c>
      <c r="K29" s="391">
        <v>12</v>
      </c>
      <c r="L29" s="390" t="s">
        <v>5</v>
      </c>
      <c r="M29" s="392">
        <v>33170</v>
      </c>
      <c r="N29" s="392">
        <v>6150</v>
      </c>
      <c r="O29" s="393">
        <f t="shared" ref="M29:P32" si="2">INDEX($B$13:$G$32,$K29,O$11)</f>
        <v>0.84359104781281791</v>
      </c>
      <c r="P29" s="393">
        <f t="shared" si="2"/>
        <v>0.15640895218718209</v>
      </c>
      <c r="Q29" s="393">
        <f t="shared" si="1"/>
        <v>0.88165833341002642</v>
      </c>
    </row>
    <row r="30" spans="2:17" s="390" customFormat="1" ht="15" x14ac:dyDescent="0.25">
      <c r="B30" s="390" t="s">
        <v>48</v>
      </c>
      <c r="C30" s="392">
        <v>79909</v>
      </c>
      <c r="D30" s="392">
        <v>65806</v>
      </c>
      <c r="E30" s="392">
        <v>14103</v>
      </c>
      <c r="F30" s="393">
        <v>0.82351174460949328</v>
      </c>
      <c r="G30" s="393">
        <v>0.17648825539050669</v>
      </c>
      <c r="I30" s="391">
        <v>19</v>
      </c>
      <c r="J30" s="391">
        <v>18</v>
      </c>
      <c r="K30" s="391">
        <v>19</v>
      </c>
      <c r="L30" s="390" t="s">
        <v>49</v>
      </c>
      <c r="M30" s="392">
        <v>8756</v>
      </c>
      <c r="N30" s="392">
        <v>1714</v>
      </c>
      <c r="O30" s="393">
        <f t="shared" si="2"/>
        <v>0.83629417382999049</v>
      </c>
      <c r="P30" s="393">
        <f t="shared" si="2"/>
        <v>0.16370582617000956</v>
      </c>
      <c r="Q30" s="393">
        <f t="shared" si="1"/>
        <v>0.88165833341002642</v>
      </c>
    </row>
    <row r="31" spans="2:17" s="390" customFormat="1" ht="15" x14ac:dyDescent="0.25">
      <c r="B31" s="390" t="s">
        <v>49</v>
      </c>
      <c r="C31" s="392">
        <v>10470</v>
      </c>
      <c r="D31" s="392">
        <v>8756</v>
      </c>
      <c r="E31" s="392">
        <v>1714</v>
      </c>
      <c r="F31" s="393">
        <v>0.83629417382999049</v>
      </c>
      <c r="G31" s="393">
        <v>0.16370582617000956</v>
      </c>
      <c r="I31" s="391">
        <v>18</v>
      </c>
      <c r="J31" s="391">
        <v>19</v>
      </c>
      <c r="K31" s="391">
        <v>18</v>
      </c>
      <c r="L31" s="390" t="s">
        <v>48</v>
      </c>
      <c r="M31" s="392">
        <v>65806</v>
      </c>
      <c r="N31" s="392">
        <v>14103</v>
      </c>
      <c r="O31" s="393">
        <f t="shared" si="2"/>
        <v>0.82351174460949328</v>
      </c>
      <c r="P31" s="393">
        <f t="shared" si="2"/>
        <v>0.17648825539050669</v>
      </c>
      <c r="Q31" s="393">
        <f t="shared" si="1"/>
        <v>0.88165833341002642</v>
      </c>
    </row>
    <row r="32" spans="2:17" s="390" customFormat="1" ht="15" x14ac:dyDescent="0.25">
      <c r="B32" s="394" t="s">
        <v>114</v>
      </c>
      <c r="C32" s="395">
        <v>1521214</v>
      </c>
      <c r="D32" s="395">
        <v>1341191</v>
      </c>
      <c r="E32" s="395">
        <v>180023</v>
      </c>
      <c r="F32" s="396">
        <v>0.88165833341002642</v>
      </c>
      <c r="G32" s="396">
        <v>0.11834166658997354</v>
      </c>
      <c r="I32" s="391">
        <v>11</v>
      </c>
      <c r="J32" s="391">
        <v>20</v>
      </c>
      <c r="K32" s="391">
        <v>9</v>
      </c>
      <c r="L32" s="390" t="s">
        <v>44</v>
      </c>
      <c r="M32" s="392">
        <v>192301</v>
      </c>
      <c r="N32" s="392">
        <v>69443</v>
      </c>
      <c r="O32" s="393">
        <f t="shared" si="2"/>
        <v>0.73469114860321538</v>
      </c>
      <c r="P32" s="393">
        <f t="shared" si="2"/>
        <v>0.26530885139678462</v>
      </c>
      <c r="Q32" s="393">
        <f t="shared" si="1"/>
        <v>0.88165833341002642</v>
      </c>
    </row>
    <row r="33" spans="9:16" s="356" customFormat="1" ht="15" x14ac:dyDescent="0.25">
      <c r="I33" s="427"/>
      <c r="J33" s="427"/>
      <c r="K33" s="427"/>
      <c r="M33" s="428"/>
      <c r="N33" s="428"/>
      <c r="O33" s="429"/>
      <c r="P33" s="429"/>
    </row>
    <row r="34" spans="9:16" s="356"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Hoja82">
    <pageSetUpPr fitToPage="1"/>
  </sheetPr>
  <dimension ref="A1:Q34"/>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71" t="s">
        <v>474</v>
      </c>
      <c r="C6" s="1171"/>
      <c r="D6" s="1171"/>
      <c r="E6" s="1171"/>
      <c r="F6" s="1171"/>
      <c r="G6" s="1171"/>
      <c r="H6" s="1171"/>
      <c r="I6" s="1171"/>
      <c r="J6" s="1171"/>
      <c r="K6" s="1171"/>
      <c r="L6" s="1171"/>
      <c r="M6" s="1171"/>
      <c r="N6" s="1171"/>
      <c r="O6" s="389"/>
    </row>
    <row r="7" spans="1:17" s="7" customFormat="1" ht="24.75" customHeight="1" x14ac:dyDescent="0.2">
      <c r="A7" s="364"/>
      <c r="B7" s="1171"/>
      <c r="C7" s="1171"/>
      <c r="D7" s="1171"/>
      <c r="E7" s="1171"/>
      <c r="F7" s="1171"/>
      <c r="G7" s="1171"/>
      <c r="H7" s="1171"/>
      <c r="I7" s="1171"/>
      <c r="J7" s="1171"/>
      <c r="K7" s="1171"/>
      <c r="L7" s="1171"/>
      <c r="M7" s="1171"/>
      <c r="N7" s="1171"/>
      <c r="O7" s="389"/>
    </row>
    <row r="8" spans="1:17" s="7" customFormat="1" ht="15.75" customHeight="1" x14ac:dyDescent="0.2">
      <c r="A8" s="364"/>
      <c r="B8" s="1172" t="s">
        <v>489</v>
      </c>
      <c r="C8" s="1172"/>
      <c r="D8" s="1172"/>
      <c r="E8" s="1172"/>
      <c r="F8" s="1172"/>
      <c r="G8" s="1172"/>
      <c r="H8" s="1172"/>
      <c r="I8" s="1172"/>
      <c r="J8" s="1172"/>
      <c r="K8" s="1172"/>
      <c r="L8" s="1172"/>
      <c r="M8" s="1172"/>
      <c r="N8" s="1172"/>
    </row>
    <row r="9" spans="1:17" s="361" customFormat="1" ht="6" customHeight="1" x14ac:dyDescent="0.2">
      <c r="A9" s="365"/>
      <c r="B9" s="365"/>
      <c r="C9" s="365"/>
      <c r="D9" s="365"/>
      <c r="E9" s="365"/>
      <c r="F9" s="365"/>
      <c r="G9" s="365"/>
      <c r="H9" s="365"/>
      <c r="I9" s="365"/>
      <c r="J9" s="365"/>
      <c r="K9" s="365"/>
      <c r="L9" s="365"/>
    </row>
    <row r="10" spans="1:17" s="356" customFormat="1" x14ac:dyDescent="0.2"/>
    <row r="11" spans="1:17" s="390" customFormat="1" x14ac:dyDescent="0.2">
      <c r="C11" s="1173" t="s">
        <v>35</v>
      </c>
      <c r="D11" s="1173"/>
      <c r="E11" s="1173"/>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83829</v>
      </c>
      <c r="D13" s="392">
        <v>76629</v>
      </c>
      <c r="E13" s="392">
        <v>7200</v>
      </c>
      <c r="F13" s="393">
        <v>0.91411086855384172</v>
      </c>
      <c r="G13" s="393">
        <v>8.5889131446158257E-2</v>
      </c>
      <c r="I13" s="391">
        <v>12</v>
      </c>
      <c r="J13" s="391">
        <v>1</v>
      </c>
      <c r="K13" s="391">
        <v>8</v>
      </c>
      <c r="L13" s="390" t="s">
        <v>7</v>
      </c>
      <c r="M13" s="392">
        <v>33381</v>
      </c>
      <c r="N13" s="392">
        <v>47</v>
      </c>
      <c r="O13" s="393">
        <v>0.99859399305971042</v>
      </c>
      <c r="P13" s="393">
        <v>1.4060069402895775E-3</v>
      </c>
      <c r="Q13" s="393">
        <v>0.93256673257244282</v>
      </c>
    </row>
    <row r="14" spans="1:17" s="390" customFormat="1" ht="15" x14ac:dyDescent="0.25">
      <c r="B14" s="390" t="s">
        <v>10</v>
      </c>
      <c r="C14" s="392">
        <v>12348</v>
      </c>
      <c r="D14" s="392">
        <v>12037</v>
      </c>
      <c r="E14" s="392">
        <v>311</v>
      </c>
      <c r="F14" s="393">
        <v>0.97481373501781665</v>
      </c>
      <c r="G14" s="393">
        <v>2.5186264982183348E-2</v>
      </c>
      <c r="I14" s="391">
        <v>3</v>
      </c>
      <c r="J14" s="391">
        <v>2</v>
      </c>
      <c r="K14" s="391">
        <v>13</v>
      </c>
      <c r="L14" s="390" t="s">
        <v>38</v>
      </c>
      <c r="M14" s="392">
        <v>24955</v>
      </c>
      <c r="N14" s="392">
        <v>173</v>
      </c>
      <c r="O14" s="393">
        <v>0.99311524992040756</v>
      </c>
      <c r="P14" s="393">
        <v>6.8847500795924865E-3</v>
      </c>
      <c r="Q14" s="393">
        <v>0.93256673257244282</v>
      </c>
    </row>
    <row r="15" spans="1:17" s="390" customFormat="1" ht="15" x14ac:dyDescent="0.25">
      <c r="B15" s="390" t="s">
        <v>40</v>
      </c>
      <c r="C15" s="392">
        <v>7771</v>
      </c>
      <c r="D15" s="392">
        <v>7212</v>
      </c>
      <c r="E15" s="392">
        <v>559</v>
      </c>
      <c r="F15" s="393">
        <v>0.92806588598635953</v>
      </c>
      <c r="G15" s="393">
        <v>7.1934114013640457E-2</v>
      </c>
      <c r="I15" s="391">
        <v>11</v>
      </c>
      <c r="J15" s="391">
        <v>3</v>
      </c>
      <c r="K15" s="391">
        <v>2</v>
      </c>
      <c r="L15" s="390" t="s">
        <v>10</v>
      </c>
      <c r="M15" s="392">
        <v>12037</v>
      </c>
      <c r="N15" s="392">
        <v>311</v>
      </c>
      <c r="O15" s="393">
        <v>0.97481373501781665</v>
      </c>
      <c r="P15" s="393">
        <v>2.5186264982183348E-2</v>
      </c>
      <c r="Q15" s="393">
        <v>0.93256673257244282</v>
      </c>
    </row>
    <row r="16" spans="1:17" s="390" customFormat="1" ht="15" x14ac:dyDescent="0.25">
      <c r="B16" s="390" t="s">
        <v>41</v>
      </c>
      <c r="C16" s="392">
        <v>7961</v>
      </c>
      <c r="D16" s="392">
        <v>7259</v>
      </c>
      <c r="E16" s="392">
        <v>702</v>
      </c>
      <c r="F16" s="393">
        <v>0.91182012310011307</v>
      </c>
      <c r="G16" s="393">
        <v>8.8179876899886947E-2</v>
      </c>
      <c r="I16" s="391">
        <v>13</v>
      </c>
      <c r="J16" s="391">
        <v>4</v>
      </c>
      <c r="K16" s="391">
        <v>17</v>
      </c>
      <c r="L16" s="390" t="s">
        <v>47</v>
      </c>
      <c r="M16" s="392">
        <v>3380</v>
      </c>
      <c r="N16" s="392">
        <v>92</v>
      </c>
      <c r="O16" s="393">
        <v>0.97350230414746541</v>
      </c>
      <c r="P16" s="393">
        <v>2.6497695852534562E-2</v>
      </c>
      <c r="Q16" s="393">
        <v>0.93256673257244282</v>
      </c>
    </row>
    <row r="17" spans="2:17" s="390" customFormat="1" ht="15" x14ac:dyDescent="0.25">
      <c r="B17" s="390" t="s">
        <v>9</v>
      </c>
      <c r="C17" s="392">
        <v>14614</v>
      </c>
      <c r="D17" s="392">
        <v>12732</v>
      </c>
      <c r="E17" s="392">
        <v>1882</v>
      </c>
      <c r="F17" s="393">
        <v>0.87121937867798005</v>
      </c>
      <c r="G17" s="393">
        <v>0.12878062132201998</v>
      </c>
      <c r="I17" s="391">
        <v>18</v>
      </c>
      <c r="J17" s="391">
        <v>5</v>
      </c>
      <c r="K17" s="391">
        <v>6</v>
      </c>
      <c r="L17" s="390" t="s">
        <v>8</v>
      </c>
      <c r="M17" s="392">
        <v>5840</v>
      </c>
      <c r="N17" s="392">
        <v>159</v>
      </c>
      <c r="O17" s="393">
        <v>0.97349558259709956</v>
      </c>
      <c r="P17" s="393">
        <v>2.6504417402900483E-2</v>
      </c>
      <c r="Q17" s="393">
        <v>0.93256673257244282</v>
      </c>
    </row>
    <row r="18" spans="2:17" s="390" customFormat="1" ht="15" x14ac:dyDescent="0.25">
      <c r="B18" s="390" t="s">
        <v>8</v>
      </c>
      <c r="C18" s="392">
        <v>5999</v>
      </c>
      <c r="D18" s="392">
        <v>5840</v>
      </c>
      <c r="E18" s="392">
        <v>159</v>
      </c>
      <c r="F18" s="393">
        <v>0.97349558259709956</v>
      </c>
      <c r="G18" s="393">
        <v>2.6504417402900483E-2</v>
      </c>
      <c r="I18" s="391">
        <v>5</v>
      </c>
      <c r="J18" s="391">
        <v>6</v>
      </c>
      <c r="K18" s="391">
        <v>10</v>
      </c>
      <c r="L18" s="390" t="s">
        <v>42</v>
      </c>
      <c r="M18" s="392">
        <v>384</v>
      </c>
      <c r="N18" s="392">
        <v>12</v>
      </c>
      <c r="O18" s="393">
        <v>0.96969696969696972</v>
      </c>
      <c r="P18" s="393">
        <v>3.0303030303030304E-2</v>
      </c>
      <c r="Q18" s="393">
        <v>0.93256673257244282</v>
      </c>
    </row>
    <row r="19" spans="2:17" s="390" customFormat="1" ht="15" x14ac:dyDescent="0.25">
      <c r="B19" s="390" t="s">
        <v>43</v>
      </c>
      <c r="C19" s="392">
        <v>22088</v>
      </c>
      <c r="D19" s="392">
        <v>21259</v>
      </c>
      <c r="E19" s="392">
        <v>829</v>
      </c>
      <c r="F19" s="393">
        <v>0.96246830858384647</v>
      </c>
      <c r="G19" s="393">
        <v>3.7531691416153569E-2</v>
      </c>
      <c r="I19" s="391">
        <v>8</v>
      </c>
      <c r="J19" s="391">
        <v>7</v>
      </c>
      <c r="K19" s="391">
        <v>14</v>
      </c>
      <c r="L19" s="390" t="s">
        <v>45</v>
      </c>
      <c r="M19" s="392">
        <v>57297</v>
      </c>
      <c r="N19" s="392">
        <v>1831</v>
      </c>
      <c r="O19" s="393">
        <v>0.96903328372344744</v>
      </c>
      <c r="P19" s="393">
        <v>3.0966716276552564E-2</v>
      </c>
      <c r="Q19" s="393">
        <v>0.93256673257244282</v>
      </c>
    </row>
    <row r="20" spans="2:17" s="390" customFormat="1" ht="15" x14ac:dyDescent="0.25">
      <c r="B20" s="390" t="s">
        <v>7</v>
      </c>
      <c r="C20" s="392">
        <v>33428</v>
      </c>
      <c r="D20" s="392">
        <v>33381</v>
      </c>
      <c r="E20" s="392">
        <v>47</v>
      </c>
      <c r="F20" s="393">
        <v>0.99859399305971042</v>
      </c>
      <c r="G20" s="393">
        <v>1.4060069402895775E-3</v>
      </c>
      <c r="I20" s="391">
        <v>1</v>
      </c>
      <c r="J20" s="391">
        <v>8</v>
      </c>
      <c r="K20" s="391">
        <v>7</v>
      </c>
      <c r="L20" s="390" t="s">
        <v>43</v>
      </c>
      <c r="M20" s="392">
        <v>21259</v>
      </c>
      <c r="N20" s="392">
        <v>829</v>
      </c>
      <c r="O20" s="393">
        <v>0.96246830858384647</v>
      </c>
      <c r="P20" s="393">
        <v>3.7531691416153569E-2</v>
      </c>
      <c r="Q20" s="393">
        <v>0.93256673257244282</v>
      </c>
    </row>
    <row r="21" spans="2:17" s="390" customFormat="1" ht="15" x14ac:dyDescent="0.25">
      <c r="B21" s="390" t="s">
        <v>44</v>
      </c>
      <c r="C21" s="392">
        <v>50601</v>
      </c>
      <c r="D21" s="392">
        <v>43590</v>
      </c>
      <c r="E21" s="392">
        <v>7011</v>
      </c>
      <c r="F21" s="393">
        <v>0.86144542597972373</v>
      </c>
      <c r="G21" s="393">
        <v>0.13855457402027627</v>
      </c>
      <c r="I21" s="391">
        <v>20</v>
      </c>
      <c r="J21" s="391">
        <v>9</v>
      </c>
      <c r="K21" s="391">
        <v>11</v>
      </c>
      <c r="L21" s="390" t="s">
        <v>6</v>
      </c>
      <c r="M21" s="392">
        <v>41964</v>
      </c>
      <c r="N21" s="392">
        <v>1905</v>
      </c>
      <c r="O21" s="393">
        <v>0.95657525815496136</v>
      </c>
      <c r="P21" s="393">
        <v>4.3424741845038639E-2</v>
      </c>
      <c r="Q21" s="393">
        <v>0.93256673257244282</v>
      </c>
    </row>
    <row r="22" spans="2:17" s="390" customFormat="1" ht="15" x14ac:dyDescent="0.25">
      <c r="B22" s="390" t="s">
        <v>42</v>
      </c>
      <c r="C22" s="392">
        <v>396</v>
      </c>
      <c r="D22" s="392">
        <v>384</v>
      </c>
      <c r="E22" s="392">
        <v>12</v>
      </c>
      <c r="F22" s="393">
        <v>0.96969696969696972</v>
      </c>
      <c r="G22" s="393">
        <v>3.0303030303030304E-2</v>
      </c>
      <c r="I22" s="391">
        <v>6</v>
      </c>
      <c r="J22" s="391">
        <v>10</v>
      </c>
      <c r="K22" s="391">
        <v>20</v>
      </c>
      <c r="L22" s="390" t="s">
        <v>114</v>
      </c>
      <c r="M22" s="392">
        <v>391955</v>
      </c>
      <c r="N22" s="392">
        <v>28342</v>
      </c>
      <c r="O22" s="393">
        <v>0.93256673257244282</v>
      </c>
      <c r="P22" s="393">
        <v>6.7433267427557175E-2</v>
      </c>
      <c r="Q22" s="393">
        <v>0.93256673257244282</v>
      </c>
    </row>
    <row r="23" spans="2:17" s="390" customFormat="1" ht="15" x14ac:dyDescent="0.25">
      <c r="B23" s="390" t="s">
        <v>6</v>
      </c>
      <c r="C23" s="392">
        <v>43869</v>
      </c>
      <c r="D23" s="392">
        <v>41964</v>
      </c>
      <c r="E23" s="392">
        <v>1905</v>
      </c>
      <c r="F23" s="393">
        <v>0.95657525815496136</v>
      </c>
      <c r="G23" s="393">
        <v>4.3424741845038639E-2</v>
      </c>
      <c r="I23" s="391">
        <v>9</v>
      </c>
      <c r="J23" s="391">
        <v>11</v>
      </c>
      <c r="K23" s="391">
        <v>3</v>
      </c>
      <c r="L23" s="390" t="s">
        <v>40</v>
      </c>
      <c r="M23" s="392">
        <v>7212</v>
      </c>
      <c r="N23" s="392">
        <v>559</v>
      </c>
      <c r="O23" s="393">
        <v>0.92806588598635953</v>
      </c>
      <c r="P23" s="393">
        <v>7.1934114013640457E-2</v>
      </c>
      <c r="Q23" s="393">
        <v>0.93256673257244282</v>
      </c>
    </row>
    <row r="24" spans="2:17" s="390" customFormat="1" ht="15" x14ac:dyDescent="0.25">
      <c r="B24" s="390" t="s">
        <v>5</v>
      </c>
      <c r="C24" s="392">
        <v>12656</v>
      </c>
      <c r="D24" s="392">
        <v>11522</v>
      </c>
      <c r="E24" s="392">
        <v>1134</v>
      </c>
      <c r="F24" s="393">
        <v>0.91039823008849563</v>
      </c>
      <c r="G24" s="393">
        <v>8.9601769911504425E-2</v>
      </c>
      <c r="I24" s="391">
        <v>14</v>
      </c>
      <c r="J24" s="391">
        <v>12</v>
      </c>
      <c r="K24" s="391">
        <v>1</v>
      </c>
      <c r="L24" s="390" t="s">
        <v>11</v>
      </c>
      <c r="M24" s="392">
        <v>76629</v>
      </c>
      <c r="N24" s="392">
        <v>7200</v>
      </c>
      <c r="O24" s="393">
        <v>0.91411086855384172</v>
      </c>
      <c r="P24" s="393">
        <v>8.5889131446158257E-2</v>
      </c>
      <c r="Q24" s="393">
        <v>0.93256673257244282</v>
      </c>
    </row>
    <row r="25" spans="2:17" s="390" customFormat="1" ht="15" x14ac:dyDescent="0.25">
      <c r="B25" s="390" t="s">
        <v>38</v>
      </c>
      <c r="C25" s="392">
        <v>25128</v>
      </c>
      <c r="D25" s="392">
        <v>24955</v>
      </c>
      <c r="E25" s="392">
        <v>173</v>
      </c>
      <c r="F25" s="393">
        <v>0.99311524992040756</v>
      </c>
      <c r="G25" s="393">
        <v>6.8847500795924865E-3</v>
      </c>
      <c r="I25" s="391">
        <v>2</v>
      </c>
      <c r="J25" s="391">
        <v>13</v>
      </c>
      <c r="K25" s="391">
        <v>4</v>
      </c>
      <c r="L25" s="390" t="s">
        <v>41</v>
      </c>
      <c r="M25" s="392">
        <v>7259</v>
      </c>
      <c r="N25" s="392">
        <v>702</v>
      </c>
      <c r="O25" s="393">
        <v>0.91182012310011307</v>
      </c>
      <c r="P25" s="393">
        <v>8.8179876899886947E-2</v>
      </c>
      <c r="Q25" s="393">
        <v>0.93256673257244282</v>
      </c>
    </row>
    <row r="26" spans="2:17" s="390" customFormat="1" ht="15" x14ac:dyDescent="0.25">
      <c r="B26" s="390" t="s">
        <v>45</v>
      </c>
      <c r="C26" s="392">
        <v>59128</v>
      </c>
      <c r="D26" s="392">
        <v>57297</v>
      </c>
      <c r="E26" s="392">
        <v>1831</v>
      </c>
      <c r="F26" s="393">
        <v>0.96903328372344744</v>
      </c>
      <c r="G26" s="393">
        <v>3.0966716276552564E-2</v>
      </c>
      <c r="I26" s="391">
        <v>7</v>
      </c>
      <c r="J26" s="391">
        <v>14</v>
      </c>
      <c r="K26" s="391">
        <v>12</v>
      </c>
      <c r="L26" s="390" t="s">
        <v>5</v>
      </c>
      <c r="M26" s="392">
        <v>11522</v>
      </c>
      <c r="N26" s="392">
        <v>1134</v>
      </c>
      <c r="O26" s="393">
        <v>0.91039823008849563</v>
      </c>
      <c r="P26" s="393">
        <v>8.9601769911504425E-2</v>
      </c>
      <c r="Q26" s="393">
        <v>0.93256673257244282</v>
      </c>
    </row>
    <row r="27" spans="2:17" s="390" customFormat="1" ht="15" x14ac:dyDescent="0.25">
      <c r="B27" s="390" t="s">
        <v>50</v>
      </c>
      <c r="C27" s="392">
        <v>795</v>
      </c>
      <c r="D27" s="392">
        <v>721</v>
      </c>
      <c r="E27" s="392">
        <v>74</v>
      </c>
      <c r="F27" s="393">
        <v>0.90691823899371071</v>
      </c>
      <c r="G27" s="393">
        <v>9.3081761006289301E-2</v>
      </c>
      <c r="I27" s="391">
        <v>15</v>
      </c>
      <c r="J27" s="391">
        <v>15</v>
      </c>
      <c r="K27" s="391">
        <v>15</v>
      </c>
      <c r="L27" s="390" t="s">
        <v>50</v>
      </c>
      <c r="M27" s="392">
        <v>721</v>
      </c>
      <c r="N27" s="392">
        <v>74</v>
      </c>
      <c r="O27" s="393">
        <v>0.90691823899371071</v>
      </c>
      <c r="P27" s="393">
        <v>9.3081761006289301E-2</v>
      </c>
      <c r="Q27" s="393">
        <v>0.93256673257244282</v>
      </c>
    </row>
    <row r="28" spans="2:17" s="390" customFormat="1" ht="15" x14ac:dyDescent="0.25">
      <c r="B28" s="390" t="s">
        <v>46</v>
      </c>
      <c r="C28" s="392">
        <v>14392</v>
      </c>
      <c r="D28" s="392">
        <v>12727</v>
      </c>
      <c r="E28" s="392">
        <v>1665</v>
      </c>
      <c r="F28" s="393">
        <v>0.88431072818232348</v>
      </c>
      <c r="G28" s="393">
        <v>0.11568927181767649</v>
      </c>
      <c r="I28" s="391">
        <v>17</v>
      </c>
      <c r="J28" s="391">
        <v>16</v>
      </c>
      <c r="K28" s="391">
        <v>19</v>
      </c>
      <c r="L28" s="390" t="s">
        <v>49</v>
      </c>
      <c r="M28" s="392">
        <v>2391</v>
      </c>
      <c r="N28" s="392">
        <v>250</v>
      </c>
      <c r="O28" s="393">
        <v>0.90533888678530861</v>
      </c>
      <c r="P28" s="393">
        <v>9.4661113214691409E-2</v>
      </c>
      <c r="Q28" s="393">
        <v>0.93256673257244282</v>
      </c>
    </row>
    <row r="29" spans="2:17" s="390" customFormat="1" ht="15" x14ac:dyDescent="0.25">
      <c r="B29" s="390" t="s">
        <v>47</v>
      </c>
      <c r="C29" s="392">
        <v>3472</v>
      </c>
      <c r="D29" s="392">
        <v>3380</v>
      </c>
      <c r="E29" s="392">
        <v>92</v>
      </c>
      <c r="F29" s="393">
        <v>0.97350230414746541</v>
      </c>
      <c r="G29" s="393">
        <v>2.6497695852534562E-2</v>
      </c>
      <c r="I29" s="391">
        <v>4</v>
      </c>
      <c r="J29" s="391">
        <v>17</v>
      </c>
      <c r="K29" s="391">
        <v>16</v>
      </c>
      <c r="L29" s="390" t="s">
        <v>46</v>
      </c>
      <c r="M29" s="392">
        <v>12727</v>
      </c>
      <c r="N29" s="392">
        <v>1665</v>
      </c>
      <c r="O29" s="393">
        <v>0.88431072818232348</v>
      </c>
      <c r="P29" s="393">
        <v>0.11568927181767649</v>
      </c>
      <c r="Q29" s="393">
        <v>0.93256673257244282</v>
      </c>
    </row>
    <row r="30" spans="2:17" s="390" customFormat="1" ht="15" x14ac:dyDescent="0.25">
      <c r="B30" s="390" t="s">
        <v>48</v>
      </c>
      <c r="C30" s="392">
        <v>19181</v>
      </c>
      <c r="D30" s="392">
        <v>16675</v>
      </c>
      <c r="E30" s="392">
        <v>2506</v>
      </c>
      <c r="F30" s="393">
        <v>0.8693498774829258</v>
      </c>
      <c r="G30" s="393">
        <v>0.1306501225170742</v>
      </c>
      <c r="I30" s="391">
        <v>19</v>
      </c>
      <c r="J30" s="391">
        <v>18</v>
      </c>
      <c r="K30" s="391">
        <v>5</v>
      </c>
      <c r="L30" s="390" t="s">
        <v>9</v>
      </c>
      <c r="M30" s="392">
        <v>12732</v>
      </c>
      <c r="N30" s="392">
        <v>1882</v>
      </c>
      <c r="O30" s="393">
        <v>0.87121937867798005</v>
      </c>
      <c r="P30" s="393">
        <v>0.12878062132201998</v>
      </c>
      <c r="Q30" s="393">
        <v>0.93256673257244282</v>
      </c>
    </row>
    <row r="31" spans="2:17" s="390" customFormat="1" ht="15" x14ac:dyDescent="0.25">
      <c r="B31" s="390" t="s">
        <v>49</v>
      </c>
      <c r="C31" s="392">
        <v>2641</v>
      </c>
      <c r="D31" s="392">
        <v>2391</v>
      </c>
      <c r="E31" s="392">
        <v>250</v>
      </c>
      <c r="F31" s="393">
        <v>0.90533888678530861</v>
      </c>
      <c r="G31" s="393">
        <v>9.4661113214691409E-2</v>
      </c>
      <c r="I31" s="391">
        <v>16</v>
      </c>
      <c r="J31" s="391">
        <v>19</v>
      </c>
      <c r="K31" s="391">
        <v>18</v>
      </c>
      <c r="L31" s="390" t="s">
        <v>48</v>
      </c>
      <c r="M31" s="392">
        <v>16675</v>
      </c>
      <c r="N31" s="392">
        <v>2506</v>
      </c>
      <c r="O31" s="393">
        <v>0.8693498774829258</v>
      </c>
      <c r="P31" s="393">
        <v>0.1306501225170742</v>
      </c>
      <c r="Q31" s="393">
        <v>0.93256673257244282</v>
      </c>
    </row>
    <row r="32" spans="2:17" s="390" customFormat="1" ht="15" x14ac:dyDescent="0.25">
      <c r="B32" s="394" t="s">
        <v>114</v>
      </c>
      <c r="C32" s="395">
        <v>420297</v>
      </c>
      <c r="D32" s="395">
        <v>391955</v>
      </c>
      <c r="E32" s="395">
        <v>28342</v>
      </c>
      <c r="F32" s="396">
        <v>0.93256673257244282</v>
      </c>
      <c r="G32" s="396">
        <v>6.7433267427557175E-2</v>
      </c>
      <c r="I32" s="391">
        <v>10</v>
      </c>
      <c r="J32" s="391">
        <v>20</v>
      </c>
      <c r="K32" s="391">
        <v>9</v>
      </c>
      <c r="L32" s="390" t="s">
        <v>44</v>
      </c>
      <c r="M32" s="392">
        <v>43590</v>
      </c>
      <c r="N32" s="392">
        <v>7011</v>
      </c>
      <c r="O32" s="393">
        <v>0.86144542597972373</v>
      </c>
      <c r="P32" s="393">
        <v>0.13855457402027627</v>
      </c>
      <c r="Q32" s="393">
        <v>0.93256673257244282</v>
      </c>
    </row>
    <row r="33" spans="9:16" s="356" customFormat="1" ht="15" x14ac:dyDescent="0.25">
      <c r="I33" s="427"/>
      <c r="J33" s="427"/>
      <c r="K33" s="427"/>
      <c r="M33" s="428"/>
      <c r="N33" s="428"/>
      <c r="O33" s="429"/>
      <c r="P33" s="429"/>
    </row>
    <row r="34" spans="9:16" s="356"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12">
    <tabColor theme="0"/>
    <pageSetUpPr fitToPage="1"/>
  </sheetPr>
  <dimension ref="A1:W26"/>
  <sheetViews>
    <sheetView zoomScaleNormal="100" workbookViewId="0"/>
  </sheetViews>
  <sheetFormatPr baseColWidth="10" defaultColWidth="11.42578125" defaultRowHeight="15" x14ac:dyDescent="0.25"/>
  <cols>
    <col min="1" max="1" width="1.85546875" style="870" customWidth="1"/>
    <col min="2" max="2" width="24.5703125" style="870" customWidth="1"/>
    <col min="3" max="8" width="10.85546875" style="870" customWidth="1"/>
    <col min="9" max="10" width="7.140625" style="870" customWidth="1"/>
    <col min="11" max="11" width="7.7109375" style="870" customWidth="1"/>
    <col min="12" max="17" width="8.28515625" style="870" customWidth="1"/>
    <col min="18" max="19" width="7.7109375" style="870" customWidth="1"/>
    <col min="20" max="20" width="11.42578125" style="870" customWidth="1"/>
    <col min="21" max="21" width="11.42578125" style="870"/>
    <col min="22" max="22" width="11.85546875" style="870" bestFit="1" customWidth="1"/>
    <col min="23" max="16384" width="11.42578125" style="870"/>
  </cols>
  <sheetData>
    <row r="1" spans="1:21" x14ac:dyDescent="0.25">
      <c r="A1" s="869"/>
      <c r="B1" s="869"/>
      <c r="H1" s="871"/>
      <c r="I1" s="871"/>
    </row>
    <row r="2" spans="1:21" ht="48.75" customHeight="1" x14ac:dyDescent="0.25">
      <c r="A2" s="869"/>
      <c r="B2" s="869"/>
      <c r="H2" s="871"/>
      <c r="I2" s="871"/>
    </row>
    <row r="3" spans="1:21" ht="39.75" customHeight="1" x14ac:dyDescent="0.25">
      <c r="A3" s="869"/>
      <c r="B3" s="1033" t="s">
        <v>381</v>
      </c>
      <c r="C3" s="1033"/>
      <c r="D3" s="1033"/>
      <c r="E3" s="1033"/>
      <c r="F3" s="1033"/>
      <c r="G3" s="1033"/>
      <c r="H3" s="1033"/>
      <c r="I3" s="1033"/>
      <c r="J3" s="1033"/>
      <c r="K3" s="1033"/>
      <c r="L3" s="1033"/>
      <c r="M3" s="1033"/>
      <c r="N3" s="1033"/>
      <c r="O3" s="1033"/>
      <c r="P3" s="1033"/>
      <c r="Q3" s="1033"/>
      <c r="R3" s="1033"/>
      <c r="S3" s="1033"/>
    </row>
    <row r="5" spans="1:21" x14ac:dyDescent="0.25">
      <c r="B5" s="872"/>
      <c r="C5" s="1029" t="s">
        <v>377</v>
      </c>
      <c r="D5" s="1029"/>
      <c r="E5" s="1029"/>
      <c r="F5" s="1029"/>
      <c r="G5" s="1029"/>
      <c r="H5" s="1029"/>
      <c r="I5" s="1029"/>
      <c r="J5" s="1029" t="s">
        <v>351</v>
      </c>
      <c r="K5" s="1029"/>
      <c r="L5" s="1029"/>
      <c r="M5" s="1029"/>
      <c r="N5" s="1029"/>
      <c r="O5" s="1029"/>
      <c r="P5" s="1029"/>
      <c r="Q5" s="1029"/>
      <c r="R5" s="1029"/>
      <c r="S5" s="1029"/>
    </row>
    <row r="6" spans="1:21" ht="21" customHeight="1" x14ac:dyDescent="0.25">
      <c r="B6" s="872"/>
      <c r="C6" s="1030"/>
      <c r="D6" s="1030"/>
      <c r="E6" s="1030"/>
      <c r="F6" s="1030"/>
      <c r="G6" s="1030"/>
      <c r="H6" s="1030"/>
      <c r="I6" s="1030"/>
      <c r="J6" s="1030">
        <v>43830</v>
      </c>
      <c r="K6" s="1031"/>
      <c r="L6" s="1032">
        <v>44196</v>
      </c>
      <c r="M6" s="1032"/>
      <c r="N6" s="1032">
        <v>44561</v>
      </c>
      <c r="O6" s="1032"/>
      <c r="P6" s="1032">
        <v>44926</v>
      </c>
      <c r="Q6" s="1032"/>
      <c r="R6" s="1032">
        <f>EVO_sol!R6</f>
        <v>45046</v>
      </c>
      <c r="S6" s="1032"/>
    </row>
    <row r="7" spans="1:21" x14ac:dyDescent="0.25">
      <c r="B7" s="941"/>
      <c r="C7" s="874">
        <v>43465</v>
      </c>
      <c r="D7" s="874">
        <v>43830</v>
      </c>
      <c r="E7" s="874">
        <v>44196</v>
      </c>
      <c r="F7" s="874">
        <v>44561</v>
      </c>
      <c r="G7" s="874">
        <v>44926</v>
      </c>
      <c r="H7" s="874">
        <f>EVO!H7</f>
        <v>45046</v>
      </c>
      <c r="I7" s="874"/>
      <c r="J7" s="874" t="s">
        <v>31</v>
      </c>
      <c r="K7" s="874" t="s">
        <v>352</v>
      </c>
      <c r="L7" s="874" t="s">
        <v>31</v>
      </c>
      <c r="M7" s="874" t="s">
        <v>352</v>
      </c>
      <c r="N7" s="874" t="s">
        <v>31</v>
      </c>
      <c r="O7" s="874" t="s">
        <v>352</v>
      </c>
      <c r="P7" s="874" t="s">
        <v>31</v>
      </c>
      <c r="Q7" s="874" t="s">
        <v>352</v>
      </c>
      <c r="R7" s="874" t="s">
        <v>31</v>
      </c>
      <c r="S7" s="874" t="s">
        <v>352</v>
      </c>
    </row>
    <row r="8" spans="1:21" ht="15" customHeight="1" x14ac:dyDescent="0.25">
      <c r="B8" s="913" t="s">
        <v>11</v>
      </c>
      <c r="C8" s="920">
        <v>75097</v>
      </c>
      <c r="D8" s="920">
        <v>73871</v>
      </c>
      <c r="E8" s="920">
        <v>56534</v>
      </c>
      <c r="F8" s="920">
        <v>38325</v>
      </c>
      <c r="G8" s="920">
        <v>36606</v>
      </c>
      <c r="H8" s="920">
        <v>38997</v>
      </c>
      <c r="I8" s="885"/>
      <c r="J8" s="921">
        <v>-1.6325552285710532E-2</v>
      </c>
      <c r="K8" s="920">
        <v>-1226</v>
      </c>
      <c r="L8" s="922">
        <v>-0.23469291061444952</v>
      </c>
      <c r="M8" s="923">
        <v>-17337</v>
      </c>
      <c r="N8" s="922">
        <v>-0.32208936215374817</v>
      </c>
      <c r="O8" s="923">
        <v>-18209</v>
      </c>
      <c r="P8" s="922">
        <v>-4.4853228962817959E-2</v>
      </c>
      <c r="Q8" s="923">
        <f>G8-F8</f>
        <v>-1719</v>
      </c>
      <c r="R8" s="924">
        <f>[1]Cuadro_CCAA2!N105</f>
        <v>1.2435744327327525E-2</v>
      </c>
      <c r="S8" s="923">
        <f>[1]Cuadro_CCAA2!O105</f>
        <v>479</v>
      </c>
    </row>
    <row r="9" spans="1:21" x14ac:dyDescent="0.25">
      <c r="B9" s="942" t="s">
        <v>10</v>
      </c>
      <c r="C9" s="890">
        <v>6000</v>
      </c>
      <c r="D9" s="890">
        <v>6236</v>
      </c>
      <c r="E9" s="890">
        <v>4811</v>
      </c>
      <c r="F9" s="890">
        <v>2779</v>
      </c>
      <c r="G9" s="890">
        <v>1565</v>
      </c>
      <c r="H9" s="890">
        <v>1624</v>
      </c>
      <c r="I9" s="891"/>
      <c r="J9" s="892">
        <v>3.9333333333333442E-2</v>
      </c>
      <c r="K9" s="890">
        <v>236</v>
      </c>
      <c r="L9" s="895">
        <v>-0.22851186658114175</v>
      </c>
      <c r="M9" s="893">
        <v>-1425</v>
      </c>
      <c r="N9" s="895">
        <v>-0.4223654125961338</v>
      </c>
      <c r="O9" s="893">
        <v>-2032</v>
      </c>
      <c r="P9" s="895">
        <v>-0.43684778697373161</v>
      </c>
      <c r="Q9" s="893">
        <f t="shared" ref="Q9:Q26" si="0">G9-F9</f>
        <v>-1214</v>
      </c>
      <c r="R9" s="894">
        <f>[1]Cuadro_CCAA2!N106</f>
        <v>-0.37029856533540129</v>
      </c>
      <c r="S9" s="893">
        <f>[1]Cuadro_CCAA2!O106</f>
        <v>-955</v>
      </c>
    </row>
    <row r="10" spans="1:21" x14ac:dyDescent="0.25">
      <c r="B10" s="942" t="s">
        <v>40</v>
      </c>
      <c r="C10" s="890">
        <v>3524</v>
      </c>
      <c r="D10" s="890">
        <v>5794</v>
      </c>
      <c r="E10" s="890">
        <v>3064</v>
      </c>
      <c r="F10" s="890">
        <v>2063</v>
      </c>
      <c r="G10" s="890">
        <v>2778</v>
      </c>
      <c r="H10" s="890">
        <v>2887</v>
      </c>
      <c r="I10" s="891"/>
      <c r="J10" s="892">
        <v>0.64415437003405218</v>
      </c>
      <c r="K10" s="890">
        <v>2270</v>
      </c>
      <c r="L10" s="895">
        <v>-0.47117707973765965</v>
      </c>
      <c r="M10" s="893">
        <v>-2730</v>
      </c>
      <c r="N10" s="895">
        <v>-0.32669712793733685</v>
      </c>
      <c r="O10" s="893">
        <v>-1001</v>
      </c>
      <c r="P10" s="895">
        <v>0.34658264663111971</v>
      </c>
      <c r="Q10" s="893">
        <f t="shared" si="0"/>
        <v>715</v>
      </c>
      <c r="R10" s="894">
        <f>[1]Cuadro_CCAA2!N107</f>
        <v>0.18271200327734527</v>
      </c>
      <c r="S10" s="893">
        <f>[1]Cuadro_CCAA2!O107</f>
        <v>446</v>
      </c>
    </row>
    <row r="11" spans="1:21" x14ac:dyDescent="0.25">
      <c r="B11" s="942" t="s">
        <v>41</v>
      </c>
      <c r="C11" s="890">
        <v>2811</v>
      </c>
      <c r="D11" s="890">
        <v>4317</v>
      </c>
      <c r="E11" s="890">
        <v>2454</v>
      </c>
      <c r="F11" s="890">
        <v>2514</v>
      </c>
      <c r="G11" s="890">
        <v>3293</v>
      </c>
      <c r="H11" s="890">
        <v>3973</v>
      </c>
      <c r="I11" s="891"/>
      <c r="J11" s="892">
        <v>0.53575240128068313</v>
      </c>
      <c r="K11" s="890">
        <v>1506</v>
      </c>
      <c r="L11" s="895">
        <v>-0.43154968728283527</v>
      </c>
      <c r="M11" s="893">
        <v>-1863</v>
      </c>
      <c r="N11" s="895">
        <v>2.4449877750611249E-2</v>
      </c>
      <c r="O11" s="893">
        <v>60</v>
      </c>
      <c r="P11" s="895">
        <v>0.30986475735879071</v>
      </c>
      <c r="Q11" s="893">
        <f t="shared" si="0"/>
        <v>779</v>
      </c>
      <c r="R11" s="894">
        <f>[1]Cuadro_CCAA2!N108</f>
        <v>0.263676844783715</v>
      </c>
      <c r="S11" s="893">
        <f>[1]Cuadro_CCAA2!O108</f>
        <v>829</v>
      </c>
    </row>
    <row r="12" spans="1:21" x14ac:dyDescent="0.25">
      <c r="B12" s="942" t="s">
        <v>9</v>
      </c>
      <c r="C12" s="890">
        <v>8956</v>
      </c>
      <c r="D12" s="890">
        <v>9040</v>
      </c>
      <c r="E12" s="890">
        <v>8082</v>
      </c>
      <c r="F12" s="890">
        <v>9950</v>
      </c>
      <c r="G12" s="890">
        <v>7071</v>
      </c>
      <c r="H12" s="890">
        <v>5938</v>
      </c>
      <c r="I12" s="891"/>
      <c r="J12" s="892">
        <v>9.3791871371147195E-3</v>
      </c>
      <c r="K12" s="890">
        <v>84</v>
      </c>
      <c r="L12" s="895">
        <v>-0.10597345132743363</v>
      </c>
      <c r="M12" s="893">
        <v>-958</v>
      </c>
      <c r="N12" s="895">
        <v>0.23113090819104176</v>
      </c>
      <c r="O12" s="893">
        <v>1868</v>
      </c>
      <c r="P12" s="895">
        <v>-0.28934673366834174</v>
      </c>
      <c r="Q12" s="893">
        <f t="shared" si="0"/>
        <v>-2879</v>
      </c>
      <c r="R12" s="894">
        <f>[1]Cuadro_CCAA2!N109</f>
        <v>-0.4128349648966676</v>
      </c>
      <c r="S12" s="893">
        <f>[1]Cuadro_CCAA2!O109</f>
        <v>-4175</v>
      </c>
      <c r="U12" s="925"/>
    </row>
    <row r="13" spans="1:21" x14ac:dyDescent="0.25">
      <c r="B13" s="942" t="s">
        <v>8</v>
      </c>
      <c r="C13" s="890">
        <v>4667</v>
      </c>
      <c r="D13" s="890">
        <v>3990</v>
      </c>
      <c r="E13" s="890">
        <v>3899</v>
      </c>
      <c r="F13" s="890">
        <v>1365</v>
      </c>
      <c r="G13" s="890">
        <v>873</v>
      </c>
      <c r="H13" s="890">
        <v>838</v>
      </c>
      <c r="I13" s="891"/>
      <c r="J13" s="892">
        <v>-0.14506106706663813</v>
      </c>
      <c r="K13" s="890">
        <v>-677</v>
      </c>
      <c r="L13" s="895">
        <v>-2.2807017543859609E-2</v>
      </c>
      <c r="M13" s="893">
        <v>-91</v>
      </c>
      <c r="N13" s="895">
        <v>-0.64991023339317766</v>
      </c>
      <c r="O13" s="893">
        <v>-2534</v>
      </c>
      <c r="P13" s="895">
        <v>-0.36043956043956049</v>
      </c>
      <c r="Q13" s="893">
        <f t="shared" si="0"/>
        <v>-492</v>
      </c>
      <c r="R13" s="894">
        <f>[1]Cuadro_CCAA2!N110</f>
        <v>-0.44795783926218713</v>
      </c>
      <c r="S13" s="893">
        <f>[1]Cuadro_CCAA2!O110</f>
        <v>-680</v>
      </c>
      <c r="U13" s="925"/>
    </row>
    <row r="14" spans="1:21" x14ac:dyDescent="0.25">
      <c r="B14" s="942" t="s">
        <v>7</v>
      </c>
      <c r="C14" s="890">
        <v>1471</v>
      </c>
      <c r="D14" s="890">
        <v>1593</v>
      </c>
      <c r="E14" s="890">
        <v>119</v>
      </c>
      <c r="F14" s="890">
        <v>186</v>
      </c>
      <c r="G14" s="890">
        <v>207</v>
      </c>
      <c r="H14" s="890">
        <v>169</v>
      </c>
      <c r="I14" s="891"/>
      <c r="J14" s="892">
        <v>8.2936777702243392E-2</v>
      </c>
      <c r="K14" s="890">
        <v>122</v>
      </c>
      <c r="L14" s="895">
        <v>-0.92529817953546767</v>
      </c>
      <c r="M14" s="893">
        <v>-1474</v>
      </c>
      <c r="N14" s="895">
        <v>0.56302521008403361</v>
      </c>
      <c r="O14" s="893">
        <v>67</v>
      </c>
      <c r="P14" s="895">
        <v>0.11290322580645151</v>
      </c>
      <c r="Q14" s="893">
        <f t="shared" si="0"/>
        <v>21</v>
      </c>
      <c r="R14" s="894">
        <f>[1]Cuadro_CCAA2!N111</f>
        <v>4.9689440993788914E-2</v>
      </c>
      <c r="S14" s="893">
        <f>[1]Cuadro_CCAA2!O111</f>
        <v>8</v>
      </c>
      <c r="U14" s="925"/>
    </row>
    <row r="15" spans="1:21" x14ac:dyDescent="0.25">
      <c r="B15" s="942" t="s">
        <v>43</v>
      </c>
      <c r="C15" s="890">
        <v>7126</v>
      </c>
      <c r="D15" s="890">
        <v>5895</v>
      </c>
      <c r="E15" s="890">
        <v>4923</v>
      </c>
      <c r="F15" s="890">
        <v>3015</v>
      </c>
      <c r="G15" s="890">
        <v>2591</v>
      </c>
      <c r="H15" s="890">
        <v>4043</v>
      </c>
      <c r="I15" s="891"/>
      <c r="J15" s="892">
        <v>-0.17274768453550382</v>
      </c>
      <c r="K15" s="890">
        <v>-1231</v>
      </c>
      <c r="L15" s="895">
        <v>-0.16488549618320614</v>
      </c>
      <c r="M15" s="893">
        <v>-972</v>
      </c>
      <c r="N15" s="895">
        <v>-0.38756855575868376</v>
      </c>
      <c r="O15" s="893">
        <v>-1908</v>
      </c>
      <c r="P15" s="895">
        <v>-0.14063018242122716</v>
      </c>
      <c r="Q15" s="893">
        <f t="shared" si="0"/>
        <v>-424</v>
      </c>
      <c r="R15" s="894">
        <f>[1]Cuadro_CCAA2!N112</f>
        <v>-6.0422960725075581E-2</v>
      </c>
      <c r="S15" s="893">
        <f>[1]Cuadro_CCAA2!O112</f>
        <v>-260</v>
      </c>
      <c r="U15" s="925"/>
    </row>
    <row r="16" spans="1:21" x14ac:dyDescent="0.25">
      <c r="B16" s="942" t="s">
        <v>44</v>
      </c>
      <c r="C16" s="890">
        <v>75141</v>
      </c>
      <c r="D16" s="890">
        <v>76253</v>
      </c>
      <c r="E16" s="890">
        <v>73386</v>
      </c>
      <c r="F16" s="890">
        <v>78542</v>
      </c>
      <c r="G16" s="890">
        <v>69770</v>
      </c>
      <c r="H16" s="890">
        <v>69443</v>
      </c>
      <c r="I16" s="891"/>
      <c r="J16" s="892">
        <v>1.4798844838370462E-2</v>
      </c>
      <c r="K16" s="890">
        <v>1112</v>
      </c>
      <c r="L16" s="895">
        <v>-3.7598520713939099E-2</v>
      </c>
      <c r="M16" s="893">
        <v>-2867</v>
      </c>
      <c r="N16" s="895">
        <v>7.0258632436704493E-2</v>
      </c>
      <c r="O16" s="893">
        <v>5156</v>
      </c>
      <c r="P16" s="895">
        <v>-0.11168546764788267</v>
      </c>
      <c r="Q16" s="893">
        <f t="shared" si="0"/>
        <v>-8772</v>
      </c>
      <c r="R16" s="894">
        <f>[1]Cuadro_CCAA2!N113</f>
        <v>-5.3742488451633097E-2</v>
      </c>
      <c r="S16" s="893">
        <f>[1]Cuadro_CCAA2!O113</f>
        <v>-3944</v>
      </c>
      <c r="U16" s="925"/>
    </row>
    <row r="17" spans="2:23" x14ac:dyDescent="0.25">
      <c r="B17" s="942" t="s">
        <v>6</v>
      </c>
      <c r="C17" s="890">
        <v>10677</v>
      </c>
      <c r="D17" s="890">
        <v>14865</v>
      </c>
      <c r="E17" s="890">
        <v>13381</v>
      </c>
      <c r="F17" s="890">
        <v>11826</v>
      </c>
      <c r="G17" s="890">
        <v>10571</v>
      </c>
      <c r="H17" s="890">
        <v>8736</v>
      </c>
      <c r="I17" s="891"/>
      <c r="J17" s="892">
        <v>0.39224501264400113</v>
      </c>
      <c r="K17" s="890">
        <v>4188</v>
      </c>
      <c r="L17" s="895">
        <v>-9.9831819710729852E-2</v>
      </c>
      <c r="M17" s="893">
        <v>-1484</v>
      </c>
      <c r="N17" s="895">
        <v>-0.11620955085569096</v>
      </c>
      <c r="O17" s="893">
        <v>-1555</v>
      </c>
      <c r="P17" s="895">
        <v>-0.10612210383899878</v>
      </c>
      <c r="Q17" s="893">
        <f t="shared" si="0"/>
        <v>-1255</v>
      </c>
      <c r="R17" s="894">
        <f>[1]Cuadro_CCAA2!N114</f>
        <v>-0.22511974454497075</v>
      </c>
      <c r="S17" s="893">
        <f>[1]Cuadro_CCAA2!O114</f>
        <v>-2538</v>
      </c>
      <c r="U17" s="925"/>
    </row>
    <row r="18" spans="2:23" x14ac:dyDescent="0.25">
      <c r="B18" s="942" t="s">
        <v>5</v>
      </c>
      <c r="C18" s="890">
        <v>4152</v>
      </c>
      <c r="D18" s="890">
        <v>7206</v>
      </c>
      <c r="E18" s="890">
        <v>5685</v>
      </c>
      <c r="F18" s="890">
        <v>5272</v>
      </c>
      <c r="G18" s="890">
        <v>6122</v>
      </c>
      <c r="H18" s="890">
        <v>6150</v>
      </c>
      <c r="I18" s="891"/>
      <c r="J18" s="892">
        <v>0.73554913294797686</v>
      </c>
      <c r="K18" s="890">
        <v>3054</v>
      </c>
      <c r="L18" s="895">
        <v>-0.21107410491257284</v>
      </c>
      <c r="M18" s="893">
        <v>-1521</v>
      </c>
      <c r="N18" s="895">
        <v>-7.2647317502198772E-2</v>
      </c>
      <c r="O18" s="893">
        <v>-413</v>
      </c>
      <c r="P18" s="895">
        <v>0.16122913505311076</v>
      </c>
      <c r="Q18" s="893">
        <f t="shared" si="0"/>
        <v>850</v>
      </c>
      <c r="R18" s="894">
        <f>[1]Cuadro_CCAA2!N115</f>
        <v>-2.1168231736431675E-2</v>
      </c>
      <c r="S18" s="893">
        <f>[1]Cuadro_CCAA2!O115</f>
        <v>-133</v>
      </c>
      <c r="U18" s="925"/>
    </row>
    <row r="19" spans="2:23" x14ac:dyDescent="0.25">
      <c r="B19" s="942" t="s">
        <v>38</v>
      </c>
      <c r="C19" s="890">
        <v>7804</v>
      </c>
      <c r="D19" s="890">
        <v>8456</v>
      </c>
      <c r="E19" s="890">
        <v>4923</v>
      </c>
      <c r="F19" s="890">
        <v>4018</v>
      </c>
      <c r="G19" s="890">
        <v>3271</v>
      </c>
      <c r="H19" s="890">
        <v>2131</v>
      </c>
      <c r="I19" s="891"/>
      <c r="J19" s="892">
        <v>8.3546899026140542E-2</v>
      </c>
      <c r="K19" s="890">
        <v>652</v>
      </c>
      <c r="L19" s="895">
        <v>-0.41780983916745507</v>
      </c>
      <c r="M19" s="893">
        <v>-3533</v>
      </c>
      <c r="N19" s="895">
        <v>-0.18383099735933373</v>
      </c>
      <c r="O19" s="893">
        <v>-905</v>
      </c>
      <c r="P19" s="895">
        <v>-0.18591338974614235</v>
      </c>
      <c r="Q19" s="893">
        <f t="shared" si="0"/>
        <v>-747</v>
      </c>
      <c r="R19" s="894">
        <f>[1]Cuadro_CCAA2!N116</f>
        <v>-0.38517022504327758</v>
      </c>
      <c r="S19" s="893">
        <f>[1]Cuadro_CCAA2!O116</f>
        <v>-1335</v>
      </c>
      <c r="U19" s="925"/>
    </row>
    <row r="20" spans="2:23" x14ac:dyDescent="0.25">
      <c r="B20" s="942" t="s">
        <v>45</v>
      </c>
      <c r="C20" s="890">
        <v>19669</v>
      </c>
      <c r="D20" s="890">
        <v>28300</v>
      </c>
      <c r="E20" s="890">
        <v>28494</v>
      </c>
      <c r="F20" s="890">
        <v>10563</v>
      </c>
      <c r="G20" s="890">
        <v>9303</v>
      </c>
      <c r="H20" s="890">
        <v>11272</v>
      </c>
      <c r="I20" s="891"/>
      <c r="J20" s="892">
        <v>0.4388123442981342</v>
      </c>
      <c r="K20" s="890">
        <v>8631</v>
      </c>
      <c r="L20" s="895">
        <v>6.8551236749117006E-3</v>
      </c>
      <c r="M20" s="893">
        <v>194</v>
      </c>
      <c r="N20" s="895">
        <v>-0.62929037692145717</v>
      </c>
      <c r="O20" s="893">
        <v>-17931</v>
      </c>
      <c r="P20" s="895">
        <v>-0.11928429423459241</v>
      </c>
      <c r="Q20" s="893">
        <f t="shared" si="0"/>
        <v>-1260</v>
      </c>
      <c r="R20" s="894">
        <f>[1]Cuadro_CCAA2!N117</f>
        <v>-0.19874893375035541</v>
      </c>
      <c r="S20" s="893">
        <f>[1]Cuadro_CCAA2!O117</f>
        <v>-2796</v>
      </c>
      <c r="U20" s="925"/>
    </row>
    <row r="21" spans="2:23" x14ac:dyDescent="0.25">
      <c r="B21" s="942" t="s">
        <v>46</v>
      </c>
      <c r="C21" s="890">
        <v>4430</v>
      </c>
      <c r="D21" s="890">
        <v>6258</v>
      </c>
      <c r="E21" s="890">
        <v>4718</v>
      </c>
      <c r="F21" s="890">
        <v>5035</v>
      </c>
      <c r="G21" s="890">
        <v>6525</v>
      </c>
      <c r="H21" s="890">
        <v>6948</v>
      </c>
      <c r="I21" s="891"/>
      <c r="J21" s="892">
        <v>0.41264108352144468</v>
      </c>
      <c r="K21" s="890">
        <v>1828</v>
      </c>
      <c r="L21" s="895">
        <v>-0.24608501118568238</v>
      </c>
      <c r="M21" s="893">
        <v>-1540</v>
      </c>
      <c r="N21" s="895">
        <v>6.7189487070792753E-2</v>
      </c>
      <c r="O21" s="893">
        <v>317</v>
      </c>
      <c r="P21" s="895">
        <v>0.29592850049652442</v>
      </c>
      <c r="Q21" s="893">
        <f t="shared" si="0"/>
        <v>1490</v>
      </c>
      <c r="R21" s="894">
        <f>[1]Cuadro_CCAA2!N118</f>
        <v>0.15993322203672777</v>
      </c>
      <c r="S21" s="893">
        <f>[1]Cuadro_CCAA2!O118</f>
        <v>958</v>
      </c>
      <c r="U21" s="925"/>
    </row>
    <row r="22" spans="2:23" x14ac:dyDescent="0.25">
      <c r="B22" s="942" t="s">
        <v>47</v>
      </c>
      <c r="C22" s="890">
        <v>1465</v>
      </c>
      <c r="D22" s="890">
        <v>836</v>
      </c>
      <c r="E22" s="890">
        <v>801</v>
      </c>
      <c r="F22" s="890">
        <v>1019</v>
      </c>
      <c r="G22" s="890">
        <v>768</v>
      </c>
      <c r="H22" s="890">
        <v>723</v>
      </c>
      <c r="I22" s="891"/>
      <c r="J22" s="892">
        <v>-0.42935153583617747</v>
      </c>
      <c r="K22" s="890">
        <v>-629</v>
      </c>
      <c r="L22" s="895">
        <v>-4.186602870813394E-2</v>
      </c>
      <c r="M22" s="893">
        <v>-35</v>
      </c>
      <c r="N22" s="895">
        <v>0.27215980024968789</v>
      </c>
      <c r="O22" s="893">
        <v>218</v>
      </c>
      <c r="P22" s="895">
        <v>-0.24631992149165849</v>
      </c>
      <c r="Q22" s="893">
        <f t="shared" si="0"/>
        <v>-251</v>
      </c>
      <c r="R22" s="894">
        <f>[1]Cuadro_CCAA2!N119</f>
        <v>-0.17653758542141229</v>
      </c>
      <c r="S22" s="893">
        <f>[1]Cuadro_CCAA2!O119</f>
        <v>-155</v>
      </c>
      <c r="U22" s="925"/>
    </row>
    <row r="23" spans="2:23" x14ac:dyDescent="0.25">
      <c r="B23" s="942" t="s">
        <v>48</v>
      </c>
      <c r="C23" s="890">
        <v>13794</v>
      </c>
      <c r="D23" s="890">
        <v>13680</v>
      </c>
      <c r="E23" s="890">
        <v>13558</v>
      </c>
      <c r="F23" s="890">
        <v>13090</v>
      </c>
      <c r="G23" s="890">
        <v>13861</v>
      </c>
      <c r="H23" s="890">
        <v>14103</v>
      </c>
      <c r="I23" s="891"/>
      <c r="J23" s="892">
        <v>-8.2644628099173278E-3</v>
      </c>
      <c r="K23" s="890">
        <v>-114</v>
      </c>
      <c r="L23" s="895">
        <v>-8.9181286549707695E-3</v>
      </c>
      <c r="M23" s="893">
        <v>-122</v>
      </c>
      <c r="N23" s="895">
        <v>-3.451836554064025E-2</v>
      </c>
      <c r="O23" s="893">
        <v>-468</v>
      </c>
      <c r="P23" s="895">
        <v>5.8899923605805871E-2</v>
      </c>
      <c r="Q23" s="893">
        <f t="shared" si="0"/>
        <v>771</v>
      </c>
      <c r="R23" s="894">
        <f>[1]Cuadro_CCAA2!N120</f>
        <v>6.461840416698128E-2</v>
      </c>
      <c r="S23" s="893">
        <f>[1]Cuadro_CCAA2!O120</f>
        <v>856</v>
      </c>
      <c r="U23" s="925"/>
    </row>
    <row r="24" spans="2:23" x14ac:dyDescent="0.25">
      <c r="B24" s="942" t="s">
        <v>49</v>
      </c>
      <c r="C24" s="890">
        <v>3067</v>
      </c>
      <c r="D24" s="890">
        <v>3116</v>
      </c>
      <c r="E24" s="890">
        <v>3168</v>
      </c>
      <c r="F24" s="890">
        <v>3686</v>
      </c>
      <c r="G24" s="890">
        <v>1997</v>
      </c>
      <c r="H24" s="890">
        <v>1714</v>
      </c>
      <c r="I24" s="891"/>
      <c r="J24" s="892">
        <v>1.5976524290837846E-2</v>
      </c>
      <c r="K24" s="890">
        <v>49</v>
      </c>
      <c r="L24" s="895">
        <v>1.6688061617458283E-2</v>
      </c>
      <c r="M24" s="893">
        <v>52</v>
      </c>
      <c r="N24" s="895">
        <v>0.16351010101010099</v>
      </c>
      <c r="O24" s="893">
        <v>518</v>
      </c>
      <c r="P24" s="895">
        <v>-0.45822029300054257</v>
      </c>
      <c r="Q24" s="893">
        <f t="shared" si="0"/>
        <v>-1689</v>
      </c>
      <c r="R24" s="894">
        <f>[1]Cuadro_CCAA2!N121</f>
        <v>-0.46869187848729077</v>
      </c>
      <c r="S24" s="893">
        <f>[1]Cuadro_CCAA2!O121</f>
        <v>-1512</v>
      </c>
      <c r="U24" s="925"/>
    </row>
    <row r="25" spans="2:23" x14ac:dyDescent="0.25">
      <c r="B25" s="943" t="s">
        <v>4</v>
      </c>
      <c r="C25" s="906">
        <v>186</v>
      </c>
      <c r="D25" s="906">
        <v>148</v>
      </c>
      <c r="E25" s="906">
        <v>243</v>
      </c>
      <c r="F25" s="906">
        <v>188</v>
      </c>
      <c r="G25" s="906">
        <v>251</v>
      </c>
      <c r="H25" s="906">
        <v>334</v>
      </c>
      <c r="I25" s="907"/>
      <c r="J25" s="909">
        <v>-0.20430107526881724</v>
      </c>
      <c r="K25" s="906">
        <v>-38</v>
      </c>
      <c r="L25" s="912">
        <v>0.64189189189189189</v>
      </c>
      <c r="M25" s="910">
        <v>95</v>
      </c>
      <c r="N25" s="912">
        <v>-0.22633744855967075</v>
      </c>
      <c r="O25" s="910">
        <v>-55</v>
      </c>
      <c r="P25" s="912">
        <v>0.33510638297872331</v>
      </c>
      <c r="Q25" s="910">
        <f t="shared" si="0"/>
        <v>63</v>
      </c>
      <c r="R25" s="911">
        <f>[1]Cuadro_CCAA2!P124</f>
        <v>0.35772357723577231</v>
      </c>
      <c r="S25" s="910">
        <f>[1]Cuadro_CCAA2!O122+[1]Cuadro_CCAA2!O123</f>
        <v>88</v>
      </c>
      <c r="U25" s="925"/>
      <c r="V25" s="925"/>
      <c r="W25" s="933"/>
    </row>
    <row r="26" spans="2:23" x14ac:dyDescent="0.25">
      <c r="B26" s="875" t="s">
        <v>3</v>
      </c>
      <c r="C26" s="876">
        <v>250037</v>
      </c>
      <c r="D26" s="876">
        <v>269854</v>
      </c>
      <c r="E26" s="876">
        <v>232243</v>
      </c>
      <c r="F26" s="876">
        <v>193436</v>
      </c>
      <c r="G26" s="876">
        <v>177423</v>
      </c>
      <c r="H26" s="876">
        <v>180023</v>
      </c>
      <c r="I26" s="877"/>
      <c r="J26" s="878">
        <v>7.92562700720294E-2</v>
      </c>
      <c r="K26" s="879">
        <v>19817</v>
      </c>
      <c r="L26" s="880">
        <v>-0.13937536593861866</v>
      </c>
      <c r="M26" s="876">
        <v>-37611</v>
      </c>
      <c r="N26" s="881">
        <v>-0.16709653251120593</v>
      </c>
      <c r="O26" s="882">
        <v>-38807</v>
      </c>
      <c r="P26" s="881">
        <v>-8.2781902024442244E-2</v>
      </c>
      <c r="Q26" s="882">
        <f t="shared" si="0"/>
        <v>-16013</v>
      </c>
      <c r="R26" s="881">
        <f>[1]Cuadro_CCAA2!N124</f>
        <v>-7.6056497059155626E-2</v>
      </c>
      <c r="S26" s="882">
        <f>[1]Cuadro_CCAA2!O124</f>
        <v>-14819</v>
      </c>
    </row>
  </sheetData>
  <mergeCells count="8">
    <mergeCell ref="B3:S3"/>
    <mergeCell ref="C5:I6"/>
    <mergeCell ref="J5:S5"/>
    <mergeCell ref="J6:K6"/>
    <mergeCell ref="L6:M6"/>
    <mergeCell ref="R6:S6"/>
    <mergeCell ref="N6:O6"/>
    <mergeCell ref="P6:Q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600-000006000000}">
          <x14:colorSeries rgb="FF376092"/>
          <x14:colorNegative rgb="FFD00000"/>
          <x14:colorAxis rgb="FF000000"/>
          <x14:colorMarkers rgb="FFD00000"/>
          <x14:colorFirst rgb="FFD00000"/>
          <x14:colorLast rgb="FFD00000"/>
          <x14:colorHigh rgb="FFD00000"/>
          <x14:colorLow rgb="FFD00000"/>
          <x14:sparklines>
            <x14:sparkline>
              <xm:f>EVO_sinPIA!C8:H8</xm:f>
              <xm:sqref>I8</xm:sqref>
            </x14:sparkline>
            <x14:sparkline>
              <xm:f>EVO_sinPIA!C9:H9</xm:f>
              <xm:sqref>I9</xm:sqref>
            </x14:sparkline>
            <x14:sparkline>
              <xm:f>EVO_sinPIA!C10:H10</xm:f>
              <xm:sqref>I10</xm:sqref>
            </x14:sparkline>
            <x14:sparkline>
              <xm:f>EVO_sinPIA!C11:H11</xm:f>
              <xm:sqref>I11</xm:sqref>
            </x14:sparkline>
            <x14:sparkline>
              <xm:f>EVO_sinPIA!C12:H12</xm:f>
              <xm:sqref>I12</xm:sqref>
            </x14:sparkline>
            <x14:sparkline>
              <xm:f>EVO_sinPIA!C13:H13</xm:f>
              <xm:sqref>I13</xm:sqref>
            </x14:sparkline>
            <x14:sparkline>
              <xm:f>EVO_sinPIA!C14:H14</xm:f>
              <xm:sqref>I14</xm:sqref>
            </x14:sparkline>
            <x14:sparkline>
              <xm:f>EVO_sinPIA!C15:H15</xm:f>
              <xm:sqref>I15</xm:sqref>
            </x14:sparkline>
            <x14:sparkline>
              <xm:f>EVO_sinPIA!C16:H16</xm:f>
              <xm:sqref>I16</xm:sqref>
            </x14:sparkline>
            <x14:sparkline>
              <xm:f>EVO_sinPIA!C17:H17</xm:f>
              <xm:sqref>I17</xm:sqref>
            </x14:sparkline>
            <x14:sparkline>
              <xm:f>EVO_sinPIA!C18:H18</xm:f>
              <xm:sqref>I18</xm:sqref>
            </x14:sparkline>
            <x14:sparkline>
              <xm:f>EVO_sinPIA!C19:H19</xm:f>
              <xm:sqref>I19</xm:sqref>
            </x14:sparkline>
            <x14:sparkline>
              <xm:f>EVO_sinPIA!C20:H20</xm:f>
              <xm:sqref>I20</xm:sqref>
            </x14:sparkline>
            <x14:sparkline>
              <xm:f>EVO_sinPIA!C21:H21</xm:f>
              <xm:sqref>I21</xm:sqref>
            </x14:sparkline>
            <x14:sparkline>
              <xm:f>EVO_sinPIA!C22:H22</xm:f>
              <xm:sqref>I22</xm:sqref>
            </x14:sparkline>
            <x14:sparkline>
              <xm:f>EVO_sinPIA!C23:H23</xm:f>
              <xm:sqref>I23</xm:sqref>
            </x14:sparkline>
            <x14:sparkline>
              <xm:f>EVO_sinPIA!C24:H24</xm:f>
              <xm:sqref>I24</xm:sqref>
            </x14:sparkline>
            <x14:sparkline>
              <xm:f>EVO_sinPIA!C25:H25</xm:f>
              <xm:sqref>I25</xm:sqref>
            </x14:sparkline>
            <x14:sparkline>
              <xm:f>EVO_sinPIA!C26:H26</xm:f>
              <xm:sqref>I26</xm:sqref>
            </x14:sparkline>
          </x14:sparklines>
        </x14:sparklineGroup>
      </x14:sparklineGroup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Hoja83">
    <pageSetUpPr fitToPage="1"/>
  </sheetPr>
  <dimension ref="A1:Q42"/>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71" t="s">
        <v>475</v>
      </c>
      <c r="C6" s="1171"/>
      <c r="D6" s="1171"/>
      <c r="E6" s="1171"/>
      <c r="F6" s="1171"/>
      <c r="G6" s="1171"/>
      <c r="H6" s="1171"/>
      <c r="I6" s="1171"/>
      <c r="J6" s="1171"/>
      <c r="K6" s="1171"/>
      <c r="L6" s="1171"/>
      <c r="M6" s="1171"/>
      <c r="N6" s="1171"/>
      <c r="O6" s="389"/>
    </row>
    <row r="7" spans="1:17" s="7" customFormat="1" ht="24.75" customHeight="1" x14ac:dyDescent="0.2">
      <c r="A7" s="364"/>
      <c r="B7" s="1171"/>
      <c r="C7" s="1171"/>
      <c r="D7" s="1171"/>
      <c r="E7" s="1171"/>
      <c r="F7" s="1171"/>
      <c r="G7" s="1171"/>
      <c r="H7" s="1171"/>
      <c r="I7" s="1171"/>
      <c r="J7" s="1171"/>
      <c r="K7" s="1171"/>
      <c r="L7" s="1171"/>
      <c r="M7" s="1171"/>
      <c r="N7" s="1171"/>
      <c r="O7" s="389"/>
    </row>
    <row r="8" spans="1:17" s="7" customFormat="1" ht="15.75" customHeight="1" x14ac:dyDescent="0.2">
      <c r="A8" s="364"/>
      <c r="B8" s="1172" t="s">
        <v>489</v>
      </c>
      <c r="C8" s="1172"/>
      <c r="D8" s="1172"/>
      <c r="E8" s="1172"/>
      <c r="F8" s="1172"/>
      <c r="G8" s="1172"/>
      <c r="H8" s="1172"/>
      <c r="I8" s="1172"/>
      <c r="J8" s="1172"/>
      <c r="K8" s="1172"/>
      <c r="L8" s="1172"/>
      <c r="M8" s="1172"/>
      <c r="N8" s="1172"/>
    </row>
    <row r="9" spans="1:17" s="361" customFormat="1" ht="6" customHeight="1" x14ac:dyDescent="0.2">
      <c r="A9" s="365"/>
      <c r="B9" s="365"/>
      <c r="C9" s="365"/>
      <c r="D9" s="365"/>
      <c r="E9" s="365"/>
      <c r="F9" s="365"/>
      <c r="G9" s="365"/>
      <c r="H9" s="365"/>
      <c r="I9" s="365"/>
      <c r="J9" s="365"/>
      <c r="K9" s="365"/>
      <c r="L9" s="365"/>
    </row>
    <row r="10" spans="1:17" s="390" customFormat="1" x14ac:dyDescent="0.2"/>
    <row r="11" spans="1:17" s="390" customFormat="1" x14ac:dyDescent="0.2">
      <c r="C11" s="1173" t="s">
        <v>36</v>
      </c>
      <c r="D11" s="1173"/>
      <c r="E11" s="1173"/>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139226</v>
      </c>
      <c r="D13" s="392">
        <v>125004</v>
      </c>
      <c r="E13" s="392">
        <v>14222</v>
      </c>
      <c r="F13" s="393">
        <v>0.89784953959748892</v>
      </c>
      <c r="G13" s="393">
        <v>0.10215046040251102</v>
      </c>
      <c r="I13" s="391">
        <v>12</v>
      </c>
      <c r="J13" s="391">
        <v>1</v>
      </c>
      <c r="K13" s="391">
        <v>8</v>
      </c>
      <c r="L13" s="390" t="s">
        <v>7</v>
      </c>
      <c r="M13" s="392">
        <v>38530</v>
      </c>
      <c r="N13" s="392">
        <v>57</v>
      </c>
      <c r="O13" s="393">
        <v>0.99852281856583824</v>
      </c>
      <c r="P13" s="393">
        <v>1.4771814341617644E-3</v>
      </c>
      <c r="Q13" s="393">
        <v>0.90490438561557218</v>
      </c>
    </row>
    <row r="14" spans="1:17" s="390" customFormat="1" ht="15" x14ac:dyDescent="0.25">
      <c r="B14" s="390" t="s">
        <v>10</v>
      </c>
      <c r="C14" s="392">
        <v>14592</v>
      </c>
      <c r="D14" s="392">
        <v>14095</v>
      </c>
      <c r="E14" s="392">
        <v>497</v>
      </c>
      <c r="F14" s="393">
        <v>0.96594024122807021</v>
      </c>
      <c r="G14" s="393">
        <v>3.4059758771929821E-2</v>
      </c>
      <c r="I14" s="391">
        <v>5</v>
      </c>
      <c r="J14" s="391">
        <v>2</v>
      </c>
      <c r="K14" s="391">
        <v>13</v>
      </c>
      <c r="L14" s="390" t="s">
        <v>38</v>
      </c>
      <c r="M14" s="392">
        <v>24649</v>
      </c>
      <c r="N14" s="392">
        <v>358</v>
      </c>
      <c r="O14" s="393">
        <v>0.98568400847762627</v>
      </c>
      <c r="P14" s="393">
        <v>1.4315991522373735E-2</v>
      </c>
      <c r="Q14" s="393">
        <v>0.90490438561557218</v>
      </c>
    </row>
    <row r="15" spans="1:17" s="390" customFormat="1" ht="15" x14ac:dyDescent="0.25">
      <c r="B15" s="390" t="s">
        <v>40</v>
      </c>
      <c r="C15" s="392">
        <v>10824</v>
      </c>
      <c r="D15" s="392">
        <v>9958</v>
      </c>
      <c r="E15" s="392">
        <v>866</v>
      </c>
      <c r="F15" s="393">
        <v>0.91999260901699931</v>
      </c>
      <c r="G15" s="393">
        <v>8.0007390983000734E-2</v>
      </c>
      <c r="I15" s="391">
        <v>10</v>
      </c>
      <c r="J15" s="391">
        <v>3</v>
      </c>
      <c r="K15" s="391">
        <v>17</v>
      </c>
      <c r="L15" s="390" t="s">
        <v>47</v>
      </c>
      <c r="M15" s="392">
        <v>5821</v>
      </c>
      <c r="N15" s="392">
        <v>170</v>
      </c>
      <c r="O15" s="393">
        <v>0.97162410282089806</v>
      </c>
      <c r="P15" s="393">
        <v>2.8375897179101987E-2</v>
      </c>
      <c r="Q15" s="393">
        <v>0.90490438561557218</v>
      </c>
    </row>
    <row r="16" spans="1:17" s="390" customFormat="1" ht="15" x14ac:dyDescent="0.25">
      <c r="B16" s="390" t="s">
        <v>41</v>
      </c>
      <c r="C16" s="392">
        <v>10410</v>
      </c>
      <c r="D16" s="392">
        <v>9210</v>
      </c>
      <c r="E16" s="392">
        <v>1200</v>
      </c>
      <c r="F16" s="393">
        <v>0.88472622478386165</v>
      </c>
      <c r="G16" s="393">
        <v>0.11527377521613832</v>
      </c>
      <c r="I16" s="391">
        <v>13</v>
      </c>
      <c r="J16" s="391">
        <v>4</v>
      </c>
      <c r="K16" s="391">
        <v>10</v>
      </c>
      <c r="L16" s="390" t="s">
        <v>42</v>
      </c>
      <c r="M16" s="392">
        <v>533</v>
      </c>
      <c r="N16" s="392">
        <v>18</v>
      </c>
      <c r="O16" s="393">
        <v>0.96733212341197827</v>
      </c>
      <c r="P16" s="393">
        <v>3.2667876588021776E-2</v>
      </c>
      <c r="Q16" s="393">
        <v>0.90490438561557218</v>
      </c>
    </row>
    <row r="17" spans="2:17" s="390" customFormat="1" ht="15" x14ac:dyDescent="0.25">
      <c r="B17" s="390" t="s">
        <v>9</v>
      </c>
      <c r="C17" s="392">
        <v>14905</v>
      </c>
      <c r="D17" s="392">
        <v>13032</v>
      </c>
      <c r="E17" s="392">
        <v>1873</v>
      </c>
      <c r="F17" s="393">
        <v>0.87433747064743372</v>
      </c>
      <c r="G17" s="393">
        <v>0.12566252935256625</v>
      </c>
      <c r="I17" s="391">
        <v>15</v>
      </c>
      <c r="J17" s="391">
        <v>5</v>
      </c>
      <c r="K17" s="391">
        <v>2</v>
      </c>
      <c r="L17" s="390" t="s">
        <v>10</v>
      </c>
      <c r="M17" s="392">
        <v>14095</v>
      </c>
      <c r="N17" s="392">
        <v>497</v>
      </c>
      <c r="O17" s="393">
        <v>0.96594024122807021</v>
      </c>
      <c r="P17" s="393">
        <v>3.4059758771929821E-2</v>
      </c>
      <c r="Q17" s="393">
        <v>0.90490438561557218</v>
      </c>
    </row>
    <row r="18" spans="2:17" s="390" customFormat="1" ht="15" x14ac:dyDescent="0.25">
      <c r="B18" s="390" t="s">
        <v>8</v>
      </c>
      <c r="C18" s="392">
        <v>8038</v>
      </c>
      <c r="D18" s="392">
        <v>7758</v>
      </c>
      <c r="E18" s="392">
        <v>280</v>
      </c>
      <c r="F18" s="393">
        <v>0.96516546404578252</v>
      </c>
      <c r="G18" s="393">
        <v>3.4834535954217469E-2</v>
      </c>
      <c r="I18" s="391">
        <v>6</v>
      </c>
      <c r="J18" s="391">
        <v>6</v>
      </c>
      <c r="K18" s="391">
        <v>6</v>
      </c>
      <c r="L18" s="390" t="s">
        <v>8</v>
      </c>
      <c r="M18" s="392">
        <v>7758</v>
      </c>
      <c r="N18" s="392">
        <v>280</v>
      </c>
      <c r="O18" s="393">
        <v>0.96516546404578252</v>
      </c>
      <c r="P18" s="393">
        <v>3.4834535954217469E-2</v>
      </c>
      <c r="Q18" s="393">
        <v>0.90490438561557218</v>
      </c>
    </row>
    <row r="19" spans="2:17" s="390" customFormat="1" ht="15" x14ac:dyDescent="0.25">
      <c r="B19" s="390" t="s">
        <v>43</v>
      </c>
      <c r="C19" s="392">
        <v>23648</v>
      </c>
      <c r="D19" s="392">
        <v>22297</v>
      </c>
      <c r="E19" s="392">
        <v>1351</v>
      </c>
      <c r="F19" s="393">
        <v>0.94287043301759133</v>
      </c>
      <c r="G19" s="393">
        <v>5.7129566982408661E-2</v>
      </c>
      <c r="I19" s="391">
        <v>8</v>
      </c>
      <c r="J19" s="391">
        <v>7</v>
      </c>
      <c r="K19" s="391">
        <v>11</v>
      </c>
      <c r="L19" s="390" t="s">
        <v>6</v>
      </c>
      <c r="M19" s="392">
        <v>53047</v>
      </c>
      <c r="N19" s="392">
        <v>3125</v>
      </c>
      <c r="O19" s="393">
        <v>0.94436730043438011</v>
      </c>
      <c r="P19" s="393">
        <v>5.5632699565619885E-2</v>
      </c>
      <c r="Q19" s="393">
        <v>0.90490438561557218</v>
      </c>
    </row>
    <row r="20" spans="2:17" s="390" customFormat="1" ht="15" x14ac:dyDescent="0.25">
      <c r="B20" s="390" t="s">
        <v>7</v>
      </c>
      <c r="C20" s="392">
        <v>38587</v>
      </c>
      <c r="D20" s="392">
        <v>38530</v>
      </c>
      <c r="E20" s="392">
        <v>57</v>
      </c>
      <c r="F20" s="393">
        <v>0.99852281856583824</v>
      </c>
      <c r="G20" s="393">
        <v>1.4771814341617644E-3</v>
      </c>
      <c r="I20" s="391">
        <v>1</v>
      </c>
      <c r="J20" s="391">
        <v>8</v>
      </c>
      <c r="K20" s="391">
        <v>7</v>
      </c>
      <c r="L20" s="390" t="s">
        <v>43</v>
      </c>
      <c r="M20" s="392">
        <v>22297</v>
      </c>
      <c r="N20" s="392">
        <v>1351</v>
      </c>
      <c r="O20" s="393">
        <v>0.94287043301759133</v>
      </c>
      <c r="P20" s="393">
        <v>5.7129566982408661E-2</v>
      </c>
      <c r="Q20" s="393">
        <v>0.90490438561557218</v>
      </c>
    </row>
    <row r="21" spans="2:17" s="390" customFormat="1" ht="15" x14ac:dyDescent="0.25">
      <c r="B21" s="390" t="s">
        <v>44</v>
      </c>
      <c r="C21" s="392">
        <v>96651</v>
      </c>
      <c r="D21" s="392">
        <v>78490</v>
      </c>
      <c r="E21" s="392">
        <v>18161</v>
      </c>
      <c r="F21" s="393">
        <v>0.81209713298362152</v>
      </c>
      <c r="G21" s="393">
        <v>0.18790286701637851</v>
      </c>
      <c r="I21" s="391">
        <v>20</v>
      </c>
      <c r="J21" s="391">
        <v>9</v>
      </c>
      <c r="K21" s="391">
        <v>14</v>
      </c>
      <c r="L21" s="390" t="s">
        <v>45</v>
      </c>
      <c r="M21" s="392">
        <v>62268</v>
      </c>
      <c r="N21" s="392">
        <v>4136</v>
      </c>
      <c r="O21" s="393">
        <v>0.93771459550629477</v>
      </c>
      <c r="P21" s="393">
        <v>6.2285404493705197E-2</v>
      </c>
      <c r="Q21" s="393">
        <v>0.90490438561557218</v>
      </c>
    </row>
    <row r="22" spans="2:17" s="390" customFormat="1" ht="15" x14ac:dyDescent="0.25">
      <c r="B22" s="390" t="s">
        <v>42</v>
      </c>
      <c r="C22" s="392">
        <v>551</v>
      </c>
      <c r="D22" s="392">
        <v>533</v>
      </c>
      <c r="E22" s="392">
        <v>18</v>
      </c>
      <c r="F22" s="393">
        <v>0.96733212341197827</v>
      </c>
      <c r="G22" s="393">
        <v>3.2667876588021776E-2</v>
      </c>
      <c r="I22" s="391">
        <v>4</v>
      </c>
      <c r="J22" s="391">
        <v>10</v>
      </c>
      <c r="K22" s="391">
        <v>3</v>
      </c>
      <c r="L22" s="390" t="s">
        <v>40</v>
      </c>
      <c r="M22" s="392">
        <v>9958</v>
      </c>
      <c r="N22" s="392">
        <v>866</v>
      </c>
      <c r="O22" s="393">
        <v>0.91999260901699931</v>
      </c>
      <c r="P22" s="393">
        <v>8.0007390983000734E-2</v>
      </c>
      <c r="Q22" s="393">
        <v>0.90490438561557218</v>
      </c>
    </row>
    <row r="23" spans="2:17" s="390" customFormat="1" ht="15" x14ac:dyDescent="0.25">
      <c r="B23" s="390" t="s">
        <v>6</v>
      </c>
      <c r="C23" s="392">
        <v>56172</v>
      </c>
      <c r="D23" s="392">
        <v>53047</v>
      </c>
      <c r="E23" s="392">
        <v>3125</v>
      </c>
      <c r="F23" s="393">
        <v>0.94436730043438011</v>
      </c>
      <c r="G23" s="393">
        <v>5.5632699565619885E-2</v>
      </c>
      <c r="I23" s="391">
        <v>7</v>
      </c>
      <c r="J23" s="391">
        <v>11</v>
      </c>
      <c r="K23" s="391">
        <v>20</v>
      </c>
      <c r="L23" s="390" t="s">
        <v>114</v>
      </c>
      <c r="M23" s="392">
        <v>518065</v>
      </c>
      <c r="N23" s="392">
        <v>54443</v>
      </c>
      <c r="O23" s="393">
        <v>0.90490438561557218</v>
      </c>
      <c r="P23" s="393">
        <v>9.5095614384427818E-2</v>
      </c>
      <c r="Q23" s="393">
        <v>0.90490438561557218</v>
      </c>
    </row>
    <row r="24" spans="2:17" s="390" customFormat="1" ht="15" x14ac:dyDescent="0.25">
      <c r="B24" s="390" t="s">
        <v>5</v>
      </c>
      <c r="C24" s="392">
        <v>12947</v>
      </c>
      <c r="D24" s="392">
        <v>11081</v>
      </c>
      <c r="E24" s="392">
        <v>1866</v>
      </c>
      <c r="F24" s="393">
        <v>0.85587394763265623</v>
      </c>
      <c r="G24" s="393">
        <v>0.1441260523673438</v>
      </c>
      <c r="I24" s="391">
        <v>19</v>
      </c>
      <c r="J24" s="391">
        <v>12</v>
      </c>
      <c r="K24" s="391">
        <v>1</v>
      </c>
      <c r="L24" s="390" t="s">
        <v>11</v>
      </c>
      <c r="M24" s="392">
        <v>125004</v>
      </c>
      <c r="N24" s="392">
        <v>14222</v>
      </c>
      <c r="O24" s="393">
        <v>0.89784953959748892</v>
      </c>
      <c r="P24" s="393">
        <v>0.10215046040251102</v>
      </c>
      <c r="Q24" s="393">
        <v>0.90490438561557218</v>
      </c>
    </row>
    <row r="25" spans="2:17" s="390" customFormat="1" ht="15" x14ac:dyDescent="0.25">
      <c r="B25" s="390" t="s">
        <v>38</v>
      </c>
      <c r="C25" s="392">
        <v>25007</v>
      </c>
      <c r="D25" s="392">
        <v>24649</v>
      </c>
      <c r="E25" s="392">
        <v>358</v>
      </c>
      <c r="F25" s="393">
        <v>0.98568400847762627</v>
      </c>
      <c r="G25" s="393">
        <v>1.4315991522373735E-2</v>
      </c>
      <c r="I25" s="391">
        <v>2</v>
      </c>
      <c r="J25" s="391">
        <v>13</v>
      </c>
      <c r="K25" s="391">
        <v>4</v>
      </c>
      <c r="L25" s="390" t="s">
        <v>41</v>
      </c>
      <c r="M25" s="392">
        <v>9210</v>
      </c>
      <c r="N25" s="392">
        <v>1200</v>
      </c>
      <c r="O25" s="393">
        <v>0.88472622478386165</v>
      </c>
      <c r="P25" s="393">
        <v>0.11527377521613832</v>
      </c>
      <c r="Q25" s="393">
        <v>0.90490438561557218</v>
      </c>
    </row>
    <row r="26" spans="2:17" s="390" customFormat="1" ht="15" x14ac:dyDescent="0.25">
      <c r="B26" s="390" t="s">
        <v>45</v>
      </c>
      <c r="C26" s="392">
        <v>66404</v>
      </c>
      <c r="D26" s="392">
        <v>62268</v>
      </c>
      <c r="E26" s="392">
        <v>4136</v>
      </c>
      <c r="F26" s="393">
        <v>0.93771459550629477</v>
      </c>
      <c r="G26" s="393">
        <v>6.2285404493705197E-2</v>
      </c>
      <c r="I26" s="391">
        <v>9</v>
      </c>
      <c r="J26" s="391">
        <v>14</v>
      </c>
      <c r="K26" s="391">
        <v>19</v>
      </c>
      <c r="L26" s="390" t="s">
        <v>49</v>
      </c>
      <c r="M26" s="392">
        <v>3719</v>
      </c>
      <c r="N26" s="392">
        <v>514</v>
      </c>
      <c r="O26" s="393">
        <v>0.87857311599338528</v>
      </c>
      <c r="P26" s="393">
        <v>0.12142688400661469</v>
      </c>
      <c r="Q26" s="393">
        <v>0.90490438561557218</v>
      </c>
    </row>
    <row r="27" spans="2:17" s="390" customFormat="1" ht="15" x14ac:dyDescent="0.25">
      <c r="B27" s="390" t="s">
        <v>50</v>
      </c>
      <c r="C27" s="392">
        <v>766</v>
      </c>
      <c r="D27" s="392">
        <v>667</v>
      </c>
      <c r="E27" s="392">
        <v>99</v>
      </c>
      <c r="F27" s="393">
        <v>0.87075718015665793</v>
      </c>
      <c r="G27" s="393">
        <v>0.12924281984334204</v>
      </c>
      <c r="I27" s="391">
        <v>17</v>
      </c>
      <c r="J27" s="391">
        <v>15</v>
      </c>
      <c r="K27" s="391">
        <v>5</v>
      </c>
      <c r="L27" s="390" t="s">
        <v>9</v>
      </c>
      <c r="M27" s="392">
        <v>13032</v>
      </c>
      <c r="N27" s="392">
        <v>1873</v>
      </c>
      <c r="O27" s="393">
        <v>0.87433747064743372</v>
      </c>
      <c r="P27" s="393">
        <v>0.12566252935256625</v>
      </c>
      <c r="Q27" s="393">
        <v>0.90490438561557218</v>
      </c>
    </row>
    <row r="28" spans="2:17" s="390" customFormat="1" ht="15" x14ac:dyDescent="0.25">
      <c r="B28" s="390" t="s">
        <v>46</v>
      </c>
      <c r="C28" s="392">
        <v>17803</v>
      </c>
      <c r="D28" s="392">
        <v>15445</v>
      </c>
      <c r="E28" s="392">
        <v>2358</v>
      </c>
      <c r="F28" s="393">
        <v>0.86755041285176659</v>
      </c>
      <c r="G28" s="393">
        <v>0.13244958714823343</v>
      </c>
      <c r="I28" s="391">
        <v>18</v>
      </c>
      <c r="J28" s="391">
        <v>16</v>
      </c>
      <c r="K28" s="391">
        <v>18</v>
      </c>
      <c r="L28" s="390" t="s">
        <v>48</v>
      </c>
      <c r="M28" s="392">
        <v>22461</v>
      </c>
      <c r="N28" s="392">
        <v>3292</v>
      </c>
      <c r="O28" s="393">
        <v>0.87217023259426085</v>
      </c>
      <c r="P28" s="393">
        <v>0.12782976740573915</v>
      </c>
      <c r="Q28" s="393">
        <v>0.90490438561557218</v>
      </c>
    </row>
    <row r="29" spans="2:17" s="390" customFormat="1" ht="15" x14ac:dyDescent="0.25">
      <c r="B29" s="390" t="s">
        <v>47</v>
      </c>
      <c r="C29" s="392">
        <v>5991</v>
      </c>
      <c r="D29" s="392">
        <v>5821</v>
      </c>
      <c r="E29" s="392">
        <v>170</v>
      </c>
      <c r="F29" s="393">
        <v>0.97162410282089806</v>
      </c>
      <c r="G29" s="393">
        <v>2.8375897179101987E-2</v>
      </c>
      <c r="I29" s="391">
        <v>3</v>
      </c>
      <c r="J29" s="391">
        <v>17</v>
      </c>
      <c r="K29" s="391">
        <v>15</v>
      </c>
      <c r="L29" s="390" t="s">
        <v>50</v>
      </c>
      <c r="M29" s="392">
        <v>667</v>
      </c>
      <c r="N29" s="392">
        <v>99</v>
      </c>
      <c r="O29" s="393">
        <v>0.87075718015665793</v>
      </c>
      <c r="P29" s="393">
        <v>0.12924281984334204</v>
      </c>
      <c r="Q29" s="393">
        <v>0.90490438561557218</v>
      </c>
    </row>
    <row r="30" spans="2:17" s="390" customFormat="1" ht="15" x14ac:dyDescent="0.25">
      <c r="B30" s="390" t="s">
        <v>48</v>
      </c>
      <c r="C30" s="392">
        <v>25753</v>
      </c>
      <c r="D30" s="392">
        <v>22461</v>
      </c>
      <c r="E30" s="392">
        <v>3292</v>
      </c>
      <c r="F30" s="393">
        <v>0.87217023259426085</v>
      </c>
      <c r="G30" s="393">
        <v>0.12782976740573915</v>
      </c>
      <c r="I30" s="391">
        <v>16</v>
      </c>
      <c r="J30" s="391">
        <v>18</v>
      </c>
      <c r="K30" s="391">
        <v>16</v>
      </c>
      <c r="L30" s="390" t="s">
        <v>46</v>
      </c>
      <c r="M30" s="392">
        <v>15445</v>
      </c>
      <c r="N30" s="392">
        <v>2358</v>
      </c>
      <c r="O30" s="393">
        <v>0.86755041285176659</v>
      </c>
      <c r="P30" s="393">
        <v>0.13244958714823343</v>
      </c>
      <c r="Q30" s="393">
        <v>0.90490438561557218</v>
      </c>
    </row>
    <row r="31" spans="2:17" s="390" customFormat="1" ht="15" x14ac:dyDescent="0.25">
      <c r="B31" s="390" t="s">
        <v>49</v>
      </c>
      <c r="C31" s="392">
        <v>4233</v>
      </c>
      <c r="D31" s="392">
        <v>3719</v>
      </c>
      <c r="E31" s="392">
        <v>514</v>
      </c>
      <c r="F31" s="393">
        <v>0.87857311599338528</v>
      </c>
      <c r="G31" s="393">
        <v>0.12142688400661469</v>
      </c>
      <c r="I31" s="391">
        <v>14</v>
      </c>
      <c r="J31" s="391">
        <v>19</v>
      </c>
      <c r="K31" s="391">
        <v>12</v>
      </c>
      <c r="L31" s="390" t="s">
        <v>5</v>
      </c>
      <c r="M31" s="392">
        <v>11081</v>
      </c>
      <c r="N31" s="392">
        <v>1866</v>
      </c>
      <c r="O31" s="393">
        <v>0.85587394763265623</v>
      </c>
      <c r="P31" s="393">
        <v>0.1441260523673438</v>
      </c>
      <c r="Q31" s="393">
        <v>0.90490438561557218</v>
      </c>
    </row>
    <row r="32" spans="2:17" s="390" customFormat="1" ht="15" x14ac:dyDescent="0.25">
      <c r="B32" s="394" t="s">
        <v>114</v>
      </c>
      <c r="C32" s="395">
        <v>572508</v>
      </c>
      <c r="D32" s="395">
        <v>518065</v>
      </c>
      <c r="E32" s="395">
        <v>54443</v>
      </c>
      <c r="F32" s="396">
        <v>0.90490438561557218</v>
      </c>
      <c r="G32" s="396">
        <v>9.5095614384427818E-2</v>
      </c>
      <c r="I32" s="391">
        <v>11</v>
      </c>
      <c r="J32" s="391">
        <v>20</v>
      </c>
      <c r="K32" s="391">
        <v>9</v>
      </c>
      <c r="L32" s="390" t="s">
        <v>44</v>
      </c>
      <c r="M32" s="392">
        <v>78490</v>
      </c>
      <c r="N32" s="392">
        <v>18161</v>
      </c>
      <c r="O32" s="393">
        <v>0.81209713298362152</v>
      </c>
      <c r="P32" s="393">
        <v>0.18790286701637851</v>
      </c>
      <c r="Q32" s="393">
        <v>0.90490438561557218</v>
      </c>
    </row>
    <row r="33" spans="9:16" s="390" customFormat="1" ht="15" x14ac:dyDescent="0.25">
      <c r="I33" s="391"/>
      <c r="J33" s="391"/>
      <c r="K33" s="391"/>
      <c r="M33" s="392"/>
      <c r="N33" s="392"/>
      <c r="O33" s="393"/>
      <c r="P33" s="393"/>
    </row>
    <row r="34" spans="9:16" s="390" customFormat="1" x14ac:dyDescent="0.2"/>
    <row r="35" spans="9:16" s="361" customFormat="1" x14ac:dyDescent="0.2"/>
    <row r="36" spans="9:16" s="361" customFormat="1" x14ac:dyDescent="0.2"/>
    <row r="37" spans="9:16" s="361" customFormat="1" x14ac:dyDescent="0.2"/>
    <row r="38" spans="9:16" s="361" customFormat="1" x14ac:dyDescent="0.2"/>
    <row r="39" spans="9:16" s="361" customFormat="1" x14ac:dyDescent="0.2"/>
    <row r="40" spans="9:16" s="361" customFormat="1" x14ac:dyDescent="0.2"/>
    <row r="41" spans="9:16" s="361" customFormat="1" x14ac:dyDescent="0.2"/>
    <row r="42" spans="9:16" s="361"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Hoja84">
    <pageSetUpPr fitToPage="1"/>
  </sheetPr>
  <dimension ref="A1:Q42"/>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71" t="s">
        <v>476</v>
      </c>
      <c r="C6" s="1171"/>
      <c r="D6" s="1171"/>
      <c r="E6" s="1171"/>
      <c r="F6" s="1171"/>
      <c r="G6" s="1171"/>
      <c r="H6" s="1171"/>
      <c r="I6" s="1171"/>
      <c r="J6" s="1171"/>
      <c r="K6" s="1171"/>
      <c r="L6" s="1171"/>
      <c r="M6" s="1171"/>
      <c r="N6" s="1171"/>
      <c r="O6" s="389"/>
    </row>
    <row r="7" spans="1:17" s="7" customFormat="1" ht="24.75" customHeight="1" x14ac:dyDescent="0.2">
      <c r="A7" s="364"/>
      <c r="B7" s="1171"/>
      <c r="C7" s="1171"/>
      <c r="D7" s="1171"/>
      <c r="E7" s="1171"/>
      <c r="F7" s="1171"/>
      <c r="G7" s="1171"/>
      <c r="H7" s="1171"/>
      <c r="I7" s="1171"/>
      <c r="J7" s="1171"/>
      <c r="K7" s="1171"/>
      <c r="L7" s="1171"/>
      <c r="M7" s="1171"/>
      <c r="N7" s="1171"/>
      <c r="O7" s="389"/>
    </row>
    <row r="8" spans="1:17" s="7" customFormat="1" ht="15.75" customHeight="1" x14ac:dyDescent="0.2">
      <c r="A8" s="364"/>
      <c r="B8" s="1172" t="s">
        <v>489</v>
      </c>
      <c r="C8" s="1172"/>
      <c r="D8" s="1172"/>
      <c r="E8" s="1172"/>
      <c r="F8" s="1172"/>
      <c r="G8" s="1172"/>
      <c r="H8" s="1172"/>
      <c r="I8" s="1172"/>
      <c r="J8" s="1172"/>
      <c r="K8" s="1172"/>
      <c r="L8" s="1172"/>
      <c r="M8" s="1172"/>
      <c r="N8" s="1172"/>
    </row>
    <row r="9" spans="1:17" s="361" customFormat="1" ht="6" customHeight="1" x14ac:dyDescent="0.2">
      <c r="A9" s="365"/>
      <c r="B9" s="365"/>
      <c r="C9" s="365"/>
      <c r="D9" s="365"/>
      <c r="E9" s="365"/>
      <c r="F9" s="365"/>
      <c r="G9" s="365"/>
      <c r="H9" s="365"/>
      <c r="I9" s="365"/>
      <c r="J9" s="365"/>
      <c r="K9" s="365"/>
      <c r="L9" s="365"/>
    </row>
    <row r="10" spans="1:17" s="390" customFormat="1" x14ac:dyDescent="0.2"/>
    <row r="11" spans="1:17" s="390" customFormat="1" x14ac:dyDescent="0.2">
      <c r="C11" s="1173" t="s">
        <v>51</v>
      </c>
      <c r="D11" s="1173"/>
      <c r="E11" s="1173"/>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87255</v>
      </c>
      <c r="D13" s="392">
        <v>69680</v>
      </c>
      <c r="E13" s="392">
        <v>17575</v>
      </c>
      <c r="F13" s="393">
        <v>0.79857887800126071</v>
      </c>
      <c r="G13" s="393">
        <v>0.20142112199873932</v>
      </c>
      <c r="I13" s="391">
        <v>15</v>
      </c>
      <c r="J13" s="391">
        <v>1</v>
      </c>
      <c r="K13" s="391">
        <v>8</v>
      </c>
      <c r="L13" s="390" t="s">
        <v>7</v>
      </c>
      <c r="M13" s="392">
        <v>44859</v>
      </c>
      <c r="N13" s="392">
        <v>65</v>
      </c>
      <c r="O13" s="393">
        <v>0.99855311192235774</v>
      </c>
      <c r="P13" s="393">
        <v>1.4468880776422402E-3</v>
      </c>
      <c r="Q13" s="393">
        <v>0.81597966726531912</v>
      </c>
    </row>
    <row r="14" spans="1:17" s="390" customFormat="1" ht="15" x14ac:dyDescent="0.25">
      <c r="B14" s="390" t="s">
        <v>10</v>
      </c>
      <c r="C14" s="392">
        <v>12892</v>
      </c>
      <c r="D14" s="392">
        <v>12076</v>
      </c>
      <c r="E14" s="392">
        <v>816</v>
      </c>
      <c r="F14" s="393">
        <v>0.93670493329196403</v>
      </c>
      <c r="G14" s="393">
        <v>6.3295066708035988E-2</v>
      </c>
      <c r="I14" s="391">
        <v>2</v>
      </c>
      <c r="J14" s="391">
        <v>2</v>
      </c>
      <c r="K14" s="391">
        <v>2</v>
      </c>
      <c r="L14" s="390" t="s">
        <v>10</v>
      </c>
      <c r="M14" s="392">
        <v>12076</v>
      </c>
      <c r="N14" s="392">
        <v>816</v>
      </c>
      <c r="O14" s="393">
        <v>0.93670493329196403</v>
      </c>
      <c r="P14" s="393">
        <v>6.3295066708035988E-2</v>
      </c>
      <c r="Q14" s="393">
        <v>0.81597966726531912</v>
      </c>
    </row>
    <row r="15" spans="1:17" s="390" customFormat="1" ht="15" x14ac:dyDescent="0.25">
      <c r="B15" s="390" t="s">
        <v>40</v>
      </c>
      <c r="C15" s="392">
        <v>13501</v>
      </c>
      <c r="D15" s="392">
        <v>12039</v>
      </c>
      <c r="E15" s="392">
        <v>1462</v>
      </c>
      <c r="F15" s="393">
        <v>0.89171172505740315</v>
      </c>
      <c r="G15" s="393">
        <v>0.10828827494259685</v>
      </c>
      <c r="I15" s="391">
        <v>10</v>
      </c>
      <c r="J15" s="391">
        <v>3</v>
      </c>
      <c r="K15" s="391">
        <v>17</v>
      </c>
      <c r="L15" s="390" t="s">
        <v>47</v>
      </c>
      <c r="M15" s="392">
        <v>6197</v>
      </c>
      <c r="N15" s="392">
        <v>461</v>
      </c>
      <c r="O15" s="393">
        <v>0.93075998798437964</v>
      </c>
      <c r="P15" s="393">
        <v>6.92400120156203E-2</v>
      </c>
      <c r="Q15" s="393">
        <v>0.81597966726531912</v>
      </c>
    </row>
    <row r="16" spans="1:17" s="390" customFormat="1" ht="15" x14ac:dyDescent="0.25">
      <c r="B16" s="390" t="s">
        <v>41</v>
      </c>
      <c r="C16" s="392">
        <v>12593</v>
      </c>
      <c r="D16" s="392">
        <v>10522</v>
      </c>
      <c r="E16" s="392">
        <v>2071</v>
      </c>
      <c r="F16" s="393">
        <v>0.83554355594377827</v>
      </c>
      <c r="G16" s="393">
        <v>0.1644564440562217</v>
      </c>
      <c r="I16" s="391">
        <v>12</v>
      </c>
      <c r="J16" s="391">
        <v>4</v>
      </c>
      <c r="K16" s="391">
        <v>7</v>
      </c>
      <c r="L16" s="390" t="s">
        <v>43</v>
      </c>
      <c r="M16" s="392">
        <v>24487</v>
      </c>
      <c r="N16" s="392">
        <v>1863</v>
      </c>
      <c r="O16" s="393">
        <v>0.92929791271347251</v>
      </c>
      <c r="P16" s="393">
        <v>7.0702087286527521E-2</v>
      </c>
      <c r="Q16" s="393">
        <v>0.81597966726531912</v>
      </c>
    </row>
    <row r="17" spans="2:17" s="390" customFormat="1" ht="15" x14ac:dyDescent="0.25">
      <c r="B17" s="390" t="s">
        <v>9</v>
      </c>
      <c r="C17" s="392">
        <v>13780</v>
      </c>
      <c r="D17" s="392">
        <v>11597</v>
      </c>
      <c r="E17" s="392">
        <v>2183</v>
      </c>
      <c r="F17" s="393">
        <v>0.84158200290275764</v>
      </c>
      <c r="G17" s="393">
        <v>0.15841799709724239</v>
      </c>
      <c r="I17" s="391">
        <v>11</v>
      </c>
      <c r="J17" s="391">
        <v>5</v>
      </c>
      <c r="K17" s="391">
        <v>13</v>
      </c>
      <c r="L17" s="390" t="s">
        <v>38</v>
      </c>
      <c r="M17" s="392">
        <v>20886</v>
      </c>
      <c r="N17" s="392">
        <v>1600</v>
      </c>
      <c r="O17" s="393">
        <v>0.92884461442675448</v>
      </c>
      <c r="P17" s="393">
        <v>7.1155385573245578E-2</v>
      </c>
      <c r="Q17" s="393">
        <v>0.81597966726531912</v>
      </c>
    </row>
    <row r="18" spans="2:17" s="390" customFormat="1" ht="15" x14ac:dyDescent="0.25">
      <c r="B18" s="390" t="s">
        <v>8</v>
      </c>
      <c r="C18" s="392">
        <v>4709</v>
      </c>
      <c r="D18" s="392">
        <v>4310</v>
      </c>
      <c r="E18" s="392">
        <v>399</v>
      </c>
      <c r="F18" s="393">
        <v>0.91526863452962415</v>
      </c>
      <c r="G18" s="393">
        <v>8.473136547037588E-2</v>
      </c>
      <c r="I18" s="391">
        <v>8</v>
      </c>
      <c r="J18" s="391">
        <v>6</v>
      </c>
      <c r="K18" s="391">
        <v>10</v>
      </c>
      <c r="L18" s="390" t="s">
        <v>42</v>
      </c>
      <c r="M18" s="392">
        <v>529</v>
      </c>
      <c r="N18" s="392">
        <v>42</v>
      </c>
      <c r="O18" s="393">
        <v>0.9264448336252189</v>
      </c>
      <c r="P18" s="393">
        <v>7.3555166374781086E-2</v>
      </c>
      <c r="Q18" s="393">
        <v>0.81597966726531912</v>
      </c>
    </row>
    <row r="19" spans="2:17" s="390" customFormat="1" ht="15" x14ac:dyDescent="0.25">
      <c r="B19" s="390" t="s">
        <v>43</v>
      </c>
      <c r="C19" s="392">
        <v>26350</v>
      </c>
      <c r="D19" s="392">
        <v>24487</v>
      </c>
      <c r="E19" s="392">
        <v>1863</v>
      </c>
      <c r="F19" s="393">
        <v>0.92929791271347251</v>
      </c>
      <c r="G19" s="393">
        <v>7.0702087286527521E-2</v>
      </c>
      <c r="I19" s="391">
        <v>4</v>
      </c>
      <c r="J19" s="391">
        <v>7</v>
      </c>
      <c r="K19" s="391">
        <v>11</v>
      </c>
      <c r="L19" s="390" t="s">
        <v>6</v>
      </c>
      <c r="M19" s="392">
        <v>45753</v>
      </c>
      <c r="N19" s="392">
        <v>3706</v>
      </c>
      <c r="O19" s="393">
        <v>0.92506924927717904</v>
      </c>
      <c r="P19" s="393">
        <v>7.4930750722820919E-2</v>
      </c>
      <c r="Q19" s="393">
        <v>0.81597966726531912</v>
      </c>
    </row>
    <row r="20" spans="2:17" s="390" customFormat="1" ht="15" x14ac:dyDescent="0.25">
      <c r="B20" s="390" t="s">
        <v>7</v>
      </c>
      <c r="C20" s="392">
        <v>44924</v>
      </c>
      <c r="D20" s="392">
        <v>44859</v>
      </c>
      <c r="E20" s="392">
        <v>65</v>
      </c>
      <c r="F20" s="393">
        <v>0.99855311192235774</v>
      </c>
      <c r="G20" s="393">
        <v>1.4468880776422402E-3</v>
      </c>
      <c r="I20" s="391">
        <v>1</v>
      </c>
      <c r="J20" s="391">
        <v>8</v>
      </c>
      <c r="K20" s="391">
        <v>6</v>
      </c>
      <c r="L20" s="390" t="s">
        <v>8</v>
      </c>
      <c r="M20" s="392">
        <v>4310</v>
      </c>
      <c r="N20" s="392">
        <v>399</v>
      </c>
      <c r="O20" s="393">
        <v>0.91526863452962415</v>
      </c>
      <c r="P20" s="393">
        <v>8.473136547037588E-2</v>
      </c>
      <c r="Q20" s="393">
        <v>0.81597966726531912</v>
      </c>
    </row>
    <row r="21" spans="2:17" s="390" customFormat="1" ht="15" x14ac:dyDescent="0.25">
      <c r="B21" s="390" t="s">
        <v>44</v>
      </c>
      <c r="C21" s="392">
        <v>114492</v>
      </c>
      <c r="D21" s="392">
        <v>70221</v>
      </c>
      <c r="E21" s="392">
        <v>44271</v>
      </c>
      <c r="F21" s="393">
        <v>0.61332669531495654</v>
      </c>
      <c r="G21" s="393">
        <v>0.38667330468504352</v>
      </c>
      <c r="I21" s="391">
        <v>20</v>
      </c>
      <c r="J21" s="391">
        <v>9</v>
      </c>
      <c r="K21" s="391">
        <v>14</v>
      </c>
      <c r="L21" s="390" t="s">
        <v>45</v>
      </c>
      <c r="M21" s="392">
        <v>47519</v>
      </c>
      <c r="N21" s="392">
        <v>5305</v>
      </c>
      <c r="O21" s="393">
        <v>0.8995721641678025</v>
      </c>
      <c r="P21" s="393">
        <v>0.10042783583219748</v>
      </c>
      <c r="Q21" s="393">
        <v>0.81597966726531912</v>
      </c>
    </row>
    <row r="22" spans="2:17" s="390" customFormat="1" ht="15" x14ac:dyDescent="0.25">
      <c r="B22" s="390" t="s">
        <v>42</v>
      </c>
      <c r="C22" s="392">
        <v>571</v>
      </c>
      <c r="D22" s="392">
        <v>529</v>
      </c>
      <c r="E22" s="392">
        <v>42</v>
      </c>
      <c r="F22" s="393">
        <v>0.9264448336252189</v>
      </c>
      <c r="G22" s="393">
        <v>7.3555166374781086E-2</v>
      </c>
      <c r="I22" s="391">
        <v>6</v>
      </c>
      <c r="J22" s="391">
        <v>10</v>
      </c>
      <c r="K22" s="391">
        <v>3</v>
      </c>
      <c r="L22" s="390" t="s">
        <v>40</v>
      </c>
      <c r="M22" s="392">
        <v>12039</v>
      </c>
      <c r="N22" s="392">
        <v>1462</v>
      </c>
      <c r="O22" s="393">
        <v>0.89171172505740315</v>
      </c>
      <c r="P22" s="393">
        <v>0.10828827494259685</v>
      </c>
      <c r="Q22" s="393">
        <v>0.81597966726531912</v>
      </c>
    </row>
    <row r="23" spans="2:17" s="390" customFormat="1" ht="15" x14ac:dyDescent="0.25">
      <c r="B23" s="390" t="s">
        <v>6</v>
      </c>
      <c r="C23" s="392">
        <v>49459</v>
      </c>
      <c r="D23" s="392">
        <v>45753</v>
      </c>
      <c r="E23" s="392">
        <v>3706</v>
      </c>
      <c r="F23" s="393">
        <v>0.92506924927717904</v>
      </c>
      <c r="G23" s="393">
        <v>7.4930750722820919E-2</v>
      </c>
      <c r="I23" s="391">
        <v>7</v>
      </c>
      <c r="J23" s="391">
        <v>11</v>
      </c>
      <c r="K23" s="391">
        <v>5</v>
      </c>
      <c r="L23" s="390" t="s">
        <v>9</v>
      </c>
      <c r="M23" s="392">
        <v>11597</v>
      </c>
      <c r="N23" s="392">
        <v>2183</v>
      </c>
      <c r="O23" s="393">
        <v>0.84158200290275764</v>
      </c>
      <c r="P23" s="393">
        <v>0.15841799709724239</v>
      </c>
      <c r="Q23" s="393">
        <v>0.81597966726531912</v>
      </c>
    </row>
    <row r="24" spans="2:17" s="390" customFormat="1" ht="15" x14ac:dyDescent="0.25">
      <c r="B24" s="390" t="s">
        <v>5</v>
      </c>
      <c r="C24" s="392">
        <v>13717</v>
      </c>
      <c r="D24" s="392">
        <v>10567</v>
      </c>
      <c r="E24" s="392">
        <v>3150</v>
      </c>
      <c r="F24" s="393">
        <v>0.77035794998906471</v>
      </c>
      <c r="G24" s="393">
        <v>0.22964205001093532</v>
      </c>
      <c r="I24" s="391">
        <v>17</v>
      </c>
      <c r="J24" s="391">
        <v>12</v>
      </c>
      <c r="K24" s="391">
        <v>4</v>
      </c>
      <c r="L24" s="390" t="s">
        <v>41</v>
      </c>
      <c r="M24" s="392">
        <v>10522</v>
      </c>
      <c r="N24" s="392">
        <v>2071</v>
      </c>
      <c r="O24" s="393">
        <v>0.83554355594377827</v>
      </c>
      <c r="P24" s="393">
        <v>0.1644564440562217</v>
      </c>
      <c r="Q24" s="393">
        <v>0.81597966726531912</v>
      </c>
    </row>
    <row r="25" spans="2:17" s="390" customFormat="1" ht="15" x14ac:dyDescent="0.25">
      <c r="B25" s="390" t="s">
        <v>38</v>
      </c>
      <c r="C25" s="392">
        <v>22486</v>
      </c>
      <c r="D25" s="392">
        <v>20886</v>
      </c>
      <c r="E25" s="392">
        <v>1600</v>
      </c>
      <c r="F25" s="393">
        <v>0.92884461442675448</v>
      </c>
      <c r="G25" s="393">
        <v>7.1155385573245578E-2</v>
      </c>
      <c r="I25" s="391">
        <v>5</v>
      </c>
      <c r="J25" s="391">
        <v>13</v>
      </c>
      <c r="K25" s="391">
        <v>20</v>
      </c>
      <c r="L25" s="390" t="s">
        <v>114</v>
      </c>
      <c r="M25" s="392">
        <v>431171</v>
      </c>
      <c r="N25" s="392">
        <v>97238</v>
      </c>
      <c r="O25" s="393">
        <v>0.81597966726531912</v>
      </c>
      <c r="P25" s="393">
        <v>0.18402033273468091</v>
      </c>
      <c r="Q25" s="393">
        <v>0.81597966726531912</v>
      </c>
    </row>
    <row r="26" spans="2:17" s="390" customFormat="1" ht="15" x14ac:dyDescent="0.25">
      <c r="B26" s="390" t="s">
        <v>45</v>
      </c>
      <c r="C26" s="392">
        <v>52824</v>
      </c>
      <c r="D26" s="392">
        <v>47519</v>
      </c>
      <c r="E26" s="392">
        <v>5305</v>
      </c>
      <c r="F26" s="393">
        <v>0.8995721641678025</v>
      </c>
      <c r="G26" s="393">
        <v>0.10042783583219748</v>
      </c>
      <c r="I26" s="391">
        <v>9</v>
      </c>
      <c r="J26" s="391">
        <v>14</v>
      </c>
      <c r="K26" s="391">
        <v>15</v>
      </c>
      <c r="L26" s="390" t="s">
        <v>50</v>
      </c>
      <c r="M26" s="392">
        <v>387</v>
      </c>
      <c r="N26" s="392">
        <v>89</v>
      </c>
      <c r="O26" s="393">
        <v>0.81302521008403361</v>
      </c>
      <c r="P26" s="393">
        <v>0.18697478991596639</v>
      </c>
      <c r="Q26" s="393">
        <v>0.81597966726531912</v>
      </c>
    </row>
    <row r="27" spans="2:17" s="390" customFormat="1" ht="15" x14ac:dyDescent="0.25">
      <c r="B27" s="390" t="s">
        <v>50</v>
      </c>
      <c r="C27" s="392">
        <v>476</v>
      </c>
      <c r="D27" s="392">
        <v>387</v>
      </c>
      <c r="E27" s="392">
        <v>89</v>
      </c>
      <c r="F27" s="393">
        <v>0.81302521008403361</v>
      </c>
      <c r="G27" s="393">
        <v>0.18697478991596639</v>
      </c>
      <c r="I27" s="391">
        <v>14</v>
      </c>
      <c r="J27" s="391">
        <v>15</v>
      </c>
      <c r="K27" s="391">
        <v>1</v>
      </c>
      <c r="L27" s="390" t="s">
        <v>11</v>
      </c>
      <c r="M27" s="392">
        <v>69680</v>
      </c>
      <c r="N27" s="392">
        <v>17575</v>
      </c>
      <c r="O27" s="393">
        <v>0.79857887800126071</v>
      </c>
      <c r="P27" s="393">
        <v>0.20142112199873932</v>
      </c>
      <c r="Q27" s="393">
        <v>0.81597966726531912</v>
      </c>
    </row>
    <row r="28" spans="2:17" s="390" customFormat="1" ht="15" x14ac:dyDescent="0.25">
      <c r="B28" s="390" t="s">
        <v>46</v>
      </c>
      <c r="C28" s="392">
        <v>13151</v>
      </c>
      <c r="D28" s="392">
        <v>10226</v>
      </c>
      <c r="E28" s="392">
        <v>2925</v>
      </c>
      <c r="F28" s="393">
        <v>0.77758345372975435</v>
      </c>
      <c r="G28" s="393">
        <v>0.2224165462702456</v>
      </c>
      <c r="I28" s="391">
        <v>16</v>
      </c>
      <c r="J28" s="391">
        <v>16</v>
      </c>
      <c r="K28" s="391">
        <v>16</v>
      </c>
      <c r="L28" s="390" t="s">
        <v>46</v>
      </c>
      <c r="M28" s="392">
        <v>10226</v>
      </c>
      <c r="N28" s="392">
        <v>2925</v>
      </c>
      <c r="O28" s="393">
        <v>0.77758345372975435</v>
      </c>
      <c r="P28" s="393">
        <v>0.2224165462702456</v>
      </c>
      <c r="Q28" s="393">
        <v>0.81597966726531912</v>
      </c>
    </row>
    <row r="29" spans="2:17" s="390" customFormat="1" ht="15" x14ac:dyDescent="0.25">
      <c r="B29" s="390" t="s">
        <v>47</v>
      </c>
      <c r="C29" s="392">
        <v>6658</v>
      </c>
      <c r="D29" s="392">
        <v>6197</v>
      </c>
      <c r="E29" s="392">
        <v>461</v>
      </c>
      <c r="F29" s="393">
        <v>0.93075998798437964</v>
      </c>
      <c r="G29" s="393">
        <v>6.92400120156203E-2</v>
      </c>
      <c r="I29" s="391">
        <v>3</v>
      </c>
      <c r="J29" s="391">
        <v>17</v>
      </c>
      <c r="K29" s="391">
        <v>12</v>
      </c>
      <c r="L29" s="390" t="s">
        <v>5</v>
      </c>
      <c r="M29" s="392">
        <v>10567</v>
      </c>
      <c r="N29" s="392">
        <v>3150</v>
      </c>
      <c r="O29" s="393">
        <v>0.77035794998906471</v>
      </c>
      <c r="P29" s="393">
        <v>0.22964205001093532</v>
      </c>
      <c r="Q29" s="393">
        <v>0.81597966726531912</v>
      </c>
    </row>
    <row r="30" spans="2:17" s="390" customFormat="1" ht="15" x14ac:dyDescent="0.25">
      <c r="B30" s="390" t="s">
        <v>48</v>
      </c>
      <c r="C30" s="392">
        <v>34975</v>
      </c>
      <c r="D30" s="392">
        <v>26670</v>
      </c>
      <c r="E30" s="392">
        <v>8305</v>
      </c>
      <c r="F30" s="393">
        <v>0.76254467476769117</v>
      </c>
      <c r="G30" s="393">
        <v>0.23745532523230878</v>
      </c>
      <c r="I30" s="391">
        <v>18</v>
      </c>
      <c r="J30" s="391">
        <v>18</v>
      </c>
      <c r="K30" s="391">
        <v>18</v>
      </c>
      <c r="L30" s="390" t="s">
        <v>48</v>
      </c>
      <c r="M30" s="392">
        <v>26670</v>
      </c>
      <c r="N30" s="392">
        <v>8305</v>
      </c>
      <c r="O30" s="393">
        <v>0.76254467476769117</v>
      </c>
      <c r="P30" s="393">
        <v>0.23745532523230878</v>
      </c>
      <c r="Q30" s="393">
        <v>0.81597966726531912</v>
      </c>
    </row>
    <row r="31" spans="2:17" s="390" customFormat="1" ht="15" x14ac:dyDescent="0.25">
      <c r="B31" s="390" t="s">
        <v>49</v>
      </c>
      <c r="C31" s="392">
        <v>3596</v>
      </c>
      <c r="D31" s="392">
        <v>2646</v>
      </c>
      <c r="E31" s="392">
        <v>950</v>
      </c>
      <c r="F31" s="393">
        <v>0.73581757508342605</v>
      </c>
      <c r="G31" s="393">
        <v>0.26418242491657395</v>
      </c>
      <c r="I31" s="391">
        <v>19</v>
      </c>
      <c r="J31" s="391">
        <v>19</v>
      </c>
      <c r="K31" s="391">
        <v>19</v>
      </c>
      <c r="L31" s="390" t="s">
        <v>49</v>
      </c>
      <c r="M31" s="392">
        <v>2646</v>
      </c>
      <c r="N31" s="392">
        <v>950</v>
      </c>
      <c r="O31" s="393">
        <v>0.73581757508342605</v>
      </c>
      <c r="P31" s="393">
        <v>0.26418242491657395</v>
      </c>
      <c r="Q31" s="393">
        <v>0.81597966726531912</v>
      </c>
    </row>
    <row r="32" spans="2:17" s="390" customFormat="1" ht="15" x14ac:dyDescent="0.25">
      <c r="B32" s="394" t="s">
        <v>114</v>
      </c>
      <c r="C32" s="395">
        <v>528409</v>
      </c>
      <c r="D32" s="395">
        <v>431171</v>
      </c>
      <c r="E32" s="395">
        <v>97238</v>
      </c>
      <c r="F32" s="396">
        <v>0.81597966726531912</v>
      </c>
      <c r="G32" s="396">
        <v>0.18402033273468091</v>
      </c>
      <c r="I32" s="391">
        <v>13</v>
      </c>
      <c r="J32" s="391">
        <v>20</v>
      </c>
      <c r="K32" s="391">
        <v>9</v>
      </c>
      <c r="L32" s="390" t="s">
        <v>44</v>
      </c>
      <c r="M32" s="392">
        <v>70221</v>
      </c>
      <c r="N32" s="392">
        <v>44271</v>
      </c>
      <c r="O32" s="393">
        <v>0.61332669531495654</v>
      </c>
      <c r="P32" s="393">
        <v>0.38667330468504352</v>
      </c>
      <c r="Q32" s="393">
        <v>0.81597966726531912</v>
      </c>
    </row>
    <row r="33" spans="9:16" s="390" customFormat="1" ht="15" x14ac:dyDescent="0.25">
      <c r="I33" s="391"/>
      <c r="J33" s="391"/>
      <c r="K33" s="391"/>
      <c r="M33" s="392"/>
      <c r="N33" s="392"/>
      <c r="O33" s="393"/>
      <c r="P33" s="393"/>
    </row>
    <row r="34" spans="9:16" s="356" customFormat="1" x14ac:dyDescent="0.2"/>
    <row r="35" spans="9:16" s="361" customFormat="1" x14ac:dyDescent="0.2"/>
    <row r="36" spans="9:16" s="361" customFormat="1" x14ac:dyDescent="0.2"/>
    <row r="37" spans="9:16" s="361" customFormat="1" x14ac:dyDescent="0.2"/>
    <row r="38" spans="9:16" s="361" customFormat="1" x14ac:dyDescent="0.2"/>
    <row r="39" spans="9:16" s="361" customFormat="1" x14ac:dyDescent="0.2"/>
    <row r="40" spans="9:16" s="361" customFormat="1" x14ac:dyDescent="0.2"/>
    <row r="41" spans="9:16" s="361" customFormat="1" x14ac:dyDescent="0.2"/>
    <row r="42" spans="9:16" s="361"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Hoja104">
    <tabColor rgb="FFFFFF00"/>
    <pageSetUpPr fitToPage="1"/>
  </sheetPr>
  <dimension ref="A2:S35"/>
  <sheetViews>
    <sheetView topLeftCell="A3" zoomScaleNormal="100" workbookViewId="0">
      <selection activeCell="P30" sqref="P30"/>
    </sheetView>
  </sheetViews>
  <sheetFormatPr baseColWidth="10" defaultColWidth="11.42578125" defaultRowHeight="12.75" x14ac:dyDescent="0.2"/>
  <cols>
    <col min="1" max="1" width="4.42578125" style="478" customWidth="1"/>
    <col min="2" max="2" width="28.7109375" style="478" customWidth="1"/>
    <col min="3" max="3" width="0.5703125" style="478" customWidth="1"/>
    <col min="4" max="4" width="13.42578125" style="478" customWidth="1"/>
    <col min="5" max="5" width="0.5703125" style="478" customWidth="1"/>
    <col min="6" max="6" width="13.42578125" style="478" customWidth="1"/>
    <col min="7" max="7" width="10.42578125" style="478" customWidth="1"/>
    <col min="8" max="8" width="0.7109375" style="478" customWidth="1"/>
    <col min="9" max="9" width="11.140625" style="478" customWidth="1"/>
    <col min="10" max="10" width="10.42578125" style="478" customWidth="1"/>
    <col min="11" max="11" width="0.7109375" style="478" customWidth="1"/>
    <col min="12" max="12" width="9.5703125" style="478" customWidth="1"/>
    <col min="13" max="13" width="11.42578125" style="478"/>
    <col min="14" max="14" width="9.5703125" style="478" customWidth="1"/>
    <col min="15" max="15" width="11.42578125" style="478"/>
    <col min="16" max="16" width="9.5703125" style="478" customWidth="1"/>
    <col min="17" max="16384" width="11.42578125" style="478"/>
  </cols>
  <sheetData>
    <row r="2" spans="1:19" s="633" customFormat="1" ht="15" x14ac:dyDescent="0.2">
      <c r="B2" s="1210"/>
      <c r="C2" s="1210"/>
      <c r="D2" s="807"/>
      <c r="E2" s="808"/>
      <c r="F2" s="809"/>
      <c r="G2" s="808"/>
    </row>
    <row r="3" spans="1:19" s="633" customFormat="1" ht="38.25" customHeight="1" x14ac:dyDescent="0.2">
      <c r="B3" s="809"/>
      <c r="C3" s="809"/>
      <c r="D3" s="809"/>
      <c r="E3" s="808"/>
      <c r="F3" s="809"/>
      <c r="G3" s="808"/>
    </row>
    <row r="4" spans="1:19" s="635" customFormat="1" ht="37.5" customHeight="1" x14ac:dyDescent="0.2">
      <c r="B4" s="1222" t="s">
        <v>348</v>
      </c>
      <c r="C4" s="1222"/>
      <c r="D4" s="1222"/>
      <c r="E4" s="1222"/>
      <c r="F4" s="1222"/>
      <c r="G4" s="1222"/>
      <c r="H4" s="1222"/>
      <c r="I4" s="1222"/>
      <c r="J4" s="1222"/>
      <c r="K4" s="1222"/>
      <c r="L4" s="1222"/>
      <c r="M4" s="1222"/>
      <c r="N4" s="1222"/>
      <c r="O4" s="1222"/>
      <c r="P4" s="1222"/>
      <c r="Q4" s="1222"/>
    </row>
    <row r="5" spans="1:19" s="810" customFormat="1" ht="18" x14ac:dyDescent="0.2">
      <c r="B5" s="1046" t="str">
        <f>porsaad!B6</f>
        <v>Situación a 30 de abril de 2023</v>
      </c>
      <c r="C5" s="1046"/>
      <c r="D5" s="1046"/>
      <c r="E5" s="1046"/>
      <c r="F5" s="1046"/>
      <c r="G5" s="1046"/>
      <c r="H5" s="1046"/>
      <c r="I5" s="1046"/>
      <c r="J5" s="1046"/>
      <c r="K5" s="1046"/>
      <c r="L5" s="1046"/>
      <c r="M5" s="1046"/>
      <c r="N5" s="1046"/>
      <c r="O5" s="1046"/>
      <c r="P5" s="1046"/>
    </row>
    <row r="6" spans="1:19" s="635" customFormat="1" ht="6" customHeight="1" x14ac:dyDescent="0.2">
      <c r="D6" s="811"/>
      <c r="E6" s="811"/>
      <c r="F6" s="811"/>
      <c r="G6" s="811"/>
    </row>
    <row r="7" spans="1:19" s="815" customFormat="1" ht="12.75" customHeight="1" x14ac:dyDescent="0.2">
      <c r="A7" s="812"/>
      <c r="B7" s="1211" t="s">
        <v>15</v>
      </c>
      <c r="C7" s="813"/>
      <c r="D7" s="1214" t="s">
        <v>285</v>
      </c>
      <c r="E7" s="814"/>
      <c r="F7" s="1216" t="s">
        <v>477</v>
      </c>
      <c r="G7" s="1217"/>
      <c r="I7" s="1216" t="s">
        <v>286</v>
      </c>
      <c r="J7" s="1220"/>
      <c r="K7" s="959"/>
      <c r="L7" s="959"/>
      <c r="M7" s="959"/>
      <c r="N7" s="959"/>
      <c r="O7" s="959"/>
      <c r="P7" s="959"/>
      <c r="Q7" s="960"/>
    </row>
    <row r="8" spans="1:19" s="815" customFormat="1" ht="15" customHeight="1" x14ac:dyDescent="0.2">
      <c r="A8" s="812"/>
      <c r="B8" s="1212"/>
      <c r="C8" s="813"/>
      <c r="D8" s="1215"/>
      <c r="E8" s="814"/>
      <c r="F8" s="1218"/>
      <c r="G8" s="1219"/>
      <c r="I8" s="1218"/>
      <c r="J8" s="1221"/>
      <c r="K8" s="961"/>
      <c r="L8" s="1200" t="s">
        <v>141</v>
      </c>
      <c r="M8" s="1201"/>
      <c r="N8" s="1204" t="s">
        <v>142</v>
      </c>
      <c r="O8" s="1205"/>
      <c r="P8" s="1205"/>
      <c r="Q8" s="1206"/>
    </row>
    <row r="9" spans="1:19" s="815" customFormat="1" ht="44.25" customHeight="1" x14ac:dyDescent="0.2">
      <c r="A9" s="812"/>
      <c r="B9" s="1212"/>
      <c r="C9" s="813"/>
      <c r="D9" s="1215"/>
      <c r="E9" s="814"/>
      <c r="F9" s="1218"/>
      <c r="G9" s="1219"/>
      <c r="I9" s="1218"/>
      <c r="J9" s="1221"/>
      <c r="K9" s="961"/>
      <c r="L9" s="1202"/>
      <c r="M9" s="1203"/>
      <c r="N9" s="1204" t="s">
        <v>483</v>
      </c>
      <c r="O9" s="1206"/>
      <c r="P9" s="1204" t="s">
        <v>484</v>
      </c>
      <c r="Q9" s="1206"/>
    </row>
    <row r="10" spans="1:19" s="817" customFormat="1" ht="56.25" x14ac:dyDescent="0.2">
      <c r="A10" s="816"/>
      <c r="B10" s="1213"/>
      <c r="D10" s="818" t="s">
        <v>12</v>
      </c>
      <c r="E10" s="819"/>
      <c r="F10" s="820" t="s">
        <v>12</v>
      </c>
      <c r="G10" s="821" t="s">
        <v>287</v>
      </c>
      <c r="I10" s="820" t="s">
        <v>12</v>
      </c>
      <c r="J10" s="962" t="s">
        <v>287</v>
      </c>
      <c r="K10" s="963"/>
      <c r="L10" s="964" t="s">
        <v>12</v>
      </c>
      <c r="M10" s="965" t="s">
        <v>485</v>
      </c>
      <c r="N10" s="966" t="s">
        <v>12</v>
      </c>
      <c r="O10" s="965" t="s">
        <v>485</v>
      </c>
      <c r="P10" s="966" t="s">
        <v>12</v>
      </c>
      <c r="Q10" s="965" t="s">
        <v>485</v>
      </c>
    </row>
    <row r="11" spans="1:19" s="824" customFormat="1" ht="9" customHeight="1" x14ac:dyDescent="0.2">
      <c r="A11" s="822"/>
      <c r="B11" s="823"/>
      <c r="D11" s="825"/>
      <c r="E11" s="823"/>
      <c r="F11" s="825"/>
      <c r="G11" s="823"/>
      <c r="I11" s="823"/>
      <c r="J11" s="823"/>
    </row>
    <row r="12" spans="1:19" s="828" customFormat="1" x14ac:dyDescent="0.2">
      <c r="A12" s="826"/>
      <c r="B12" s="827" t="s">
        <v>11</v>
      </c>
      <c r="D12" s="979">
        <f>'41benpresaad'!D10</f>
        <v>271313</v>
      </c>
      <c r="E12" s="829">
        <v>53364</v>
      </c>
      <c r="F12" s="971">
        <f>D12-I12</f>
        <v>270715</v>
      </c>
      <c r="G12" s="972">
        <f>F12*100/D12</f>
        <v>99.779590362422738</v>
      </c>
      <c r="I12" s="971">
        <f>L12+N12+P12</f>
        <v>598</v>
      </c>
      <c r="J12" s="972">
        <f t="shared" ref="J12:J29" si="0">I12*100/D12</f>
        <v>0.22040963757726317</v>
      </c>
      <c r="L12" s="971">
        <v>1</v>
      </c>
      <c r="M12" s="967">
        <f>L12/$I12*100</f>
        <v>0.16722408026755853</v>
      </c>
      <c r="N12" s="971">
        <v>337</v>
      </c>
      <c r="O12" s="623">
        <f>N12/$I12*100</f>
        <v>56.354515050167223</v>
      </c>
      <c r="P12" s="971">
        <v>260</v>
      </c>
      <c r="Q12" s="623">
        <f>P12/$I12*100</f>
        <v>43.478260869565219</v>
      </c>
      <c r="R12" s="995"/>
      <c r="S12" s="995"/>
    </row>
    <row r="13" spans="1:19" s="828" customFormat="1" x14ac:dyDescent="0.2">
      <c r="A13" s="826"/>
      <c r="B13" s="830" t="s">
        <v>10</v>
      </c>
      <c r="D13" s="980">
        <f>'41benpresaad'!D11</f>
        <v>38208</v>
      </c>
      <c r="E13" s="829">
        <v>5161</v>
      </c>
      <c r="F13" s="973">
        <f t="shared" ref="F13:F29" si="1">D13-I13</f>
        <v>37608</v>
      </c>
      <c r="G13" s="974">
        <f t="shared" ref="G13:G29" si="2">F13*100/D13</f>
        <v>98.429648241206024</v>
      </c>
      <c r="I13" s="973">
        <f t="shared" ref="I13:I29" si="3">L13+N13+P13</f>
        <v>600</v>
      </c>
      <c r="J13" s="974">
        <f t="shared" si="0"/>
        <v>1.5703517587939699</v>
      </c>
      <c r="L13" s="973">
        <v>0</v>
      </c>
      <c r="M13" s="968">
        <f>L13/$I13*100</f>
        <v>0</v>
      </c>
      <c r="N13" s="973">
        <v>304</v>
      </c>
      <c r="O13" s="624">
        <f>N13/$I13*100</f>
        <v>50.666666666666671</v>
      </c>
      <c r="P13" s="973">
        <v>296</v>
      </c>
      <c r="Q13" s="624">
        <f>P13/$I13*100</f>
        <v>49.333333333333336</v>
      </c>
      <c r="R13" s="995"/>
      <c r="S13" s="995"/>
    </row>
    <row r="14" spans="1:19" s="828" customFormat="1" x14ac:dyDescent="0.2">
      <c r="A14" s="826"/>
      <c r="B14" s="830" t="s">
        <v>40</v>
      </c>
      <c r="D14" s="980">
        <f>'41benpresaad'!D12</f>
        <v>29209</v>
      </c>
      <c r="E14" s="829">
        <v>3593</v>
      </c>
      <c r="F14" s="973">
        <f t="shared" si="1"/>
        <v>28388</v>
      </c>
      <c r="G14" s="974">
        <f t="shared" si="2"/>
        <v>97.189222499914408</v>
      </c>
      <c r="I14" s="973">
        <f t="shared" si="3"/>
        <v>821</v>
      </c>
      <c r="J14" s="974">
        <f t="shared" si="0"/>
        <v>2.8107775000855901</v>
      </c>
      <c r="L14" s="973">
        <v>2</v>
      </c>
      <c r="M14" s="968">
        <f>L14/$I14*100</f>
        <v>0.24360535931790497</v>
      </c>
      <c r="N14" s="973">
        <v>203</v>
      </c>
      <c r="O14" s="624">
        <f>N14/$I14*100</f>
        <v>24.725943970767357</v>
      </c>
      <c r="P14" s="973">
        <v>616</v>
      </c>
      <c r="Q14" s="624">
        <f>P14/$I14*100</f>
        <v>75.030450669914742</v>
      </c>
      <c r="R14" s="995"/>
      <c r="S14" s="995"/>
    </row>
    <row r="15" spans="1:19" s="828" customFormat="1" x14ac:dyDescent="0.2">
      <c r="A15" s="826"/>
      <c r="B15" s="830" t="s">
        <v>41</v>
      </c>
      <c r="D15" s="980">
        <f>'41benpresaad'!D13</f>
        <v>26991</v>
      </c>
      <c r="E15" s="829">
        <v>2742</v>
      </c>
      <c r="F15" s="973">
        <f t="shared" si="1"/>
        <v>26991</v>
      </c>
      <c r="G15" s="974">
        <f t="shared" si="2"/>
        <v>100</v>
      </c>
      <c r="I15" s="973">
        <f t="shared" si="3"/>
        <v>0</v>
      </c>
      <c r="J15" s="974">
        <f t="shared" si="0"/>
        <v>0</v>
      </c>
      <c r="L15" s="973">
        <v>0</v>
      </c>
      <c r="M15" s="968" t="s">
        <v>375</v>
      </c>
      <c r="N15" s="973">
        <v>0</v>
      </c>
      <c r="O15" s="624" t="s">
        <v>375</v>
      </c>
      <c r="P15" s="973">
        <v>0</v>
      </c>
      <c r="Q15" s="624" t="s">
        <v>375</v>
      </c>
      <c r="R15" s="995"/>
      <c r="S15" s="995"/>
    </row>
    <row r="16" spans="1:19" s="828" customFormat="1" x14ac:dyDescent="0.2">
      <c r="A16" s="826"/>
      <c r="B16" s="830" t="s">
        <v>9</v>
      </c>
      <c r="D16" s="980">
        <f>'41benpresaad'!D14</f>
        <v>37361</v>
      </c>
      <c r="E16" s="829">
        <v>7296</v>
      </c>
      <c r="F16" s="973">
        <f t="shared" si="1"/>
        <v>31302</v>
      </c>
      <c r="G16" s="974">
        <f t="shared" si="2"/>
        <v>83.782554000160602</v>
      </c>
      <c r="I16" s="973">
        <f t="shared" si="3"/>
        <v>6059</v>
      </c>
      <c r="J16" s="974">
        <f t="shared" si="0"/>
        <v>16.217445999839406</v>
      </c>
      <c r="L16" s="973">
        <v>2</v>
      </c>
      <c r="M16" s="968">
        <f>L16/$I16*100</f>
        <v>3.300874731803928E-2</v>
      </c>
      <c r="N16" s="973">
        <v>2069</v>
      </c>
      <c r="O16" s="624">
        <f>N16/$I16*100</f>
        <v>34.14754910051164</v>
      </c>
      <c r="P16" s="973">
        <v>3988</v>
      </c>
      <c r="Q16" s="624">
        <f>P16/$I16*100</f>
        <v>65.819442152170325</v>
      </c>
      <c r="R16" s="995"/>
      <c r="S16" s="995"/>
    </row>
    <row r="17" spans="1:19" s="828" customFormat="1" x14ac:dyDescent="0.2">
      <c r="A17" s="826"/>
      <c r="B17" s="830" t="s">
        <v>8</v>
      </c>
      <c r="D17" s="980">
        <f>'41benpresaad'!D15</f>
        <v>17908</v>
      </c>
      <c r="E17" s="829">
        <v>3462</v>
      </c>
      <c r="F17" s="973">
        <f t="shared" si="1"/>
        <v>17908</v>
      </c>
      <c r="G17" s="974">
        <f t="shared" si="2"/>
        <v>100</v>
      </c>
      <c r="I17" s="973">
        <f t="shared" si="3"/>
        <v>0</v>
      </c>
      <c r="J17" s="974">
        <f t="shared" si="0"/>
        <v>0</v>
      </c>
      <c r="L17" s="973">
        <v>0</v>
      </c>
      <c r="M17" s="968" t="s">
        <v>375</v>
      </c>
      <c r="N17" s="973">
        <v>0</v>
      </c>
      <c r="O17" s="624" t="s">
        <v>375</v>
      </c>
      <c r="P17" s="973">
        <v>0</v>
      </c>
      <c r="Q17" s="624" t="s">
        <v>375</v>
      </c>
      <c r="R17" s="995"/>
      <c r="S17" s="995"/>
    </row>
    <row r="18" spans="1:19" s="828" customFormat="1" x14ac:dyDescent="0.2">
      <c r="A18" s="826"/>
      <c r="B18" s="830" t="s">
        <v>7</v>
      </c>
      <c r="D18" s="980">
        <f>'41benpresaad'!D16</f>
        <v>116770</v>
      </c>
      <c r="E18" s="829">
        <v>14325</v>
      </c>
      <c r="F18" s="973">
        <f t="shared" si="1"/>
        <v>109245</v>
      </c>
      <c r="G18" s="974">
        <f t="shared" si="2"/>
        <v>93.555707801661384</v>
      </c>
      <c r="I18" s="973">
        <f t="shared" si="3"/>
        <v>7525</v>
      </c>
      <c r="J18" s="974">
        <f>I18*100/D18</f>
        <v>6.4442921983386148</v>
      </c>
      <c r="L18" s="973">
        <v>5287</v>
      </c>
      <c r="M18" s="968">
        <f>L18/$I18*100</f>
        <v>70.259136212624583</v>
      </c>
      <c r="N18" s="973">
        <v>2237</v>
      </c>
      <c r="O18" s="624">
        <f>N18/$I18*100</f>
        <v>29.727574750830566</v>
      </c>
      <c r="P18" s="973">
        <v>1</v>
      </c>
      <c r="Q18" s="624">
        <f>P18/$I18*100</f>
        <v>1.3289036544850499E-2</v>
      </c>
      <c r="R18" s="995"/>
      <c r="S18" s="995"/>
    </row>
    <row r="19" spans="1:19" s="828" customFormat="1" x14ac:dyDescent="0.2">
      <c r="A19" s="826"/>
      <c r="B19" s="830" t="s">
        <v>43</v>
      </c>
      <c r="D19" s="980">
        <f>'41benpresaad'!D17</f>
        <v>68043</v>
      </c>
      <c r="E19" s="829">
        <v>9188</v>
      </c>
      <c r="F19" s="973">
        <f t="shared" si="1"/>
        <v>65861</v>
      </c>
      <c r="G19" s="974">
        <f t="shared" si="2"/>
        <v>96.7932042972826</v>
      </c>
      <c r="I19" s="973">
        <f t="shared" si="3"/>
        <v>2182</v>
      </c>
      <c r="J19" s="974">
        <f t="shared" si="0"/>
        <v>3.2067957027173994</v>
      </c>
      <c r="L19" s="973">
        <v>3</v>
      </c>
      <c r="M19" s="968">
        <f>L19/$I19*100</f>
        <v>0.13748854262144822</v>
      </c>
      <c r="N19" s="973">
        <v>900</v>
      </c>
      <c r="O19" s="624">
        <f>N19/$I19*100</f>
        <v>41.246562786434467</v>
      </c>
      <c r="P19" s="973">
        <v>1279</v>
      </c>
      <c r="Q19" s="624">
        <f>P19/$I19*100</f>
        <v>58.615948670944086</v>
      </c>
      <c r="R19" s="995"/>
      <c r="S19" s="995"/>
    </row>
    <row r="20" spans="1:19" s="828" customFormat="1" x14ac:dyDescent="0.2">
      <c r="A20" s="826"/>
      <c r="B20" s="830" t="s">
        <v>44</v>
      </c>
      <c r="D20" s="980">
        <f>'41benpresaad'!D18</f>
        <v>192301</v>
      </c>
      <c r="E20" s="829">
        <v>34612</v>
      </c>
      <c r="F20" s="973">
        <f t="shared" si="1"/>
        <v>192301</v>
      </c>
      <c r="G20" s="974">
        <f t="shared" si="2"/>
        <v>100</v>
      </c>
      <c r="I20" s="973">
        <f t="shared" si="3"/>
        <v>0</v>
      </c>
      <c r="J20" s="974">
        <f t="shared" si="0"/>
        <v>0</v>
      </c>
      <c r="L20" s="973">
        <v>0</v>
      </c>
      <c r="M20" s="968" t="s">
        <v>375</v>
      </c>
      <c r="N20" s="973">
        <v>0</v>
      </c>
      <c r="O20" s="624" t="s">
        <v>375</v>
      </c>
      <c r="P20" s="973">
        <v>0</v>
      </c>
      <c r="Q20" s="624" t="s">
        <v>375</v>
      </c>
      <c r="R20" s="995"/>
      <c r="S20" s="995"/>
    </row>
    <row r="21" spans="1:19" s="828" customFormat="1" x14ac:dyDescent="0.2">
      <c r="A21" s="826"/>
      <c r="B21" s="830" t="s">
        <v>6</v>
      </c>
      <c r="D21" s="980">
        <f>'41benpresaad'!D19</f>
        <v>140764</v>
      </c>
      <c r="E21" s="829">
        <v>13397</v>
      </c>
      <c r="F21" s="973">
        <f t="shared" si="1"/>
        <v>138237</v>
      </c>
      <c r="G21" s="974">
        <f t="shared" si="2"/>
        <v>98.204796680969565</v>
      </c>
      <c r="I21" s="973">
        <f t="shared" si="3"/>
        <v>2527</v>
      </c>
      <c r="J21" s="974">
        <f t="shared" si="0"/>
        <v>1.795203319030434</v>
      </c>
      <c r="L21" s="973">
        <v>227</v>
      </c>
      <c r="M21" s="968">
        <f>L21/$I21*100</f>
        <v>8.9829837752275434</v>
      </c>
      <c r="N21" s="973">
        <v>2023</v>
      </c>
      <c r="O21" s="624">
        <f>N21/$I21*100</f>
        <v>80.05540166204986</v>
      </c>
      <c r="P21" s="973">
        <v>277</v>
      </c>
      <c r="Q21" s="624">
        <f>P21/$I21*100</f>
        <v>10.961614562722596</v>
      </c>
      <c r="R21" s="995"/>
      <c r="S21" s="995"/>
    </row>
    <row r="22" spans="1:19" s="828" customFormat="1" x14ac:dyDescent="0.2">
      <c r="A22" s="826"/>
      <c r="B22" s="830" t="s">
        <v>5</v>
      </c>
      <c r="D22" s="980">
        <f>'41benpresaad'!D20</f>
        <v>33170</v>
      </c>
      <c r="E22" s="829">
        <v>6540</v>
      </c>
      <c r="F22" s="973">
        <f t="shared" si="1"/>
        <v>32893</v>
      </c>
      <c r="G22" s="974">
        <f t="shared" si="2"/>
        <v>99.164908049442261</v>
      </c>
      <c r="I22" s="973">
        <f t="shared" si="3"/>
        <v>277</v>
      </c>
      <c r="J22" s="974">
        <f t="shared" si="0"/>
        <v>0.83509195055773289</v>
      </c>
      <c r="L22" s="973">
        <v>0</v>
      </c>
      <c r="M22" s="968">
        <f>L22/$I22*100</f>
        <v>0</v>
      </c>
      <c r="N22" s="973">
        <v>183</v>
      </c>
      <c r="O22" s="624">
        <f>N22/$I22*100</f>
        <v>66.064981949458485</v>
      </c>
      <c r="P22" s="973">
        <v>94</v>
      </c>
      <c r="Q22" s="624">
        <f>P22/$I22*100</f>
        <v>33.935018050541515</v>
      </c>
      <c r="R22" s="995"/>
      <c r="S22" s="995"/>
    </row>
    <row r="23" spans="1:19" s="828" customFormat="1" x14ac:dyDescent="0.2">
      <c r="A23" s="826"/>
      <c r="B23" s="830" t="s">
        <v>38</v>
      </c>
      <c r="D23" s="980">
        <f>'41benpresaad'!D21</f>
        <v>70490</v>
      </c>
      <c r="E23" s="829">
        <v>13798</v>
      </c>
      <c r="F23" s="973">
        <f t="shared" si="1"/>
        <v>68374</v>
      </c>
      <c r="G23" s="974">
        <f t="shared" si="2"/>
        <v>96.998155766775426</v>
      </c>
      <c r="I23" s="973">
        <f t="shared" si="3"/>
        <v>2116</v>
      </c>
      <c r="J23" s="974">
        <f t="shared" si="0"/>
        <v>3.0018442332245709</v>
      </c>
      <c r="L23" s="973">
        <v>26</v>
      </c>
      <c r="M23" s="968">
        <f>L23/$I23*100</f>
        <v>1.2287334593572778</v>
      </c>
      <c r="N23" s="973">
        <v>152</v>
      </c>
      <c r="O23" s="624">
        <f>N23/$I23*100</f>
        <v>7.1833648393194709</v>
      </c>
      <c r="P23" s="973">
        <v>1938</v>
      </c>
      <c r="Q23" s="624">
        <f>P23/$I23*100</f>
        <v>91.587901701323247</v>
      </c>
      <c r="R23" s="995"/>
      <c r="S23" s="995"/>
    </row>
    <row r="24" spans="1:19" s="828" customFormat="1" x14ac:dyDescent="0.2">
      <c r="A24" s="826"/>
      <c r="B24" s="830" t="s">
        <v>45</v>
      </c>
      <c r="D24" s="980">
        <f>'41benpresaad'!D22</f>
        <v>167084</v>
      </c>
      <c r="E24" s="829">
        <v>24812</v>
      </c>
      <c r="F24" s="973">
        <f t="shared" si="1"/>
        <v>167084</v>
      </c>
      <c r="G24" s="974">
        <f t="shared" si="2"/>
        <v>100</v>
      </c>
      <c r="I24" s="973">
        <f t="shared" si="3"/>
        <v>0</v>
      </c>
      <c r="J24" s="974">
        <f t="shared" si="0"/>
        <v>0</v>
      </c>
      <c r="L24" s="973">
        <v>0</v>
      </c>
      <c r="M24" s="968" t="s">
        <v>375</v>
      </c>
      <c r="N24" s="973">
        <v>0</v>
      </c>
      <c r="O24" s="624" t="s">
        <v>375</v>
      </c>
      <c r="P24" s="973">
        <v>0</v>
      </c>
      <c r="Q24" s="624" t="s">
        <v>375</v>
      </c>
      <c r="R24" s="995"/>
      <c r="S24" s="995"/>
    </row>
    <row r="25" spans="1:19" s="828" customFormat="1" x14ac:dyDescent="0.2">
      <c r="A25" s="826"/>
      <c r="B25" s="830" t="s">
        <v>46</v>
      </c>
      <c r="D25" s="980">
        <f>'41benpresaad'!D23</f>
        <v>38398</v>
      </c>
      <c r="E25" s="829">
        <v>10064</v>
      </c>
      <c r="F25" s="973">
        <f t="shared" si="1"/>
        <v>38036</v>
      </c>
      <c r="G25" s="974">
        <f t="shared" si="2"/>
        <v>99.057242564716915</v>
      </c>
      <c r="I25" s="973">
        <f t="shared" si="3"/>
        <v>362</v>
      </c>
      <c r="J25" s="974">
        <f t="shared" si="0"/>
        <v>0.94275743528308764</v>
      </c>
      <c r="L25" s="973">
        <v>0</v>
      </c>
      <c r="M25" s="968">
        <f>L25/$I25*100</f>
        <v>0</v>
      </c>
      <c r="N25" s="973">
        <v>295</v>
      </c>
      <c r="O25" s="624">
        <f>N25/$I25*100</f>
        <v>81.491712707182316</v>
      </c>
      <c r="P25" s="973">
        <v>67</v>
      </c>
      <c r="Q25" s="624">
        <f>P25/$I25*100</f>
        <v>18.50828729281768</v>
      </c>
      <c r="R25" s="995"/>
      <c r="S25" s="995"/>
    </row>
    <row r="26" spans="1:19" s="828" customFormat="1" x14ac:dyDescent="0.2">
      <c r="B26" s="830" t="s">
        <v>47</v>
      </c>
      <c r="D26" s="980">
        <f>'41benpresaad'!D24</f>
        <v>15398</v>
      </c>
      <c r="E26" s="829">
        <v>1275</v>
      </c>
      <c r="F26" s="977">
        <f t="shared" si="1"/>
        <v>15398</v>
      </c>
      <c r="G26" s="974">
        <f t="shared" si="2"/>
        <v>100</v>
      </c>
      <c r="I26" s="977">
        <f t="shared" si="3"/>
        <v>0</v>
      </c>
      <c r="J26" s="974">
        <f t="shared" si="0"/>
        <v>0</v>
      </c>
      <c r="L26" s="977">
        <v>0</v>
      </c>
      <c r="M26" s="968" t="s">
        <v>375</v>
      </c>
      <c r="N26" s="977">
        <v>0</v>
      </c>
      <c r="O26" s="624" t="s">
        <v>375</v>
      </c>
      <c r="P26" s="977">
        <v>0</v>
      </c>
      <c r="Q26" s="624" t="s">
        <v>375</v>
      </c>
      <c r="R26" s="995"/>
      <c r="S26" s="995"/>
    </row>
    <row r="27" spans="1:19" s="828" customFormat="1" x14ac:dyDescent="0.2">
      <c r="B27" s="830" t="s">
        <v>48</v>
      </c>
      <c r="D27" s="981">
        <f>'41benpresaad'!D25</f>
        <v>65806</v>
      </c>
      <c r="E27" s="829">
        <v>8030</v>
      </c>
      <c r="F27" s="977">
        <f t="shared" si="1"/>
        <v>65806</v>
      </c>
      <c r="G27" s="974">
        <f t="shared" si="2"/>
        <v>100</v>
      </c>
      <c r="I27" s="977">
        <f t="shared" si="3"/>
        <v>0</v>
      </c>
      <c r="J27" s="974">
        <f t="shared" si="0"/>
        <v>0</v>
      </c>
      <c r="L27" s="977">
        <v>0</v>
      </c>
      <c r="M27" s="968" t="s">
        <v>375</v>
      </c>
      <c r="N27" s="977">
        <v>0</v>
      </c>
      <c r="O27" s="624" t="s">
        <v>375</v>
      </c>
      <c r="P27" s="977">
        <v>0</v>
      </c>
      <c r="Q27" s="624" t="s">
        <v>375</v>
      </c>
      <c r="R27" s="995"/>
      <c r="S27" s="995"/>
    </row>
    <row r="28" spans="1:19" s="828" customFormat="1" x14ac:dyDescent="0.2">
      <c r="B28" s="830" t="s">
        <v>49</v>
      </c>
      <c r="D28" s="981">
        <f>'41benpresaad'!D26</f>
        <v>8756</v>
      </c>
      <c r="E28" s="831">
        <v>1753</v>
      </c>
      <c r="F28" s="977">
        <f t="shared" si="1"/>
        <v>8756</v>
      </c>
      <c r="G28" s="975">
        <f t="shared" si="2"/>
        <v>100</v>
      </c>
      <c r="I28" s="977">
        <f t="shared" si="3"/>
        <v>0</v>
      </c>
      <c r="J28" s="975">
        <f t="shared" si="0"/>
        <v>0</v>
      </c>
      <c r="L28" s="977">
        <v>0</v>
      </c>
      <c r="M28" s="968" t="s">
        <v>375</v>
      </c>
      <c r="N28" s="977">
        <v>0</v>
      </c>
      <c r="O28" s="968" t="s">
        <v>375</v>
      </c>
      <c r="P28" s="977">
        <v>0</v>
      </c>
      <c r="Q28" s="968" t="s">
        <v>375</v>
      </c>
      <c r="R28" s="995"/>
      <c r="S28" s="995"/>
    </row>
    <row r="29" spans="1:19" s="828" customFormat="1" x14ac:dyDescent="0.2">
      <c r="B29" s="832" t="s">
        <v>4</v>
      </c>
      <c r="D29" s="982">
        <f>'41benpresaad'!D27</f>
        <v>3221</v>
      </c>
      <c r="E29" s="831">
        <v>384</v>
      </c>
      <c r="F29" s="978">
        <f t="shared" si="1"/>
        <v>3114</v>
      </c>
      <c r="G29" s="976">
        <f t="shared" si="2"/>
        <v>96.678050294939453</v>
      </c>
      <c r="I29" s="978">
        <f t="shared" si="3"/>
        <v>107</v>
      </c>
      <c r="J29" s="976">
        <f t="shared" si="0"/>
        <v>3.3219497050605402</v>
      </c>
      <c r="L29" s="978">
        <v>0</v>
      </c>
      <c r="M29" s="968">
        <f>L29/$I29*100</f>
        <v>0</v>
      </c>
      <c r="N29" s="978">
        <v>27</v>
      </c>
      <c r="O29" s="624">
        <f>N29/$I29*100</f>
        <v>25.233644859813083</v>
      </c>
      <c r="P29" s="978">
        <v>80</v>
      </c>
      <c r="Q29" s="624">
        <f>P29/$I29*100</f>
        <v>74.766355140186917</v>
      </c>
      <c r="R29" s="995"/>
      <c r="S29" s="995"/>
    </row>
    <row r="30" spans="1:19" s="824" customFormat="1" ht="7.5" customHeight="1" x14ac:dyDescent="0.2">
      <c r="A30" s="822"/>
      <c r="B30" s="833"/>
      <c r="D30" s="834"/>
      <c r="E30" s="835"/>
      <c r="F30" s="834"/>
      <c r="G30" s="836"/>
      <c r="I30" s="837"/>
      <c r="J30" s="836"/>
      <c r="L30" s="969"/>
      <c r="M30" s="970"/>
      <c r="N30" s="969"/>
      <c r="O30" s="970"/>
      <c r="P30" s="969"/>
      <c r="Q30" s="970"/>
    </row>
    <row r="31" spans="1:19" s="814" customFormat="1" ht="15" x14ac:dyDescent="0.2">
      <c r="B31" s="838" t="s">
        <v>3</v>
      </c>
      <c r="D31" s="839">
        <f>SUM(D12:D29)</f>
        <v>1341191</v>
      </c>
      <c r="E31" s="835"/>
      <c r="F31" s="840">
        <f>SUM(F12:F29)</f>
        <v>1318017</v>
      </c>
      <c r="G31" s="841">
        <f>F31*100/D31</f>
        <v>98.272132753649558</v>
      </c>
      <c r="I31" s="842">
        <f>SUM(I12:I29)</f>
        <v>23174</v>
      </c>
      <c r="J31" s="841">
        <f>I31*100/D31</f>
        <v>1.7278672463504452</v>
      </c>
      <c r="L31" s="842">
        <f>SUM(L12:L29)</f>
        <v>5548</v>
      </c>
      <c r="M31" s="841">
        <f>L31/$I31*100</f>
        <v>23.940623112108398</v>
      </c>
      <c r="N31" s="842">
        <f>SUM(N12:N29)</f>
        <v>8730</v>
      </c>
      <c r="O31" s="841">
        <f>N31/$I31*100</f>
        <v>37.671528437041516</v>
      </c>
      <c r="P31" s="842">
        <f>SUM(P12:P29)</f>
        <v>8896</v>
      </c>
      <c r="Q31" s="841">
        <f>P31/$I31*100</f>
        <v>38.387848450850093</v>
      </c>
    </row>
    <row r="32" spans="1:19" s="843" customFormat="1" ht="15" x14ac:dyDescent="0.2">
      <c r="B32" s="844" t="s">
        <v>42</v>
      </c>
      <c r="C32" s="845"/>
    </row>
    <row r="33" spans="2:16" ht="33" customHeight="1" x14ac:dyDescent="0.2">
      <c r="B33" s="1209" t="s">
        <v>288</v>
      </c>
      <c r="C33" s="1209"/>
      <c r="D33" s="1209"/>
      <c r="E33" s="1209"/>
      <c r="F33" s="1209"/>
      <c r="G33" s="1209"/>
      <c r="H33" s="1209"/>
      <c r="I33" s="1209"/>
      <c r="J33" s="1209"/>
      <c r="K33" s="1209"/>
      <c r="L33" s="1209"/>
      <c r="M33" s="1209"/>
      <c r="N33" s="1209"/>
      <c r="O33" s="1209"/>
      <c r="P33" s="1209"/>
    </row>
    <row r="35" spans="2:16" x14ac:dyDescent="0.2">
      <c r="B35" s="846"/>
    </row>
  </sheetData>
  <mergeCells count="12">
    <mergeCell ref="B33:P33"/>
    <mergeCell ref="B2:C2"/>
    <mergeCell ref="B7:B10"/>
    <mergeCell ref="D7:D9"/>
    <mergeCell ref="F7:G9"/>
    <mergeCell ref="I7:J9"/>
    <mergeCell ref="L8:M9"/>
    <mergeCell ref="N8:Q8"/>
    <mergeCell ref="N9:O9"/>
    <mergeCell ref="P9:Q9"/>
    <mergeCell ref="B4:Q4"/>
    <mergeCell ref="B5:P5"/>
  </mergeCells>
  <conditionalFormatting sqref="G12:G29 E12:E29">
    <cfRule type="cellIs" dxfId="0" priority="1" stopIfTrue="1" operator="greaterThan">
      <formula>100</formula>
    </cfRule>
  </conditionalFormatting>
  <printOptions horizontalCentered="1"/>
  <pageMargins left="0" right="0" top="0.43307086614173229" bottom="0.43307086614173229" header="0" footer="0"/>
  <pageSetup paperSize="9" scale="9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92</vt:i4>
      </vt:variant>
      <vt:variant>
        <vt:lpstr>Rangos con nombre</vt:lpstr>
      </vt:variant>
      <vt:variant>
        <vt:i4>79</vt:i4>
      </vt:variant>
    </vt:vector>
  </HeadingPairs>
  <TitlesOfParts>
    <vt:vector size="171" baseType="lpstr">
      <vt:lpstr>porsaad</vt:lpstr>
      <vt:lpstr>indsaad</vt:lpstr>
      <vt:lpstr>indsaad2</vt:lpstr>
      <vt:lpstr>EVO</vt:lpstr>
      <vt:lpstr>EVO_sol</vt:lpstr>
      <vt:lpstr>EVO_resol</vt:lpstr>
      <vt:lpstr>EVO_derecho</vt:lpstr>
      <vt:lpstr>EVO_resolPIA</vt:lpstr>
      <vt:lpstr>EVO_sinPIA</vt:lpstr>
      <vt:lpstr>EVO_prest</vt:lpstr>
      <vt:lpstr>20pobl</vt:lpstr>
      <vt:lpstr>21solsaad</vt:lpstr>
      <vt:lpstr>22solcasaadpot</vt:lpstr>
      <vt:lpstr>23solcasaad</vt:lpstr>
      <vt:lpstr>24solcasaad_pobl</vt:lpstr>
      <vt:lpstr>3solcasaad</vt:lpstr>
      <vt:lpstr>24asolcasaad_pobl</vt:lpstr>
      <vt:lpstr>25solaltabaja</vt:lpstr>
      <vt:lpstr>26perfsaad</vt:lpstr>
      <vt:lpstr>31dictsaad</vt:lpstr>
      <vt:lpstr>31adictsaad</vt:lpstr>
      <vt:lpstr>31bdictsaad</vt:lpstr>
      <vt:lpstr>32dictcasaadpot</vt:lpstr>
      <vt:lpstr>33dictcasaad</vt:lpstr>
      <vt:lpstr>33dictcasaadGIII</vt:lpstr>
      <vt:lpstr>33dictcasaadGII</vt:lpstr>
      <vt:lpstr>33dictcasaadGI</vt:lpstr>
      <vt:lpstr>33dictcasaadG0</vt:lpstr>
      <vt:lpstr>34adictcasaad</vt:lpstr>
      <vt:lpstr>8dictcasaad</vt:lpstr>
      <vt:lpstr>34bdictcasaad</vt:lpstr>
      <vt:lpstr>35ResolGraAltaBaj</vt:lpstr>
      <vt:lpstr>36perfresol</vt:lpstr>
      <vt:lpstr>36aperfresol_graf</vt:lpstr>
      <vt:lpstr>36bperfresol_graf</vt:lpstr>
      <vt:lpstr>41benpresaad</vt:lpstr>
      <vt:lpstr>41benpresaad_graf</vt:lpstr>
      <vt:lpstr>41abenpreGIII</vt:lpstr>
      <vt:lpstr>41abenpreGIII_graf</vt:lpstr>
      <vt:lpstr>41bbenpreGII</vt:lpstr>
      <vt:lpstr>41bbenpreGII_graf</vt:lpstr>
      <vt:lpstr>41cbenpreGI</vt:lpstr>
      <vt:lpstr>41cbenpreGI_graf</vt:lpstr>
      <vt:lpstr>42pbpcasaadpot</vt:lpstr>
      <vt:lpstr>43pbpcasaad</vt:lpstr>
      <vt:lpstr>43pbpcasaadGIII</vt:lpstr>
      <vt:lpstr>43pbpcasaadGII</vt:lpstr>
      <vt:lpstr>43pbpcasaadGI</vt:lpstr>
      <vt:lpstr>44apbpcasaad</vt:lpstr>
      <vt:lpstr>44bpbpcasaad</vt:lpstr>
      <vt:lpstr>45ResolPIAAltaBaj</vt:lpstr>
      <vt:lpstr>46perfpbsaad</vt:lpstr>
      <vt:lpstr>15pbpcasaad</vt:lpstr>
      <vt:lpstr>46aperfpb_graf</vt:lpstr>
      <vt:lpstr>51pbgrado</vt:lpstr>
      <vt:lpstr>51aPAPDgrado</vt:lpstr>
      <vt:lpstr>51bTeleasgrado</vt:lpstr>
      <vt:lpstr>51cSADgrado</vt:lpstr>
      <vt:lpstr>51dCDgrado</vt:lpstr>
      <vt:lpstr>51eSARgrado</vt:lpstr>
      <vt:lpstr>51fPEVincgrado</vt:lpstr>
      <vt:lpstr>51gPECgrado</vt:lpstr>
      <vt:lpstr>51hPEAsistPgrado</vt:lpstr>
      <vt:lpstr>52SubtipoVinculada</vt:lpstr>
      <vt:lpstr>52SubtipoVinculadaGIII</vt:lpstr>
      <vt:lpstr>52SubtipoVinculadaGII</vt:lpstr>
      <vt:lpstr>52SubtipoVinculadaGI</vt:lpstr>
      <vt:lpstr>6perfcuidador</vt:lpstr>
      <vt:lpstr>61aperfcuidadorCCAA</vt:lpstr>
      <vt:lpstr>62bperfcuidadorCCAA</vt:lpstr>
      <vt:lpstr>63cperfcuidadorCCAA</vt:lpstr>
      <vt:lpstr>7Intensidad</vt:lpstr>
      <vt:lpstr>7IntensidadCCAA</vt:lpstr>
      <vt:lpstr>7IntenSAD_CCAA</vt:lpstr>
      <vt:lpstr>7IntenPE_SAD_CCAA</vt:lpstr>
      <vt:lpstr>8CuantíaPrest</vt:lpstr>
      <vt:lpstr>8CuantíaPEC_CCAA</vt:lpstr>
      <vt:lpstr>8CuantíaAP_CCAA</vt:lpstr>
      <vt:lpstr>8CuantíaPEVsad_CCAA</vt:lpstr>
      <vt:lpstr>8CuantíaPEVsar_CCAA</vt:lpstr>
      <vt:lpstr>8CuantíaPEVcd_CCAA</vt:lpstr>
      <vt:lpstr>8CuantíaPEVpapd_CCAA</vt:lpstr>
      <vt:lpstr>8CuantíaPEVteleasist_CCAA</vt:lpstr>
      <vt:lpstr>9TiempoEspera</vt:lpstr>
      <vt:lpstr>10pendResol</vt:lpstr>
      <vt:lpstr>10pendPrest</vt:lpstr>
      <vt:lpstr>10pend</vt:lpstr>
      <vt:lpstr>11ListaEspera</vt:lpstr>
      <vt:lpstr>11ListaEsperaGIII</vt:lpstr>
      <vt:lpstr>11ListaEsperaGII</vt:lpstr>
      <vt:lpstr>11ListaEsperaGI</vt:lpstr>
      <vt:lpstr>12BenefEfect</vt:lpstr>
      <vt:lpstr>'10pend'!Área_de_impresión</vt:lpstr>
      <vt:lpstr>'10pendPrest'!Área_de_impresión</vt:lpstr>
      <vt:lpstr>'10pendResol'!Área_de_impresión</vt:lpstr>
      <vt:lpstr>'11ListaEspera'!Área_de_impresión</vt:lpstr>
      <vt:lpstr>'11ListaEsperaGI'!Área_de_impresión</vt:lpstr>
      <vt:lpstr>'11ListaEsperaGII'!Área_de_impresión</vt:lpstr>
      <vt:lpstr>'11ListaEsperaGIII'!Área_de_impresión</vt:lpstr>
      <vt:lpstr>'15pbpcasaad'!Área_de_impresión</vt:lpstr>
      <vt:lpstr>'20pobl'!Área_de_impresión</vt:lpstr>
      <vt:lpstr>'22solcasaadpot'!Área_de_impresión</vt:lpstr>
      <vt:lpstr>'23solcasaad'!Área_de_impresión</vt:lpstr>
      <vt:lpstr>'24asolcasaad_pobl'!Área_de_impresión</vt:lpstr>
      <vt:lpstr>'24solcasaad_pobl'!Área_de_impresión</vt:lpstr>
      <vt:lpstr>'25solaltabaja'!Área_de_impresión</vt:lpstr>
      <vt:lpstr>'31adictsaad'!Área_de_impresión</vt:lpstr>
      <vt:lpstr>'31bdictsaad'!Área_de_impresión</vt:lpstr>
      <vt:lpstr>'32dictcasaadpot'!Área_de_impresión</vt:lpstr>
      <vt:lpstr>'33dictcasaad'!Área_de_impresión</vt:lpstr>
      <vt:lpstr>'33dictcasaadG0'!Área_de_impresión</vt:lpstr>
      <vt:lpstr>'33dictcasaadGI'!Área_de_impresión</vt:lpstr>
      <vt:lpstr>'33dictcasaadGII'!Área_de_impresión</vt:lpstr>
      <vt:lpstr>'33dictcasaadGIII'!Área_de_impresión</vt:lpstr>
      <vt:lpstr>'34adictcasaad'!Área_de_impresión</vt:lpstr>
      <vt:lpstr>'34bdictcasaad'!Área_de_impresión</vt:lpstr>
      <vt:lpstr>'35ResolGraAltaBaj'!Área_de_impresión</vt:lpstr>
      <vt:lpstr>'36aperfresol_graf'!Área_de_impresión</vt:lpstr>
      <vt:lpstr>'36bperfresol_graf'!Área_de_impresión</vt:lpstr>
      <vt:lpstr>'36perfresol'!Área_de_impresión</vt:lpstr>
      <vt:lpstr>'3solcasaad'!Área_de_impresión</vt:lpstr>
      <vt:lpstr>'41abenpreGIII'!Área_de_impresión</vt:lpstr>
      <vt:lpstr>'41abenpreGIII_graf'!Área_de_impresión</vt:lpstr>
      <vt:lpstr>'41bbenpreGII'!Área_de_impresión</vt:lpstr>
      <vt:lpstr>'41bbenpreGII_graf'!Área_de_impresión</vt:lpstr>
      <vt:lpstr>'41benpresaad'!Área_de_impresión</vt:lpstr>
      <vt:lpstr>'41benpresaad_graf'!Área_de_impresión</vt:lpstr>
      <vt:lpstr>'41cbenpreGI'!Área_de_impresión</vt:lpstr>
      <vt:lpstr>'41cbenpreGI_graf'!Área_de_impresión</vt:lpstr>
      <vt:lpstr>'42pbpcasaadpot'!Área_de_impresión</vt:lpstr>
      <vt:lpstr>'43pbpcasaad'!Área_de_impresión</vt:lpstr>
      <vt:lpstr>'43pbpcasaadGI'!Área_de_impresión</vt:lpstr>
      <vt:lpstr>'43pbpcasaadGII'!Área_de_impresión</vt:lpstr>
      <vt:lpstr>'43pbpcasaadGIII'!Área_de_impresión</vt:lpstr>
      <vt:lpstr>'44apbpcasaad'!Área_de_impresión</vt:lpstr>
      <vt:lpstr>'44bpbpcasaad'!Área_de_impresión</vt:lpstr>
      <vt:lpstr>'45ResolPIAAltaBaj'!Área_de_impresión</vt:lpstr>
      <vt:lpstr>'46aperfpb_graf'!Área_de_impresión</vt:lpstr>
      <vt:lpstr>'46perfpbsaad'!Área_de_impresión</vt:lpstr>
      <vt:lpstr>'51aPAPDgrado'!Área_de_impresión</vt:lpstr>
      <vt:lpstr>'51bTeleasgrado'!Área_de_impresión</vt:lpstr>
      <vt:lpstr>'51cSADgrado'!Área_de_impresión</vt:lpstr>
      <vt:lpstr>'51dCDgrado'!Área_de_impresión</vt:lpstr>
      <vt:lpstr>'51eSARgrado'!Área_de_impresión</vt:lpstr>
      <vt:lpstr>'51fPEVincgrado'!Área_de_impresión</vt:lpstr>
      <vt:lpstr>'51gPECgrado'!Área_de_impresión</vt:lpstr>
      <vt:lpstr>'51hPEAsistPgrado'!Área_de_impresión</vt:lpstr>
      <vt:lpstr>'51pbgrado'!Área_de_impresión</vt:lpstr>
      <vt:lpstr>'52SubtipoVinculada'!Área_de_impresión</vt:lpstr>
      <vt:lpstr>'52SubtipoVinculadaGI'!Área_de_impresión</vt:lpstr>
      <vt:lpstr>'52SubtipoVinculadaGII'!Área_de_impresión</vt:lpstr>
      <vt:lpstr>'52SubtipoVinculadaGIII'!Área_de_impresión</vt:lpstr>
      <vt:lpstr>'61aperfcuidadorCCAA'!Área_de_impresión</vt:lpstr>
      <vt:lpstr>'62bperfcuidadorCCAA'!Área_de_impresión</vt:lpstr>
      <vt:lpstr>'63cperfcuidadorCCAA'!Área_de_impresión</vt:lpstr>
      <vt:lpstr>'6perfcuidador'!Área_de_impresión</vt:lpstr>
      <vt:lpstr>'7IntenPE_SAD_CCAA'!Área_de_impresión</vt:lpstr>
      <vt:lpstr>'7IntenSAD_CCAA'!Área_de_impresión</vt:lpstr>
      <vt:lpstr>'7Intensidad'!Área_de_impresión</vt:lpstr>
      <vt:lpstr>'7IntensidadCCAA'!Área_de_impresión</vt:lpstr>
      <vt:lpstr>'8CuantíaAP_CCAA'!Área_de_impresión</vt:lpstr>
      <vt:lpstr>'8CuantíaPEC_CCAA'!Área_de_impresión</vt:lpstr>
      <vt:lpstr>'8CuantíaPEVcd_CCAA'!Área_de_impresión</vt:lpstr>
      <vt:lpstr>'8CuantíaPEVpapd_CCAA'!Área_de_impresión</vt:lpstr>
      <vt:lpstr>'8CuantíaPEVsad_CCAA'!Área_de_impresión</vt:lpstr>
      <vt:lpstr>'8CuantíaPEVsar_CCAA'!Área_de_impresión</vt:lpstr>
      <vt:lpstr>'8CuantíaPEVteleasist_CCAA'!Área_de_impresión</vt:lpstr>
      <vt:lpstr>'8CuantíaPrest'!Área_de_impresión</vt:lpstr>
      <vt:lpstr>'8dictcasaad'!Área_de_impresión</vt:lpstr>
      <vt:lpstr>'9TiempoEspera'!Área_de_impresión</vt:lpstr>
      <vt:lpstr>porsaad!Área_de_impresión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Usuario de Windows</cp:lastModifiedBy>
  <cp:lastPrinted>2023-01-05T07:23:09Z</cp:lastPrinted>
  <dcterms:created xsi:type="dcterms:W3CDTF">2023-05-11T07:23:07Z</dcterms:created>
  <dcterms:modified xsi:type="dcterms:W3CDTF">2023-05-11T07:28:52Z</dcterms:modified>
</cp:coreProperties>
</file>