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hidePivotFieldList="1"/>
  <mc:AlternateContent xmlns:mc="http://schemas.openxmlformats.org/markup-compatibility/2006">
    <mc:Choice Requires="x15">
      <x15ac:absPath xmlns:x15ac="http://schemas.microsoft.com/office/spreadsheetml/2010/11/ac" url="Z:\AREA DE ESTADÍSTICA\ESTADÍSTICA\Estadistica\2023\Informes especiales a 30 de junio de 2023\"/>
    </mc:Choice>
  </mc:AlternateContent>
  <xr:revisionPtr revIDLastSave="0" documentId="13_ncr:1_{3B2C4BF9-C0E3-4969-AA8C-F2E0923282B7}" xr6:coauthVersionLast="47" xr6:coauthVersionMax="47" xr10:uidLastSave="{00000000-0000-0000-0000-000000000000}"/>
  <bookViews>
    <workbookView xWindow="-120" yWindow="-120" windowWidth="29040" windowHeight="15840" tabRatio="891"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7" i="167" l="1"/>
  <c r="AE37" i="167"/>
  <c r="AD38" i="167"/>
  <c r="AE38" i="167"/>
  <c r="AD36" i="167"/>
  <c r="AB37" i="166"/>
  <c r="AC37" i="166"/>
  <c r="AB38" i="166"/>
  <c r="AC38" i="166"/>
  <c r="AC37" i="165"/>
  <c r="AB37" i="165"/>
  <c r="AB38" i="165"/>
  <c r="AC38" i="165"/>
  <c r="AB36" i="165"/>
  <c r="AC36" i="165"/>
  <c r="AC36" i="166"/>
  <c r="AE36" i="167"/>
  <c r="AB36" i="166"/>
  <c r="Q42" i="158" l="1"/>
  <c r="AB35" i="166"/>
  <c r="AC35" i="166"/>
  <c r="AE35" i="167"/>
  <c r="AB35" i="165"/>
  <c r="AD35" i="167"/>
  <c r="AC35" i="165"/>
  <c r="R25" i="159" l="1"/>
  <c r="S25" i="164"/>
  <c r="T25" i="164"/>
  <c r="S9" i="164"/>
  <c r="T9" i="164"/>
  <c r="S10" i="164"/>
  <c r="T10" i="164"/>
  <c r="S11" i="164"/>
  <c r="T11" i="164"/>
  <c r="S12" i="164"/>
  <c r="T12" i="164"/>
  <c r="S13" i="164"/>
  <c r="T13" i="164"/>
  <c r="S14" i="164"/>
  <c r="T14" i="164"/>
  <c r="S15" i="164"/>
  <c r="T15" i="164"/>
  <c r="S16" i="164"/>
  <c r="T16" i="164"/>
  <c r="S17" i="164"/>
  <c r="T17" i="164"/>
  <c r="S18" i="164"/>
  <c r="T18" i="164"/>
  <c r="S19" i="164"/>
  <c r="T19" i="164"/>
  <c r="S20" i="164"/>
  <c r="T20" i="164"/>
  <c r="S21" i="164"/>
  <c r="T21" i="164"/>
  <c r="S22" i="164"/>
  <c r="T22" i="164"/>
  <c r="S23" i="164"/>
  <c r="T23" i="164"/>
  <c r="S24" i="164"/>
  <c r="T24" i="164"/>
  <c r="S26" i="164"/>
  <c r="T26" i="164"/>
  <c r="T8" i="164"/>
  <c r="S8" i="164"/>
  <c r="S25" i="163"/>
  <c r="R26" i="163"/>
  <c r="S26" i="163"/>
  <c r="R9" i="163"/>
  <c r="S9" i="163"/>
  <c r="R10" i="163"/>
  <c r="S10" i="163"/>
  <c r="R11" i="163"/>
  <c r="S11" i="163"/>
  <c r="R12" i="163"/>
  <c r="S12" i="163"/>
  <c r="R13" i="163"/>
  <c r="S13" i="163"/>
  <c r="R14" i="163"/>
  <c r="S14" i="163"/>
  <c r="R15" i="163"/>
  <c r="S15" i="163"/>
  <c r="R16" i="163"/>
  <c r="S16" i="163"/>
  <c r="R17" i="163"/>
  <c r="S17" i="163"/>
  <c r="R18" i="163"/>
  <c r="S18" i="163"/>
  <c r="R19" i="163"/>
  <c r="S19" i="163"/>
  <c r="R20" i="163"/>
  <c r="S20" i="163"/>
  <c r="R21" i="163"/>
  <c r="S21" i="163"/>
  <c r="R22" i="163"/>
  <c r="S22" i="163"/>
  <c r="R23" i="163"/>
  <c r="S23" i="163"/>
  <c r="R24" i="163"/>
  <c r="S24" i="163"/>
  <c r="S8" i="163"/>
  <c r="R8" i="163"/>
  <c r="S25" i="162"/>
  <c r="R26" i="162"/>
  <c r="S9" i="162"/>
  <c r="S10" i="162"/>
  <c r="S11" i="162"/>
  <c r="S12" i="162"/>
  <c r="S13" i="162"/>
  <c r="S14" i="162"/>
  <c r="S15" i="162"/>
  <c r="S16" i="162"/>
  <c r="S17" i="162"/>
  <c r="S18" i="162"/>
  <c r="S19" i="162"/>
  <c r="S20" i="162"/>
  <c r="S21" i="162"/>
  <c r="S22" i="162"/>
  <c r="S23" i="162"/>
  <c r="S24" i="162"/>
  <c r="R9" i="162"/>
  <c r="R10" i="162"/>
  <c r="R11" i="162"/>
  <c r="R12" i="162"/>
  <c r="R13" i="162"/>
  <c r="R14" i="162"/>
  <c r="R15" i="162"/>
  <c r="R16" i="162"/>
  <c r="R17" i="162"/>
  <c r="R18" i="162"/>
  <c r="R19" i="162"/>
  <c r="R20" i="162"/>
  <c r="R21" i="162"/>
  <c r="R22" i="162"/>
  <c r="R23" i="162"/>
  <c r="R24" i="162"/>
  <c r="S8" i="162"/>
  <c r="R8" i="162"/>
  <c r="S25" i="161"/>
  <c r="R26" i="161"/>
  <c r="S9" i="161"/>
  <c r="S10" i="161"/>
  <c r="S11" i="161"/>
  <c r="S12" i="161"/>
  <c r="S13" i="161"/>
  <c r="S14" i="161"/>
  <c r="S15" i="161"/>
  <c r="S16" i="161"/>
  <c r="S17" i="161"/>
  <c r="S18" i="161"/>
  <c r="S19" i="161"/>
  <c r="S20" i="161"/>
  <c r="S21" i="161"/>
  <c r="S22" i="161"/>
  <c r="S23" i="161"/>
  <c r="S24" i="161"/>
  <c r="R9" i="161"/>
  <c r="R10" i="161"/>
  <c r="R11" i="161"/>
  <c r="R12" i="161"/>
  <c r="R13" i="161"/>
  <c r="R14" i="161"/>
  <c r="R15" i="161"/>
  <c r="R16" i="161"/>
  <c r="R17" i="161"/>
  <c r="R18" i="161"/>
  <c r="R19" i="161"/>
  <c r="R20" i="161"/>
  <c r="R21" i="161"/>
  <c r="R22" i="161"/>
  <c r="R23" i="161"/>
  <c r="R24" i="161"/>
  <c r="S8" i="161"/>
  <c r="R8" i="161"/>
  <c r="R26" i="160"/>
  <c r="S25" i="160"/>
  <c r="R24" i="160"/>
  <c r="S9" i="160"/>
  <c r="S10" i="160"/>
  <c r="S11" i="160"/>
  <c r="S12" i="160"/>
  <c r="S13" i="160"/>
  <c r="S14" i="160"/>
  <c r="S15" i="160"/>
  <c r="S16" i="160"/>
  <c r="S17" i="160"/>
  <c r="S18" i="160"/>
  <c r="S19" i="160"/>
  <c r="S20" i="160"/>
  <c r="S21" i="160"/>
  <c r="S22" i="160"/>
  <c r="S23" i="160"/>
  <c r="S24" i="160"/>
  <c r="R9" i="160"/>
  <c r="R10" i="160"/>
  <c r="R11" i="160"/>
  <c r="R12" i="160"/>
  <c r="R13" i="160"/>
  <c r="R14" i="160"/>
  <c r="R15" i="160"/>
  <c r="R16" i="160"/>
  <c r="R17" i="160"/>
  <c r="R18" i="160"/>
  <c r="R19" i="160"/>
  <c r="R20" i="160"/>
  <c r="R21" i="160"/>
  <c r="R22" i="160"/>
  <c r="R23" i="160"/>
  <c r="S8" i="160"/>
  <c r="R8" i="160"/>
  <c r="S25" i="159"/>
  <c r="S26" i="159"/>
  <c r="R26" i="159"/>
  <c r="R9" i="159"/>
  <c r="S9" i="159"/>
  <c r="R10" i="159"/>
  <c r="S10" i="159"/>
  <c r="R11" i="159"/>
  <c r="S11" i="159"/>
  <c r="R12" i="159"/>
  <c r="S12" i="159"/>
  <c r="R13" i="159"/>
  <c r="S13" i="159"/>
  <c r="R14" i="159"/>
  <c r="S14" i="159"/>
  <c r="R15" i="159"/>
  <c r="S15" i="159"/>
  <c r="R16" i="159"/>
  <c r="S16" i="159"/>
  <c r="R17" i="159"/>
  <c r="S17" i="159"/>
  <c r="R18" i="159"/>
  <c r="S18" i="159"/>
  <c r="R19" i="159"/>
  <c r="S19" i="159"/>
  <c r="R20" i="159"/>
  <c r="S20" i="159"/>
  <c r="R21" i="159"/>
  <c r="S21" i="159"/>
  <c r="R22" i="159"/>
  <c r="S22" i="159"/>
  <c r="R23" i="159"/>
  <c r="S23" i="159"/>
  <c r="R24" i="159"/>
  <c r="S24" i="159"/>
  <c r="S8" i="159"/>
  <c r="R8" i="159"/>
  <c r="R40" i="158"/>
  <c r="R39" i="158"/>
  <c r="R31" i="158"/>
  <c r="R28" i="158"/>
  <c r="R27" i="158"/>
  <c r="R35" i="158"/>
  <c r="R37" i="158"/>
  <c r="R41" i="158"/>
  <c r="R30" i="158"/>
  <c r="R33" i="158"/>
  <c r="R38" i="158"/>
  <c r="R34" i="158"/>
  <c r="S28" i="158"/>
  <c r="S29" i="158"/>
  <c r="S30" i="158"/>
  <c r="S31" i="158"/>
  <c r="S32" i="158"/>
  <c r="S33" i="158"/>
  <c r="S34" i="158"/>
  <c r="S35" i="158"/>
  <c r="S36" i="158"/>
  <c r="S37" i="158"/>
  <c r="S38" i="158"/>
  <c r="S39" i="158"/>
  <c r="S40" i="158"/>
  <c r="S41" i="158"/>
  <c r="R29" i="158"/>
  <c r="R32" i="158"/>
  <c r="R36" i="158"/>
  <c r="R42" i="158"/>
  <c r="S27" i="158"/>
  <c r="S9" i="158"/>
  <c r="S10" i="158"/>
  <c r="S11" i="158"/>
  <c r="S12" i="158"/>
  <c r="S13" i="158"/>
  <c r="S14" i="158"/>
  <c r="S15" i="158"/>
  <c r="S16" i="158"/>
  <c r="S17" i="158"/>
  <c r="S18" i="158"/>
  <c r="S19" i="158"/>
  <c r="S20" i="158"/>
  <c r="S21" i="158"/>
  <c r="S22" i="158"/>
  <c r="R9" i="158"/>
  <c r="R10" i="158"/>
  <c r="R11" i="158"/>
  <c r="R12" i="158"/>
  <c r="R13" i="158"/>
  <c r="R14" i="158"/>
  <c r="R15" i="158"/>
  <c r="R16" i="158"/>
  <c r="R17" i="158"/>
  <c r="R18" i="158"/>
  <c r="R19" i="158"/>
  <c r="R20" i="158"/>
  <c r="R21" i="158"/>
  <c r="R22" i="158"/>
  <c r="S8" i="158"/>
  <c r="R8" i="158"/>
  <c r="C33" i="90"/>
  <c r="R25" i="163" l="1"/>
  <c r="R25" i="162"/>
  <c r="R25" i="161"/>
  <c r="R25" i="160"/>
  <c r="R9" i="164"/>
  <c r="R10" i="164"/>
  <c r="R11" i="164"/>
  <c r="R12" i="164"/>
  <c r="R13" i="164"/>
  <c r="R14" i="164"/>
  <c r="R15" i="164"/>
  <c r="R16" i="164"/>
  <c r="R17" i="164"/>
  <c r="R18" i="164"/>
  <c r="R19" i="164"/>
  <c r="R20" i="164"/>
  <c r="R21" i="164"/>
  <c r="R22" i="164"/>
  <c r="R23" i="164"/>
  <c r="R24" i="164"/>
  <c r="R25" i="164"/>
  <c r="R26" i="164"/>
  <c r="R8" i="164"/>
  <c r="Q9" i="163"/>
  <c r="Q10" i="163"/>
  <c r="Q11" i="163"/>
  <c r="Q12" i="163"/>
  <c r="Q13" i="163"/>
  <c r="Q14" i="163"/>
  <c r="Q15" i="163"/>
  <c r="Q16" i="163"/>
  <c r="Q17" i="163"/>
  <c r="Q18" i="163"/>
  <c r="Q19" i="163"/>
  <c r="Q20" i="163"/>
  <c r="Q21" i="163"/>
  <c r="Q22" i="163"/>
  <c r="Q23" i="163"/>
  <c r="Q24" i="163"/>
  <c r="Q25" i="163"/>
  <c r="Q26" i="163"/>
  <c r="Q8" i="163"/>
  <c r="Q9" i="162"/>
  <c r="Q10" i="162"/>
  <c r="Q11" i="162"/>
  <c r="Q12" i="162"/>
  <c r="Q13" i="162"/>
  <c r="Q14" i="162"/>
  <c r="Q15" i="162"/>
  <c r="Q16" i="162"/>
  <c r="Q17" i="162"/>
  <c r="Q18" i="162"/>
  <c r="Q19" i="162"/>
  <c r="Q20" i="162"/>
  <c r="Q21" i="162"/>
  <c r="Q22" i="162"/>
  <c r="Q23" i="162"/>
  <c r="Q24" i="162"/>
  <c r="Q25" i="162"/>
  <c r="Q26" i="162"/>
  <c r="Q8" i="162"/>
  <c r="G7" i="162"/>
  <c r="Q9" i="161"/>
  <c r="Q10" i="161"/>
  <c r="Q11" i="161"/>
  <c r="Q12" i="161"/>
  <c r="Q13" i="161"/>
  <c r="Q14" i="161"/>
  <c r="Q15" i="161"/>
  <c r="Q16" i="161"/>
  <c r="Q17" i="161"/>
  <c r="Q18" i="161"/>
  <c r="Q19" i="161"/>
  <c r="Q20" i="161"/>
  <c r="Q21" i="161"/>
  <c r="Q22" i="161"/>
  <c r="Q23" i="161"/>
  <c r="Q24" i="161"/>
  <c r="Q25" i="161"/>
  <c r="Q26" i="161"/>
  <c r="Q8" i="161"/>
  <c r="Q26" i="160"/>
  <c r="Q9" i="160"/>
  <c r="Q10" i="160"/>
  <c r="Q11" i="160"/>
  <c r="Q12" i="160"/>
  <c r="Q13" i="160"/>
  <c r="Q14" i="160"/>
  <c r="Q15" i="160"/>
  <c r="Q16" i="160"/>
  <c r="Q17" i="160"/>
  <c r="Q18" i="160"/>
  <c r="Q19" i="160"/>
  <c r="Q20" i="160"/>
  <c r="Q21" i="160"/>
  <c r="Q22" i="160"/>
  <c r="Q23" i="160"/>
  <c r="Q24" i="160"/>
  <c r="Q25" i="160"/>
  <c r="Q8" i="160"/>
  <c r="Q26" i="159"/>
  <c r="Q9" i="159"/>
  <c r="Q10" i="159"/>
  <c r="Q11" i="159"/>
  <c r="Q12" i="159"/>
  <c r="Q13" i="159"/>
  <c r="Q14" i="159"/>
  <c r="Q15" i="159"/>
  <c r="Q16" i="159"/>
  <c r="Q17" i="159"/>
  <c r="Q18" i="159"/>
  <c r="Q19" i="159"/>
  <c r="Q20" i="159"/>
  <c r="Q21" i="159"/>
  <c r="Q22" i="159"/>
  <c r="Q23" i="159"/>
  <c r="Q24" i="159"/>
  <c r="Q25" i="159"/>
  <c r="Q8" i="159"/>
  <c r="Q28" i="158"/>
  <c r="Q29" i="158"/>
  <c r="Q30" i="158"/>
  <c r="Q31" i="158"/>
  <c r="Q32" i="158"/>
  <c r="Q33" i="158"/>
  <c r="Q34" i="158"/>
  <c r="Q35" i="158"/>
  <c r="Q36" i="158"/>
  <c r="Q37" i="158"/>
  <c r="Q38" i="158"/>
  <c r="Q39" i="158"/>
  <c r="Q40" i="158"/>
  <c r="Q41" i="158"/>
  <c r="Q27" i="158"/>
  <c r="Q9" i="158"/>
  <c r="Q10" i="158"/>
  <c r="Q11" i="158"/>
  <c r="Q12" i="158"/>
  <c r="Q13" i="158"/>
  <c r="Q14" i="158"/>
  <c r="Q15" i="158"/>
  <c r="Q16" i="158"/>
  <c r="Q17" i="158"/>
  <c r="Q18" i="158"/>
  <c r="Q19" i="158"/>
  <c r="Q20" i="158"/>
  <c r="Q21" i="158"/>
  <c r="Q22" i="158"/>
  <c r="Q8" i="158"/>
  <c r="J34" i="54"/>
  <c r="F34" i="54"/>
  <c r="O35" i="54"/>
  <c r="K34" i="54"/>
  <c r="J35" i="54"/>
  <c r="K35" i="54"/>
  <c r="F35" i="54"/>
  <c r="P34" i="54"/>
  <c r="P35" i="54"/>
  <c r="O34" i="54"/>
  <c r="F33" i="90" l="1"/>
  <c r="I33" i="90"/>
  <c r="D31" i="106" l="1"/>
  <c r="I13" i="155" l="1"/>
  <c r="I14" i="155"/>
  <c r="I15" i="155"/>
  <c r="I16" i="155"/>
  <c r="I17" i="155"/>
  <c r="I18" i="155"/>
  <c r="I19" i="155"/>
  <c r="I20" i="155"/>
  <c r="I21" i="155"/>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O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X19" i="167" l="1"/>
  <c r="X28" i="167"/>
  <c r="X18" i="167"/>
  <c r="X25" i="167"/>
  <c r="X12" i="167"/>
  <c r="X27" i="167"/>
  <c r="X21" i="167"/>
  <c r="X15" i="167"/>
  <c r="X13" i="167"/>
  <c r="X16" i="167"/>
  <c r="X14" i="167"/>
  <c r="X24" i="167"/>
  <c r="X20" i="167"/>
  <c r="X26" i="167"/>
  <c r="X29" i="167"/>
  <c r="X22" i="167"/>
  <c r="X17" i="167"/>
  <c r="X23" i="167"/>
  <c r="H26" i="158"/>
  <c r="H7" i="164"/>
  <c r="S6" i="164" s="1"/>
  <c r="H7" i="163"/>
  <c r="H7" i="159"/>
  <c r="R6" i="159" s="1"/>
  <c r="R6" i="161" s="1"/>
  <c r="H7" i="162"/>
  <c r="H7" i="161"/>
  <c r="H7" i="160"/>
  <c r="R6" i="158"/>
  <c r="R25" i="158" s="1"/>
  <c r="R6" i="162" l="1"/>
  <c r="R6" i="163"/>
  <c r="R6" i="160"/>
  <c r="W31" i="167"/>
  <c r="X31" i="167" s="1"/>
  <c r="G46" i="110"/>
  <c r="N36" i="47"/>
  <c r="N36" i="48"/>
  <c r="N35" i="48"/>
  <c r="Q37" i="134"/>
  <c r="X37" i="134"/>
  <c r="D35" i="47"/>
  <c r="D36" i="49"/>
  <c r="W37" i="10"/>
  <c r="N38" i="134"/>
  <c r="N37" i="10"/>
  <c r="G45" i="110"/>
  <c r="N38" i="10"/>
  <c r="Q38" i="10"/>
  <c r="K37" i="10"/>
  <c r="D36" i="48"/>
  <c r="L38" i="134"/>
  <c r="AB38" i="134"/>
  <c r="D35" i="49"/>
  <c r="G45" i="112"/>
  <c r="G46" i="112"/>
  <c r="N35" i="47"/>
  <c r="N36" i="49"/>
  <c r="N35" i="49"/>
  <c r="X38" i="134"/>
  <c r="S38" i="134"/>
  <c r="Q38" i="134"/>
  <c r="N37" i="134"/>
  <c r="U38" i="134"/>
  <c r="L37" i="134"/>
  <c r="Z38" i="134"/>
  <c r="G46" i="111"/>
  <c r="Q37" i="10"/>
  <c r="S37" i="134"/>
  <c r="Z37" i="134"/>
  <c r="K38" i="10"/>
  <c r="W38" i="10"/>
  <c r="AB37" i="134"/>
  <c r="U37" i="134"/>
  <c r="D35" i="48"/>
  <c r="D36" i="47"/>
  <c r="G45" i="111"/>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5" i="90"/>
  <c r="B6" i="125"/>
  <c r="B5" i="102"/>
  <c r="B5" i="4"/>
  <c r="B4" i="112" l="1"/>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Y28" i="101"/>
  <c r="V16" i="101"/>
  <c r="S19" i="101"/>
  <c r="S13" i="101"/>
  <c r="V24" i="101"/>
  <c r="Y18" i="101"/>
  <c r="Y11" i="101"/>
  <c r="S14" i="101"/>
  <c r="Y16" i="101"/>
  <c r="V25" i="101"/>
  <c r="V17" i="101"/>
  <c r="S26" i="101"/>
  <c r="Y21" i="101"/>
  <c r="Y27" i="101"/>
  <c r="S20" i="101"/>
  <c r="V11" i="101"/>
  <c r="V13" i="101"/>
  <c r="Y12" i="101"/>
  <c r="Y26" i="100"/>
  <c r="Y14" i="101"/>
  <c r="V15" i="101"/>
  <c r="V21" i="101"/>
  <c r="Y23" i="101"/>
  <c r="Y15" i="101"/>
  <c r="V26" i="101"/>
  <c r="Y21" i="100"/>
  <c r="S24" i="101"/>
  <c r="Y26" i="101"/>
  <c r="Y24" i="101"/>
  <c r="V19" i="101"/>
  <c r="Y22" i="101"/>
  <c r="S11" i="101"/>
  <c r="Y25" i="101"/>
  <c r="V24" i="100"/>
  <c r="S17" i="101"/>
  <c r="Y15" i="100"/>
  <c r="V19" i="100"/>
  <c r="Y19" i="100"/>
  <c r="Y18" i="4"/>
  <c r="V22" i="4"/>
  <c r="S12" i="4"/>
  <c r="V21" i="4"/>
  <c r="S28" i="100"/>
  <c r="V12" i="100"/>
  <c r="V20" i="4"/>
  <c r="S22" i="101"/>
  <c r="Y26" i="4"/>
  <c r="V28" i="100"/>
  <c r="Y28" i="4"/>
  <c r="V23" i="100"/>
  <c r="S25" i="101"/>
  <c r="Y23" i="4"/>
  <c r="S21" i="100"/>
  <c r="Y18" i="100"/>
  <c r="S16" i="101"/>
  <c r="Y19" i="101"/>
  <c r="Y17" i="100"/>
  <c r="V14" i="101"/>
  <c r="Y27" i="100"/>
  <c r="S15" i="101"/>
  <c r="S28" i="4"/>
  <c r="V12" i="101"/>
  <c r="S26" i="100"/>
  <c r="Y19" i="4"/>
  <c r="S18" i="4"/>
  <c r="Y14" i="4"/>
  <c r="V12" i="4"/>
  <c r="V23" i="101"/>
  <c r="V27" i="100"/>
  <c r="S18" i="100"/>
  <c r="Y11" i="100"/>
  <c r="S16" i="100"/>
  <c r="V23" i="4"/>
  <c r="S28" i="101"/>
  <c r="Y22" i="100"/>
  <c r="Y20" i="100"/>
  <c r="S17" i="100"/>
  <c r="S23" i="101"/>
  <c r="S23" i="100"/>
  <c r="Y17" i="101"/>
  <c r="S14" i="4"/>
  <c r="V27" i="4"/>
  <c r="Y27" i="4"/>
  <c r="Y21" i="4"/>
  <c r="V25" i="4"/>
  <c r="Y13" i="4"/>
  <c r="Y12" i="4"/>
  <c r="S20" i="4"/>
  <c r="S20" i="100"/>
  <c r="V13" i="100"/>
  <c r="V26" i="100"/>
  <c r="S15" i="4"/>
  <c r="S14" i="100"/>
  <c r="V28" i="101"/>
  <c r="V24" i="4"/>
  <c r="V17" i="100"/>
  <c r="V19" i="4"/>
  <c r="Y16" i="100"/>
  <c r="V14" i="100"/>
  <c r="V16" i="100"/>
  <c r="V13" i="4"/>
  <c r="S21" i="101"/>
  <c r="Y23" i="100"/>
  <c r="V18" i="4"/>
  <c r="S25" i="100"/>
  <c r="Y25" i="100"/>
  <c r="V11" i="100"/>
  <c r="Y24" i="4"/>
  <c r="Y24" i="100"/>
  <c r="S12" i="100"/>
  <c r="V20" i="100"/>
  <c r="S12" i="101"/>
  <c r="V20" i="101"/>
  <c r="Y20" i="101"/>
  <c r="S26" i="4"/>
  <c r="V15" i="4"/>
  <c r="S19" i="4"/>
  <c r="V11" i="4"/>
  <c r="Y25" i="4"/>
  <c r="Y17" i="4"/>
  <c r="V14" i="4"/>
  <c r="S24" i="4"/>
  <c r="S27" i="100"/>
  <c r="S27" i="4"/>
  <c r="S27" i="101"/>
  <c r="S11" i="4"/>
  <c r="S23" i="4"/>
  <c r="S11" i="100"/>
  <c r="V17" i="4"/>
  <c r="S19" i="100"/>
  <c r="S18" i="101"/>
  <c r="V26" i="4"/>
  <c r="V27" i="101"/>
  <c r="V21" i="100"/>
  <c r="Y16" i="4"/>
  <c r="Y28" i="100"/>
  <c r="S22" i="100"/>
  <c r="S15" i="100"/>
  <c r="S22" i="4"/>
  <c r="Y13" i="100"/>
  <c r="V22" i="100"/>
  <c r="V22" i="101"/>
  <c r="S21" i="4"/>
  <c r="V18" i="101"/>
  <c r="S13" i="4"/>
  <c r="Y11" i="4"/>
  <c r="Y20" i="4"/>
  <c r="S25" i="4"/>
  <c r="S16" i="4"/>
  <c r="V25" i="100"/>
  <c r="S13" i="100"/>
  <c r="S24" i="100"/>
  <c r="Y22" i="4"/>
  <c r="Y13" i="101"/>
  <c r="V15" i="100"/>
  <c r="Y14" i="100"/>
  <c r="V18" i="100"/>
  <c r="Y15" i="4"/>
  <c r="V28" i="4"/>
  <c r="V16" i="4"/>
  <c r="Y12" i="100"/>
  <c r="S17" i="4"/>
  <c r="C25" i="109" l="1"/>
  <c r="G23" i="139"/>
  <c r="J21" i="144"/>
  <c r="E21" i="144"/>
  <c r="D21" i="139"/>
  <c r="G26" i="139"/>
  <c r="V27" i="104"/>
  <c r="W27" i="104" s="1"/>
  <c r="J29" i="145"/>
  <c r="E29" i="145"/>
  <c r="G25" i="139"/>
  <c r="N26" i="136"/>
  <c r="G28" i="147"/>
  <c r="D27" i="134"/>
  <c r="S26" i="103"/>
  <c r="E14" i="148"/>
  <c r="J14" i="148"/>
  <c r="J16" i="145"/>
  <c r="E16" i="145"/>
  <c r="E27" i="134"/>
  <c r="F27" i="134" s="1"/>
  <c r="D18" i="137"/>
  <c r="G15" i="147"/>
  <c r="D13" i="136"/>
  <c r="E13" i="136" s="1"/>
  <c r="AC15" i="137"/>
  <c r="E27" i="143"/>
  <c r="J27" i="143"/>
  <c r="G28" i="139"/>
  <c r="Y22" i="103"/>
  <c r="Z22" i="103" s="1"/>
  <c r="S13" i="105"/>
  <c r="D14" i="140"/>
  <c r="G21" i="142"/>
  <c r="G26" i="143"/>
  <c r="G24" i="142"/>
  <c r="V17" i="103"/>
  <c r="W17" i="103" s="1"/>
  <c r="G24" i="139"/>
  <c r="AC23" i="147"/>
  <c r="N19" i="136"/>
  <c r="E20" i="139"/>
  <c r="V15" i="103"/>
  <c r="W15" i="103" s="1"/>
  <c r="J22" i="142"/>
  <c r="E22" i="142"/>
  <c r="G25" i="142"/>
  <c r="S31" i="144"/>
  <c r="G27" i="139"/>
  <c r="G23" i="137"/>
  <c r="J17" i="145"/>
  <c r="E17" i="145"/>
  <c r="D15" i="139"/>
  <c r="V12" i="104"/>
  <c r="W12" i="104" s="1"/>
  <c r="E13" i="134"/>
  <c r="G16" i="142"/>
  <c r="J15" i="145"/>
  <c r="E15" i="145"/>
  <c r="S12" i="105"/>
  <c r="D13" i="140"/>
  <c r="G12" i="134"/>
  <c r="N31" i="134"/>
  <c r="E21" i="134"/>
  <c r="E29" i="143"/>
  <c r="J29" i="143"/>
  <c r="AC29" i="143"/>
  <c r="AC26" i="137"/>
  <c r="G14" i="139"/>
  <c r="D12" i="136"/>
  <c r="E12" i="136" s="1"/>
  <c r="G31" i="136"/>
  <c r="E23" i="134"/>
  <c r="G13" i="144"/>
  <c r="E22" i="139"/>
  <c r="X31" i="137"/>
  <c r="D28" i="140"/>
  <c r="S27" i="105"/>
  <c r="AC14" i="139"/>
  <c r="E15" i="147"/>
  <c r="J15" i="147"/>
  <c r="N20" i="138"/>
  <c r="Y19" i="104"/>
  <c r="Z19" i="104" s="1"/>
  <c r="G23" i="147"/>
  <c r="G25" i="144"/>
  <c r="Y22" i="104"/>
  <c r="Z22" i="104" s="1"/>
  <c r="N23" i="138"/>
  <c r="J12" i="142"/>
  <c r="L31" i="142"/>
  <c r="E12" i="142"/>
  <c r="G13" i="137"/>
  <c r="N31" i="139"/>
  <c r="G12" i="139"/>
  <c r="AC22" i="137"/>
  <c r="U31" i="147"/>
  <c r="J14" i="143"/>
  <c r="E14" i="143"/>
  <c r="N18" i="138"/>
  <c r="Y17" i="104"/>
  <c r="Z17" i="104" s="1"/>
  <c r="V22" i="104"/>
  <c r="W22" i="104" s="1"/>
  <c r="U31" i="137"/>
  <c r="N25" i="136"/>
  <c r="G28" i="148"/>
  <c r="G21" i="139"/>
  <c r="H21" i="139" s="1"/>
  <c r="Y15" i="103"/>
  <c r="Z15" i="103" s="1"/>
  <c r="D19" i="138"/>
  <c r="E19" i="138" s="1"/>
  <c r="S18" i="104"/>
  <c r="E18" i="137"/>
  <c r="F18" i="137" s="1"/>
  <c r="E26" i="134"/>
  <c r="G23" i="142"/>
  <c r="S13" i="104"/>
  <c r="D14" i="138"/>
  <c r="E14" i="138" s="1"/>
  <c r="E29" i="139"/>
  <c r="E18" i="144"/>
  <c r="J18" i="144"/>
  <c r="N20" i="140"/>
  <c r="Y19" i="105"/>
  <c r="Z19" i="105" s="1"/>
  <c r="J16" i="148"/>
  <c r="E16" i="148"/>
  <c r="J29" i="147"/>
  <c r="E29" i="147"/>
  <c r="Y28" i="103"/>
  <c r="Z28" i="103" s="1"/>
  <c r="D16" i="139"/>
  <c r="J29" i="142"/>
  <c r="E29" i="142"/>
  <c r="D12" i="134"/>
  <c r="S11" i="103"/>
  <c r="J31" i="134"/>
  <c r="G16" i="145"/>
  <c r="S31" i="142"/>
  <c r="E29" i="137"/>
  <c r="J21" i="146"/>
  <c r="E21" i="146"/>
  <c r="G20" i="147"/>
  <c r="G21" i="147"/>
  <c r="S20" i="105"/>
  <c r="D21" i="140"/>
  <c r="D29" i="139"/>
  <c r="G15" i="144"/>
  <c r="E14" i="139"/>
  <c r="V12" i="105"/>
  <c r="W12" i="105" s="1"/>
  <c r="E21" i="139"/>
  <c r="F21" i="139" s="1"/>
  <c r="G18" i="139"/>
  <c r="G15" i="145"/>
  <c r="V20" i="105"/>
  <c r="W20" i="105" s="1"/>
  <c r="AC25" i="134"/>
  <c r="E29" i="146"/>
  <c r="J29" i="146"/>
  <c r="AC20" i="147"/>
  <c r="Y18" i="104"/>
  <c r="Z18" i="104" s="1"/>
  <c r="N19" i="138"/>
  <c r="S31" i="145"/>
  <c r="S25" i="103"/>
  <c r="D26" i="134"/>
  <c r="AC15" i="143"/>
  <c r="E13" i="147"/>
  <c r="J13" i="147"/>
  <c r="Y16" i="103"/>
  <c r="Z16" i="103" s="1"/>
  <c r="G28" i="146"/>
  <c r="D23" i="137"/>
  <c r="N29" i="140"/>
  <c r="Y28" i="105"/>
  <c r="Z28" i="105" s="1"/>
  <c r="AC18" i="134"/>
  <c r="V22" i="105"/>
  <c r="W22" i="105" s="1"/>
  <c r="S19" i="104"/>
  <c r="D20" i="138"/>
  <c r="E20" i="138" s="1"/>
  <c r="J23" i="144"/>
  <c r="E23" i="144"/>
  <c r="V24" i="105"/>
  <c r="W24" i="105" s="1"/>
  <c r="G16" i="144"/>
  <c r="N29" i="138"/>
  <c r="Y28" i="104"/>
  <c r="Z28" i="104" s="1"/>
  <c r="G28" i="134"/>
  <c r="S17" i="105"/>
  <c r="D18" i="140"/>
  <c r="J21" i="147"/>
  <c r="E21" i="147"/>
  <c r="V26" i="103"/>
  <c r="W26" i="103" s="1"/>
  <c r="D13" i="139"/>
  <c r="Z31" i="139"/>
  <c r="S21" i="104"/>
  <c r="D22" i="138"/>
  <c r="E22" i="138" s="1"/>
  <c r="E24" i="139"/>
  <c r="S16" i="103"/>
  <c r="D17" i="134"/>
  <c r="E19" i="146"/>
  <c r="J19" i="146"/>
  <c r="G22" i="147"/>
  <c r="S27" i="103"/>
  <c r="D28" i="134"/>
  <c r="G19" i="148"/>
  <c r="E28" i="137"/>
  <c r="V23" i="103"/>
  <c r="W23" i="103" s="1"/>
  <c r="Y17" i="105"/>
  <c r="Z17" i="105" s="1"/>
  <c r="N18" i="140"/>
  <c r="Y12" i="105"/>
  <c r="Z12" i="105" s="1"/>
  <c r="N13" i="140"/>
  <c r="D16" i="138"/>
  <c r="E16" i="138" s="1"/>
  <c r="S15" i="104"/>
  <c r="E18" i="148"/>
  <c r="J18" i="148"/>
  <c r="G12" i="147"/>
  <c r="N31" i="147"/>
  <c r="AC28" i="142"/>
  <c r="AC27" i="139"/>
  <c r="J15" i="146"/>
  <c r="E15" i="146"/>
  <c r="AC14" i="137"/>
  <c r="E25" i="137"/>
  <c r="S23" i="105"/>
  <c r="D24" i="140"/>
  <c r="G27" i="134"/>
  <c r="G14" i="145"/>
  <c r="V28" i="104"/>
  <c r="W28" i="104" s="1"/>
  <c r="S22" i="104"/>
  <c r="D23" i="138"/>
  <c r="E23" i="138" s="1"/>
  <c r="S31" i="143"/>
  <c r="G24" i="144"/>
  <c r="AC14" i="145"/>
  <c r="E27" i="137"/>
  <c r="J21" i="142"/>
  <c r="E21" i="142"/>
  <c r="E20" i="134"/>
  <c r="D19" i="137"/>
  <c r="E16" i="137"/>
  <c r="G17" i="145"/>
  <c r="E27" i="145"/>
  <c r="J27" i="145"/>
  <c r="G20" i="145"/>
  <c r="AC23" i="144"/>
  <c r="G12" i="148"/>
  <c r="N31" i="148"/>
  <c r="N25" i="140"/>
  <c r="Y24" i="105"/>
  <c r="Z24" i="105" s="1"/>
  <c r="N16" i="136"/>
  <c r="V18" i="104"/>
  <c r="W18" i="104" s="1"/>
  <c r="E18" i="143"/>
  <c r="J18" i="143"/>
  <c r="V26" i="105"/>
  <c r="W26" i="105" s="1"/>
  <c r="G25" i="134"/>
  <c r="Y21" i="105"/>
  <c r="Z21" i="105" s="1"/>
  <c r="N22" i="140"/>
  <c r="G14" i="137"/>
  <c r="G29" i="134"/>
  <c r="U31" i="139"/>
  <c r="J15" i="142"/>
  <c r="E15" i="142"/>
  <c r="E17" i="134"/>
  <c r="S27" i="104"/>
  <c r="D28" i="138"/>
  <c r="E28" i="138" s="1"/>
  <c r="G26" i="148"/>
  <c r="N14" i="136"/>
  <c r="D19" i="136"/>
  <c r="E19" i="136" s="1"/>
  <c r="AB31" i="143"/>
  <c r="J28" i="148"/>
  <c r="E28" i="148"/>
  <c r="AC16" i="139"/>
  <c r="G19" i="145"/>
  <c r="J14" i="147"/>
  <c r="E14" i="147"/>
  <c r="AC13" i="139"/>
  <c r="E14" i="137"/>
  <c r="N31" i="144"/>
  <c r="G12" i="144"/>
  <c r="AC17" i="134"/>
  <c r="G26" i="146"/>
  <c r="AC12" i="134"/>
  <c r="AB31" i="134"/>
  <c r="D28" i="137"/>
  <c r="AC16" i="137"/>
  <c r="Y21" i="104"/>
  <c r="Z21" i="104" s="1"/>
  <c r="N22" i="138"/>
  <c r="V28" i="103"/>
  <c r="W28" i="103" s="1"/>
  <c r="E19" i="145"/>
  <c r="J19" i="145"/>
  <c r="AC20" i="134"/>
  <c r="J26" i="143"/>
  <c r="E26" i="143"/>
  <c r="D26" i="136"/>
  <c r="E26" i="136" s="1"/>
  <c r="G15" i="148"/>
  <c r="S31" i="148"/>
  <c r="Y25" i="104"/>
  <c r="Z25" i="104" s="1"/>
  <c r="N26" i="138"/>
  <c r="J28" i="146"/>
  <c r="E28" i="146"/>
  <c r="E19" i="144"/>
  <c r="J19" i="144"/>
  <c r="E27" i="146"/>
  <c r="J27" i="146"/>
  <c r="AC22" i="139"/>
  <c r="E23" i="139"/>
  <c r="AC21" i="137"/>
  <c r="E28" i="139"/>
  <c r="J24" i="145"/>
  <c r="E24" i="145"/>
  <c r="S18" i="105"/>
  <c r="D19" i="140"/>
  <c r="Y14" i="103"/>
  <c r="Z14" i="103" s="1"/>
  <c r="D29" i="136"/>
  <c r="E29" i="136" s="1"/>
  <c r="J23" i="148"/>
  <c r="E23" i="148"/>
  <c r="N28" i="138"/>
  <c r="Y27" i="104"/>
  <c r="Z27" i="104" s="1"/>
  <c r="E16" i="134"/>
  <c r="V15" i="105"/>
  <c r="W15" i="105" s="1"/>
  <c r="E22" i="137"/>
  <c r="Z31" i="144"/>
  <c r="G22" i="148"/>
  <c r="G21" i="148"/>
  <c r="G25" i="147"/>
  <c r="G29" i="144"/>
  <c r="G22" i="146"/>
  <c r="E20" i="137"/>
  <c r="V21" i="105"/>
  <c r="W21" i="105" s="1"/>
  <c r="AC20" i="142"/>
  <c r="S12" i="104"/>
  <c r="D13" i="138"/>
  <c r="E13" i="138" s="1"/>
  <c r="D22" i="134"/>
  <c r="S21" i="103"/>
  <c r="D18" i="134"/>
  <c r="S17" i="103"/>
  <c r="D18" i="138"/>
  <c r="E18" i="138" s="1"/>
  <c r="S17" i="104"/>
  <c r="E18" i="134"/>
  <c r="D25" i="140"/>
  <c r="S24" i="105"/>
  <c r="J21" i="145"/>
  <c r="E21" i="145"/>
  <c r="AC14" i="148"/>
  <c r="D13" i="137"/>
  <c r="G21" i="144"/>
  <c r="AC14" i="142"/>
  <c r="G26" i="147"/>
  <c r="V25" i="103"/>
  <c r="W25" i="103" s="1"/>
  <c r="AC15" i="134"/>
  <c r="G18" i="137"/>
  <c r="H18" i="137" s="1"/>
  <c r="AC28" i="139"/>
  <c r="E17" i="148"/>
  <c r="J17" i="148"/>
  <c r="N27" i="140"/>
  <c r="Y26" i="105"/>
  <c r="Z26" i="105" s="1"/>
  <c r="G14" i="142"/>
  <c r="G13" i="147"/>
  <c r="D24" i="134"/>
  <c r="S23" i="103"/>
  <c r="G16" i="146"/>
  <c r="G13" i="142"/>
  <c r="G20" i="139"/>
  <c r="V20" i="104"/>
  <c r="W20" i="104" s="1"/>
  <c r="E20" i="143"/>
  <c r="J20" i="143"/>
  <c r="AC19" i="146"/>
  <c r="N23" i="136"/>
  <c r="AC23" i="134"/>
  <c r="AC24" i="142"/>
  <c r="E12" i="143"/>
  <c r="L31" i="143"/>
  <c r="J12" i="143"/>
  <c r="AC13" i="148"/>
  <c r="AB31" i="144"/>
  <c r="AC12" i="144"/>
  <c r="G19" i="147"/>
  <c r="N28" i="136"/>
  <c r="G28" i="137"/>
  <c r="H28" i="137" s="1"/>
  <c r="M31" i="138"/>
  <c r="N31" i="138" s="1"/>
  <c r="N12" i="138"/>
  <c r="Y11" i="104"/>
  <c r="Z11" i="104" s="1"/>
  <c r="AC16" i="134"/>
  <c r="G22" i="145"/>
  <c r="H22" i="145" s="1"/>
  <c r="G28" i="145"/>
  <c r="G29" i="139"/>
  <c r="H29" i="139" s="1"/>
  <c r="E13" i="137"/>
  <c r="F13" i="137" s="1"/>
  <c r="E23" i="142"/>
  <c r="J23" i="142"/>
  <c r="E15" i="134"/>
  <c r="G22" i="144"/>
  <c r="AC26" i="148"/>
  <c r="G22" i="142"/>
  <c r="E25" i="139"/>
  <c r="E13" i="139"/>
  <c r="E26" i="144"/>
  <c r="J26" i="144"/>
  <c r="G27" i="137"/>
  <c r="G19" i="142"/>
  <c r="E15" i="144"/>
  <c r="J15" i="144"/>
  <c r="E26" i="139"/>
  <c r="D26" i="138"/>
  <c r="E26" i="138" s="1"/>
  <c r="S25" i="104"/>
  <c r="V12" i="103"/>
  <c r="W12" i="103" s="1"/>
  <c r="Y25" i="105"/>
  <c r="Z25" i="105" s="1"/>
  <c r="N26" i="140"/>
  <c r="G12" i="145"/>
  <c r="N31" i="145"/>
  <c r="N14" i="140"/>
  <c r="Y13" i="105"/>
  <c r="Z13" i="105" s="1"/>
  <c r="V16" i="104"/>
  <c r="W16" i="104" s="1"/>
  <c r="V13" i="104"/>
  <c r="W13" i="104" s="1"/>
  <c r="D17" i="136"/>
  <c r="E17" i="136" s="1"/>
  <c r="G26" i="137"/>
  <c r="V16" i="103"/>
  <c r="W16" i="103" s="1"/>
  <c r="G13" i="134"/>
  <c r="J23" i="143"/>
  <c r="E23" i="143"/>
  <c r="S31" i="146"/>
  <c r="AC17" i="142"/>
  <c r="Z31" i="145"/>
  <c r="J12" i="144"/>
  <c r="L31" i="144"/>
  <c r="E31" i="144" s="1"/>
  <c r="E12" i="144"/>
  <c r="G18" i="146"/>
  <c r="E24" i="144"/>
  <c r="J24" i="144"/>
  <c r="Y24" i="104"/>
  <c r="Z24" i="104" s="1"/>
  <c r="N25" i="138"/>
  <c r="U31" i="146"/>
  <c r="G17" i="134"/>
  <c r="D15" i="136"/>
  <c r="E15" i="136" s="1"/>
  <c r="AB31" i="142"/>
  <c r="AC19" i="143"/>
  <c r="E24" i="148"/>
  <c r="J24" i="148"/>
  <c r="J20" i="142"/>
  <c r="E20" i="142"/>
  <c r="AC20" i="148"/>
  <c r="N17" i="136"/>
  <c r="E14" i="134"/>
  <c r="D14" i="137"/>
  <c r="D20" i="137"/>
  <c r="Y24" i="103"/>
  <c r="Z24" i="103" s="1"/>
  <c r="G21" i="143"/>
  <c r="G27" i="147"/>
  <c r="AC23" i="148"/>
  <c r="J13" i="146"/>
  <c r="E13" i="146"/>
  <c r="J14" i="142"/>
  <c r="E14" i="142"/>
  <c r="G15" i="142"/>
  <c r="J19" i="142"/>
  <c r="E19" i="142"/>
  <c r="AC17" i="148"/>
  <c r="Y23" i="103"/>
  <c r="Z23" i="103" s="1"/>
  <c r="D24" i="136"/>
  <c r="E24" i="136" s="1"/>
  <c r="E25" i="145"/>
  <c r="J25" i="145"/>
  <c r="AC18" i="137"/>
  <c r="D18" i="139"/>
  <c r="G13" i="143"/>
  <c r="AC27" i="145"/>
  <c r="E27" i="144"/>
  <c r="J27" i="144"/>
  <c r="S14" i="105"/>
  <c r="D15" i="140"/>
  <c r="D22" i="137"/>
  <c r="AC24" i="139"/>
  <c r="AC19" i="147"/>
  <c r="E17" i="143"/>
  <c r="J17" i="143"/>
  <c r="U31" i="134"/>
  <c r="AC17" i="139"/>
  <c r="E29" i="134"/>
  <c r="N14" i="138"/>
  <c r="Y13" i="104"/>
  <c r="Z13" i="104" s="1"/>
  <c r="E27" i="139"/>
  <c r="G16" i="134"/>
  <c r="J28" i="144"/>
  <c r="E28" i="144"/>
  <c r="V17" i="104"/>
  <c r="W17" i="104" s="1"/>
  <c r="AC22" i="142"/>
  <c r="AC29" i="142"/>
  <c r="V11" i="105"/>
  <c r="J31" i="140"/>
  <c r="K31" i="140" s="1"/>
  <c r="S22" i="105"/>
  <c r="D23" i="140"/>
  <c r="D27" i="139"/>
  <c r="D26" i="139"/>
  <c r="V18" i="105"/>
  <c r="W18" i="105" s="1"/>
  <c r="X31" i="139"/>
  <c r="G15" i="146"/>
  <c r="D12" i="139"/>
  <c r="J31" i="139"/>
  <c r="AC23" i="137"/>
  <c r="AB31" i="148"/>
  <c r="Q31" i="139"/>
  <c r="S31" i="139"/>
  <c r="AC21" i="143"/>
  <c r="D23" i="139"/>
  <c r="G14" i="146"/>
  <c r="E12" i="146"/>
  <c r="L31" i="146"/>
  <c r="J12" i="146"/>
  <c r="AC15" i="148"/>
  <c r="E16" i="144"/>
  <c r="J16" i="144"/>
  <c r="E29" i="148"/>
  <c r="J29" i="148"/>
  <c r="S31" i="137"/>
  <c r="S19" i="105"/>
  <c r="D20" i="140"/>
  <c r="AC24" i="145"/>
  <c r="G13" i="139"/>
  <c r="H13" i="139" s="1"/>
  <c r="J13" i="143"/>
  <c r="E13" i="143"/>
  <c r="D23" i="136"/>
  <c r="E23" i="136" s="1"/>
  <c r="E24" i="142"/>
  <c r="J24" i="142"/>
  <c r="D24" i="142" s="1"/>
  <c r="Y21" i="103"/>
  <c r="Z21" i="103" s="1"/>
  <c r="AC18" i="147"/>
  <c r="G18" i="145"/>
  <c r="Y26" i="103"/>
  <c r="Z26" i="103" s="1"/>
  <c r="AC25" i="137"/>
  <c r="V27" i="103"/>
  <c r="W27" i="103" s="1"/>
  <c r="Y27" i="103"/>
  <c r="Z27" i="103" s="1"/>
  <c r="G24" i="147"/>
  <c r="V19" i="103"/>
  <c r="W19" i="103" s="1"/>
  <c r="AC17" i="137"/>
  <c r="E24" i="137"/>
  <c r="D29" i="137"/>
  <c r="G24" i="143"/>
  <c r="G23" i="146"/>
  <c r="AC18" i="144"/>
  <c r="G20" i="134"/>
  <c r="N15" i="140"/>
  <c r="Y14" i="105"/>
  <c r="Z14" i="105" s="1"/>
  <c r="G13" i="145"/>
  <c r="G29" i="142"/>
  <c r="AC18" i="139"/>
  <c r="G15" i="139"/>
  <c r="H15" i="139" s="1"/>
  <c r="G22" i="143"/>
  <c r="S16" i="105"/>
  <c r="T16" i="105" s="1"/>
  <c r="D17" i="140"/>
  <c r="G13" i="148"/>
  <c r="G14" i="134"/>
  <c r="G25" i="143"/>
  <c r="J23" i="147"/>
  <c r="E23" i="147"/>
  <c r="G31" i="138"/>
  <c r="S11" i="104"/>
  <c r="D12" i="138"/>
  <c r="E12" i="138" s="1"/>
  <c r="E16" i="139"/>
  <c r="F16" i="139" s="1"/>
  <c r="G22" i="139"/>
  <c r="J31" i="136"/>
  <c r="K31" i="136" s="1"/>
  <c r="AC27" i="134"/>
  <c r="AC13" i="142"/>
  <c r="D28" i="136"/>
  <c r="E28" i="136" s="1"/>
  <c r="AC19" i="134"/>
  <c r="E18" i="145"/>
  <c r="J18" i="145"/>
  <c r="AC25" i="148"/>
  <c r="G17" i="148"/>
  <c r="G24" i="148"/>
  <c r="E28" i="147"/>
  <c r="J28" i="147"/>
  <c r="Z31" i="134"/>
  <c r="AA31" i="134" s="1"/>
  <c r="E12" i="139"/>
  <c r="F12" i="139" s="1"/>
  <c r="L31" i="139"/>
  <c r="G25" i="148"/>
  <c r="G18" i="142"/>
  <c r="V13" i="105"/>
  <c r="W13" i="105" s="1"/>
  <c r="G21" i="146"/>
  <c r="AC27" i="147"/>
  <c r="Z31" i="143"/>
  <c r="Q31" i="137"/>
  <c r="G18" i="134"/>
  <c r="H18" i="134" s="1"/>
  <c r="J28" i="142"/>
  <c r="E28" i="142"/>
  <c r="AB31" i="146"/>
  <c r="V20" i="103"/>
  <c r="W20" i="103" s="1"/>
  <c r="N13" i="136"/>
  <c r="E20" i="147"/>
  <c r="J20" i="147"/>
  <c r="AC28" i="137"/>
  <c r="AC29" i="134"/>
  <c r="Z31" i="142"/>
  <c r="J22" i="145"/>
  <c r="D22" i="145" s="1"/>
  <c r="K22" i="145" s="1"/>
  <c r="E22" i="145"/>
  <c r="F22" i="145" s="1"/>
  <c r="J22" i="148"/>
  <c r="E22" i="148"/>
  <c r="G16" i="137"/>
  <c r="U31" i="145"/>
  <c r="J26" i="146"/>
  <c r="E26" i="146"/>
  <c r="AC26" i="139"/>
  <c r="G27" i="143"/>
  <c r="G18" i="143"/>
  <c r="Q31" i="134"/>
  <c r="V11" i="103"/>
  <c r="AC14" i="147"/>
  <c r="N24" i="140"/>
  <c r="Y23" i="105"/>
  <c r="Z23" i="105" s="1"/>
  <c r="D24" i="137"/>
  <c r="AC24" i="147"/>
  <c r="N28" i="140"/>
  <c r="Y27" i="105"/>
  <c r="Z27" i="105" s="1"/>
  <c r="AC16" i="144"/>
  <c r="E25" i="144"/>
  <c r="J25" i="144"/>
  <c r="V26" i="104"/>
  <c r="W26" i="104" s="1"/>
  <c r="G21" i="137"/>
  <c r="Z31" i="147"/>
  <c r="Y16" i="105"/>
  <c r="Z16" i="105" s="1"/>
  <c r="N17" i="140"/>
  <c r="S12" i="103"/>
  <c r="D13" i="134"/>
  <c r="AC24" i="137"/>
  <c r="G18" i="144"/>
  <c r="E13" i="148"/>
  <c r="J13" i="148"/>
  <c r="E23" i="137"/>
  <c r="F23" i="137" s="1"/>
  <c r="V14" i="104"/>
  <c r="W14" i="104" s="1"/>
  <c r="AC26" i="134"/>
  <c r="E28" i="145"/>
  <c r="J28" i="145"/>
  <c r="D28" i="145" s="1"/>
  <c r="K28" i="145" s="1"/>
  <c r="AC22" i="143"/>
  <c r="J20" i="148"/>
  <c r="E20" i="148"/>
  <c r="V27" i="105"/>
  <c r="W27" i="105" s="1"/>
  <c r="J19" i="147"/>
  <c r="E19" i="147"/>
  <c r="J16" i="146"/>
  <c r="E16" i="146"/>
  <c r="G13" i="146"/>
  <c r="G24" i="137"/>
  <c r="Y18" i="105"/>
  <c r="Z18" i="105" s="1"/>
  <c r="N19" i="140"/>
  <c r="J25" i="143"/>
  <c r="E25" i="143"/>
  <c r="E21" i="137"/>
  <c r="AC14" i="134"/>
  <c r="J19" i="143"/>
  <c r="E19" i="143"/>
  <c r="D20" i="139"/>
  <c r="G29" i="143"/>
  <c r="G16" i="147"/>
  <c r="J24" i="147"/>
  <c r="E24" i="147"/>
  <c r="AC19" i="148"/>
  <c r="AC13" i="147"/>
  <c r="G17" i="147"/>
  <c r="G26" i="134"/>
  <c r="H26" i="134" s="1"/>
  <c r="D22" i="139"/>
  <c r="E26" i="137"/>
  <c r="AC28" i="134"/>
  <c r="G20" i="146"/>
  <c r="V21" i="104"/>
  <c r="W21" i="104" s="1"/>
  <c r="G12" i="137"/>
  <c r="N31" i="137"/>
  <c r="V17" i="105"/>
  <c r="W17" i="105" s="1"/>
  <c r="E24" i="134"/>
  <c r="F24" i="134" s="1"/>
  <c r="V22" i="103"/>
  <c r="W22" i="103" s="1"/>
  <c r="J26" i="147"/>
  <c r="E26" i="147"/>
  <c r="G16" i="139"/>
  <c r="H16" i="139" s="1"/>
  <c r="G24" i="145"/>
  <c r="V25" i="104"/>
  <c r="W25" i="104" s="1"/>
  <c r="G26" i="144"/>
  <c r="J27" i="142"/>
  <c r="E27" i="142"/>
  <c r="G19" i="137"/>
  <c r="AC24" i="143"/>
  <c r="AC28" i="147"/>
  <c r="AC16" i="146"/>
  <c r="V15" i="104"/>
  <c r="W15" i="104" s="1"/>
  <c r="G27" i="144"/>
  <c r="J19" i="148"/>
  <c r="E19" i="148"/>
  <c r="E19" i="134"/>
  <c r="D19" i="139"/>
  <c r="AC22" i="146"/>
  <c r="J22" i="143"/>
  <c r="E22" i="143"/>
  <c r="N12" i="140"/>
  <c r="M31" i="140"/>
  <c r="N31" i="140" s="1"/>
  <c r="Y11" i="105"/>
  <c r="D21" i="136"/>
  <c r="E21" i="136" s="1"/>
  <c r="N20" i="136"/>
  <c r="S31" i="134"/>
  <c r="G17" i="146"/>
  <c r="E19" i="137"/>
  <c r="E25" i="142"/>
  <c r="J25" i="142"/>
  <c r="E26" i="142"/>
  <c r="J26" i="142"/>
  <c r="Y20" i="103"/>
  <c r="Z20" i="103" s="1"/>
  <c r="V24" i="104"/>
  <c r="W24" i="104" s="1"/>
  <c r="Y12" i="104"/>
  <c r="Z12" i="104" s="1"/>
  <c r="N13" i="138"/>
  <c r="D18" i="136"/>
  <c r="E18" i="136" s="1"/>
  <c r="G20" i="143"/>
  <c r="D20" i="136"/>
  <c r="E20" i="136" s="1"/>
  <c r="N15" i="136"/>
  <c r="D27" i="136"/>
  <c r="E27" i="136" s="1"/>
  <c r="AC19" i="137"/>
  <c r="G29" i="147"/>
  <c r="AC28" i="145"/>
  <c r="E25" i="148"/>
  <c r="J25" i="148"/>
  <c r="G14" i="144"/>
  <c r="Y19" i="103"/>
  <c r="Z19" i="103" s="1"/>
  <c r="AC23" i="145"/>
  <c r="J18" i="142"/>
  <c r="E18" i="142"/>
  <c r="E22" i="146"/>
  <c r="J22" i="146"/>
  <c r="G18" i="148"/>
  <c r="G29" i="146"/>
  <c r="AB31" i="139"/>
  <c r="AC12" i="139"/>
  <c r="N16" i="138"/>
  <c r="Y15" i="104"/>
  <c r="Z15" i="104" s="1"/>
  <c r="N23" i="140"/>
  <c r="Y22" i="105"/>
  <c r="Z22" i="105" s="1"/>
  <c r="N27" i="136"/>
  <c r="V23" i="104"/>
  <c r="W23" i="104" s="1"/>
  <c r="G25" i="146"/>
  <c r="E25" i="147"/>
  <c r="J25" i="147"/>
  <c r="E27" i="148"/>
  <c r="J27" i="148"/>
  <c r="G21" i="145"/>
  <c r="Y18" i="103"/>
  <c r="Z18" i="103" s="1"/>
  <c r="G17" i="143"/>
  <c r="U31" i="142"/>
  <c r="E17" i="139"/>
  <c r="G27" i="142"/>
  <c r="G27" i="148"/>
  <c r="S11" i="105"/>
  <c r="D12" i="140"/>
  <c r="G31" i="140"/>
  <c r="D17" i="138"/>
  <c r="E17" i="138" s="1"/>
  <c r="S16" i="104"/>
  <c r="AC25" i="139"/>
  <c r="G12" i="142"/>
  <c r="N31" i="142"/>
  <c r="D26" i="140"/>
  <c r="S25" i="105"/>
  <c r="AC25" i="145"/>
  <c r="AC28" i="148"/>
  <c r="G16" i="148"/>
  <c r="J16" i="142"/>
  <c r="E16" i="142"/>
  <c r="Y17" i="103"/>
  <c r="Z17" i="103" s="1"/>
  <c r="E12" i="134"/>
  <c r="F12" i="134" s="1"/>
  <c r="L31" i="134"/>
  <c r="AB31" i="147"/>
  <c r="J27" i="147"/>
  <c r="E27" i="147"/>
  <c r="D15" i="138"/>
  <c r="E15" i="138" s="1"/>
  <c r="S14" i="104"/>
  <c r="E13" i="142"/>
  <c r="J13" i="142"/>
  <c r="D13" i="142" s="1"/>
  <c r="AC24" i="134"/>
  <c r="D16" i="134"/>
  <c r="S15" i="103"/>
  <c r="D25" i="136"/>
  <c r="E25" i="136" s="1"/>
  <c r="G28" i="143"/>
  <c r="N29" i="136"/>
  <c r="G25" i="145"/>
  <c r="E25" i="146"/>
  <c r="J25" i="146"/>
  <c r="J23" i="146"/>
  <c r="E23" i="146"/>
  <c r="AC14" i="146"/>
  <c r="AC18" i="148"/>
  <c r="AC15" i="147"/>
  <c r="D25" i="138"/>
  <c r="E25" i="138" s="1"/>
  <c r="S24" i="104"/>
  <c r="S20" i="103"/>
  <c r="D21" i="134"/>
  <c r="Z31" i="137"/>
  <c r="AA31" i="137" s="1"/>
  <c r="J20" i="144"/>
  <c r="D20" i="144" s="1"/>
  <c r="E20" i="144"/>
  <c r="AC21" i="145"/>
  <c r="G25" i="137"/>
  <c r="AC13" i="134"/>
  <c r="E25" i="134"/>
  <c r="AB31" i="145"/>
  <c r="N31" i="146"/>
  <c r="G12" i="146"/>
  <c r="Z31" i="146"/>
  <c r="M31" i="136"/>
  <c r="N31" i="136" s="1"/>
  <c r="N12" i="136"/>
  <c r="E15" i="139"/>
  <c r="F15" i="139" s="1"/>
  <c r="D15" i="137"/>
  <c r="D29" i="134"/>
  <c r="S28" i="103"/>
  <c r="D14" i="139"/>
  <c r="E12" i="147"/>
  <c r="J12" i="147"/>
  <c r="L31" i="147"/>
  <c r="G23" i="148"/>
  <c r="S19" i="103"/>
  <c r="D20" i="134"/>
  <c r="E26" i="145"/>
  <c r="J26" i="145"/>
  <c r="G19" i="144"/>
  <c r="J31" i="137"/>
  <c r="D12" i="137"/>
  <c r="AC27" i="137"/>
  <c r="D24" i="139"/>
  <c r="V19" i="104"/>
  <c r="W19" i="104" s="1"/>
  <c r="D21" i="137"/>
  <c r="G23" i="134"/>
  <c r="AC26" i="143"/>
  <c r="D16" i="136"/>
  <c r="E16" i="136" s="1"/>
  <c r="N21" i="136"/>
  <c r="S22" i="103"/>
  <c r="D23" i="134"/>
  <c r="D27" i="138"/>
  <c r="E27" i="138" s="1"/>
  <c r="S26" i="104"/>
  <c r="E20" i="145"/>
  <c r="J20" i="145"/>
  <c r="G29" i="137"/>
  <c r="H29" i="137" s="1"/>
  <c r="J17" i="146"/>
  <c r="E17" i="146"/>
  <c r="AC24" i="144"/>
  <c r="G15" i="137"/>
  <c r="H15" i="137" s="1"/>
  <c r="AC13" i="145"/>
  <c r="U31" i="148"/>
  <c r="E15" i="148"/>
  <c r="J15" i="148"/>
  <c r="G23" i="144"/>
  <c r="N22" i="136"/>
  <c r="J16" i="143"/>
  <c r="E16" i="143"/>
  <c r="AC15" i="146"/>
  <c r="Y13" i="103"/>
  <c r="Z13" i="103" s="1"/>
  <c r="AC13" i="144"/>
  <c r="G19" i="146"/>
  <c r="E13" i="144"/>
  <c r="J13" i="144"/>
  <c r="U31" i="143"/>
  <c r="D16" i="140"/>
  <c r="S15" i="105"/>
  <c r="D14" i="134"/>
  <c r="S13" i="103"/>
  <c r="AC29" i="139"/>
  <c r="G17" i="144"/>
  <c r="AC29" i="145"/>
  <c r="D19" i="134"/>
  <c r="S18" i="103"/>
  <c r="D22" i="140"/>
  <c r="S21" i="105"/>
  <c r="AC12" i="137"/>
  <c r="AB31" i="137"/>
  <c r="AC31" i="137" s="1"/>
  <c r="E22" i="147"/>
  <c r="J22" i="147"/>
  <c r="D22" i="147" s="1"/>
  <c r="AC26" i="144"/>
  <c r="V25" i="105"/>
  <c r="W25" i="105" s="1"/>
  <c r="E23" i="145"/>
  <c r="J23" i="145"/>
  <c r="D27" i="140"/>
  <c r="S26" i="105"/>
  <c r="G23" i="145"/>
  <c r="D14" i="136"/>
  <c r="E14" i="136" s="1"/>
  <c r="S20" i="104"/>
  <c r="D21" i="138"/>
  <c r="E21" i="138" s="1"/>
  <c r="E18" i="139"/>
  <c r="F18" i="139" s="1"/>
  <c r="E29" i="144"/>
  <c r="J29" i="144"/>
  <c r="G15" i="143"/>
  <c r="G29" i="148"/>
  <c r="G15" i="134"/>
  <c r="AC15" i="139"/>
  <c r="J13" i="145"/>
  <c r="E13" i="145"/>
  <c r="J14" i="145"/>
  <c r="D14" i="145" s="1"/>
  <c r="E14" i="145"/>
  <c r="G27" i="146"/>
  <c r="G17" i="142"/>
  <c r="G26" i="145"/>
  <c r="D24" i="138"/>
  <c r="E24" i="138" s="1"/>
  <c r="S23" i="104"/>
  <c r="AC23" i="143"/>
  <c r="AC18" i="145"/>
  <c r="E15" i="143"/>
  <c r="J15" i="143"/>
  <c r="G28" i="142"/>
  <c r="G19" i="139"/>
  <c r="Y14" i="104"/>
  <c r="Z14" i="104" s="1"/>
  <c r="N15" i="138"/>
  <c r="L31" i="137"/>
  <c r="E12" i="137"/>
  <c r="F12" i="137" s="1"/>
  <c r="V14" i="103"/>
  <c r="W14" i="103" s="1"/>
  <c r="G28" i="144"/>
  <c r="V21" i="103"/>
  <c r="W21" i="103" s="1"/>
  <c r="V14" i="105"/>
  <c r="W14" i="105" s="1"/>
  <c r="Y20" i="104"/>
  <c r="Z20" i="104" s="1"/>
  <c r="N21" i="138"/>
  <c r="V24" i="103"/>
  <c r="W24" i="103" s="1"/>
  <c r="AC18" i="143"/>
  <c r="D17" i="139"/>
  <c r="D27" i="137"/>
  <c r="G17" i="139"/>
  <c r="H17" i="139" s="1"/>
  <c r="AC18" i="142"/>
  <c r="Y26" i="104"/>
  <c r="Z26" i="104" s="1"/>
  <c r="N27" i="138"/>
  <c r="AC25" i="144"/>
  <c r="D25" i="137"/>
  <c r="N24" i="138"/>
  <c r="Y23" i="104"/>
  <c r="Z23" i="104" s="1"/>
  <c r="D28" i="139"/>
  <c r="D26" i="137"/>
  <c r="AC21" i="139"/>
  <c r="D25" i="139"/>
  <c r="J14" i="144"/>
  <c r="E14" i="144"/>
  <c r="G18" i="147"/>
  <c r="J18" i="146"/>
  <c r="E18" i="146"/>
  <c r="AC23" i="139"/>
  <c r="AC22" i="134"/>
  <c r="E14" i="146"/>
  <c r="J14" i="146"/>
  <c r="J22" i="144"/>
  <c r="E22" i="144"/>
  <c r="E17" i="137"/>
  <c r="N18" i="136"/>
  <c r="E20" i="146"/>
  <c r="J20" i="146"/>
  <c r="G23" i="143"/>
  <c r="Y20" i="105"/>
  <c r="Z20" i="105" s="1"/>
  <c r="N21" i="140"/>
  <c r="Y11" i="103"/>
  <c r="Z11" i="103" s="1"/>
  <c r="X31" i="134"/>
  <c r="G20" i="148"/>
  <c r="Z31" i="148"/>
  <c r="AC19" i="139"/>
  <c r="D17" i="137"/>
  <c r="U31" i="144"/>
  <c r="AC22" i="144"/>
  <c r="Y15" i="105"/>
  <c r="Z15" i="105" s="1"/>
  <c r="N16" i="140"/>
  <c r="J28" i="143"/>
  <c r="E28" i="143"/>
  <c r="V19" i="105"/>
  <c r="W19" i="105" s="1"/>
  <c r="J17" i="144"/>
  <c r="E17" i="144"/>
  <c r="N24" i="136"/>
  <c r="E21" i="148"/>
  <c r="J21" i="148"/>
  <c r="J16" i="147"/>
  <c r="E16" i="147"/>
  <c r="V13" i="103"/>
  <c r="W13" i="103" s="1"/>
  <c r="D22" i="136"/>
  <c r="E22" i="136" s="1"/>
  <c r="G24" i="134"/>
  <c r="H24" i="134" s="1"/>
  <c r="G24" i="146"/>
  <c r="E17" i="142"/>
  <c r="J17" i="142"/>
  <c r="J24" i="146"/>
  <c r="E24" i="146"/>
  <c r="S14" i="103"/>
  <c r="T14" i="103" s="1"/>
  <c r="D15" i="134"/>
  <c r="G14" i="148"/>
  <c r="G20" i="137"/>
  <c r="H20" i="137" s="1"/>
  <c r="E19" i="139"/>
  <c r="E26" i="148"/>
  <c r="J26" i="148"/>
  <c r="AC21" i="134"/>
  <c r="E22" i="134"/>
  <c r="F22" i="134" s="1"/>
  <c r="S31" i="147"/>
  <c r="D29" i="138"/>
  <c r="E29" i="138" s="1"/>
  <c r="S28" i="104"/>
  <c r="V28" i="105"/>
  <c r="W28" i="105" s="1"/>
  <c r="AC20" i="139"/>
  <c r="AC13" i="137"/>
  <c r="G20" i="142"/>
  <c r="E21" i="143"/>
  <c r="J21" i="143"/>
  <c r="D21" i="143" s="1"/>
  <c r="K21" i="143" s="1"/>
  <c r="G14" i="147"/>
  <c r="AC20" i="137"/>
  <c r="V23" i="105"/>
  <c r="W23" i="105" s="1"/>
  <c r="Y25" i="103"/>
  <c r="Z25" i="103" s="1"/>
  <c r="G26" i="142"/>
  <c r="E24" i="143"/>
  <c r="J24" i="143"/>
  <c r="D24" i="143" s="1"/>
  <c r="H24" i="143" s="1"/>
  <c r="G29" i="145"/>
  <c r="J31" i="138"/>
  <c r="K31" i="138" s="1"/>
  <c r="V11" i="104"/>
  <c r="G14" i="143"/>
  <c r="AC23" i="142"/>
  <c r="G27" i="145"/>
  <c r="D29" i="140"/>
  <c r="S28" i="105"/>
  <c r="G22" i="137"/>
  <c r="H22" i="137" s="1"/>
  <c r="G20" i="144"/>
  <c r="D25" i="134"/>
  <c r="H25" i="134" s="1"/>
  <c r="S24" i="103"/>
  <c r="V18" i="103"/>
  <c r="W18" i="103" s="1"/>
  <c r="L31" i="145"/>
  <c r="J12" i="145"/>
  <c r="E12" i="145"/>
  <c r="G22" i="134"/>
  <c r="H22" i="134" s="1"/>
  <c r="Y16" i="104"/>
  <c r="Z16" i="104" s="1"/>
  <c r="N17" i="138"/>
  <c r="X31" i="145"/>
  <c r="AA31" i="145" s="1"/>
  <c r="G16" i="143"/>
  <c r="G21" i="134"/>
  <c r="E18" i="147"/>
  <c r="J18" i="147"/>
  <c r="AC20" i="143"/>
  <c r="E12" i="148"/>
  <c r="J12" i="148"/>
  <c r="D12" i="148" s="1"/>
  <c r="L31" i="148"/>
  <c r="Y12" i="103"/>
  <c r="Z12" i="103" s="1"/>
  <c r="G19" i="143"/>
  <c r="V16" i="105"/>
  <c r="W16" i="105" s="1"/>
  <c r="E15" i="137"/>
  <c r="F15" i="137" s="1"/>
  <c r="D16" i="137"/>
  <c r="E28" i="134"/>
  <c r="G19" i="134"/>
  <c r="H19" i="134" s="1"/>
  <c r="AC14" i="144"/>
  <c r="AC16" i="142"/>
  <c r="AC17" i="143"/>
  <c r="E17" i="147"/>
  <c r="J17" i="147"/>
  <c r="AC29" i="137"/>
  <c r="G17" i="137"/>
  <c r="H17" i="137" s="1"/>
  <c r="G12" i="143"/>
  <c r="N31" i="143"/>
  <c r="AC16" i="148"/>
  <c r="H26" i="137"/>
  <c r="AC12" i="148"/>
  <c r="H25" i="137"/>
  <c r="AC25" i="142"/>
  <c r="AC23" i="146"/>
  <c r="AC22" i="147"/>
  <c r="AC27" i="148"/>
  <c r="H16" i="137"/>
  <c r="F13" i="139"/>
  <c r="F15" i="134"/>
  <c r="AC20" i="145"/>
  <c r="AC15" i="145"/>
  <c r="F28" i="137"/>
  <c r="AC17" i="146"/>
  <c r="H14" i="137"/>
  <c r="H28" i="134"/>
  <c r="T19" i="104"/>
  <c r="H13" i="137"/>
  <c r="F27" i="137"/>
  <c r="D29" i="145"/>
  <c r="F25" i="137"/>
  <c r="F21" i="137"/>
  <c r="D12" i="145"/>
  <c r="G31" i="146"/>
  <c r="T17" i="104"/>
  <c r="P17" i="104"/>
  <c r="Q17" i="104" s="1"/>
  <c r="F20" i="137"/>
  <c r="W11" i="103"/>
  <c r="AC22" i="145"/>
  <c r="D26" i="146"/>
  <c r="AC13" i="143"/>
  <c r="P25" i="104"/>
  <c r="Q25" i="104" s="1"/>
  <c r="T25" i="104"/>
  <c r="AC17" i="144"/>
  <c r="H31" i="138"/>
  <c r="D31" i="138"/>
  <c r="E31" i="138" s="1"/>
  <c r="D15" i="145"/>
  <c r="D29" i="147"/>
  <c r="T17" i="105"/>
  <c r="D20" i="145"/>
  <c r="AC17" i="147"/>
  <c r="T12" i="104"/>
  <c r="AC27" i="146"/>
  <c r="P16" i="103"/>
  <c r="Q16" i="103" s="1"/>
  <c r="T16" i="103"/>
  <c r="F20" i="139"/>
  <c r="AC28" i="146"/>
  <c r="P14" i="103"/>
  <c r="Q14" i="103" s="1"/>
  <c r="AC16" i="143"/>
  <c r="F13" i="134"/>
  <c r="AC16" i="147"/>
  <c r="F16" i="137"/>
  <c r="D21" i="146"/>
  <c r="H24" i="142"/>
  <c r="F24" i="142"/>
  <c r="K24" i="142"/>
  <c r="H13" i="142"/>
  <c r="F13" i="142"/>
  <c r="K13" i="142"/>
  <c r="F20" i="144"/>
  <c r="D14" i="95"/>
  <c r="T23" i="100"/>
  <c r="P23" i="100"/>
  <c r="Q23" i="100" s="1"/>
  <c r="L12" i="94"/>
  <c r="J21" i="141"/>
  <c r="J21" i="108"/>
  <c r="D24" i="155"/>
  <c r="F24" i="155" s="1"/>
  <c r="G24" i="155" s="1"/>
  <c r="D22" i="94"/>
  <c r="H29" i="55"/>
  <c r="D30" i="49"/>
  <c r="D10" i="97"/>
  <c r="C24" i="45"/>
  <c r="C20" i="110"/>
  <c r="D20" i="110" s="1"/>
  <c r="D11" i="95"/>
  <c r="C16" i="50"/>
  <c r="F10" i="108"/>
  <c r="F10" i="141"/>
  <c r="T10" i="10"/>
  <c r="K29" i="10"/>
  <c r="E17" i="98"/>
  <c r="AC17" i="79"/>
  <c r="AA17" i="79" s="1"/>
  <c r="H10" i="108"/>
  <c r="N29" i="10"/>
  <c r="H10" i="141"/>
  <c r="C26" i="51"/>
  <c r="J25" i="141"/>
  <c r="J25" i="108"/>
  <c r="K19" i="152"/>
  <c r="K19" i="92"/>
  <c r="D15" i="95"/>
  <c r="K29" i="51"/>
  <c r="Z22" i="100"/>
  <c r="P18" i="101"/>
  <c r="Q18" i="101" s="1"/>
  <c r="T18" i="101"/>
  <c r="L25" i="95"/>
  <c r="G14" i="98"/>
  <c r="C13" i="109"/>
  <c r="F10" i="97"/>
  <c r="F30" i="49"/>
  <c r="V10" i="49"/>
  <c r="J19" i="108"/>
  <c r="J19" i="141"/>
  <c r="C25" i="56"/>
  <c r="Q15" i="92"/>
  <c r="L11" i="97"/>
  <c r="D22" i="96"/>
  <c r="T28" i="100"/>
  <c r="P28" i="100"/>
  <c r="Q28" i="100" s="1"/>
  <c r="C16" i="55"/>
  <c r="H12" i="141"/>
  <c r="H12" i="108"/>
  <c r="Z19" i="101"/>
  <c r="D27" i="155"/>
  <c r="D25" i="94"/>
  <c r="L22" i="108"/>
  <c r="O13" i="92"/>
  <c r="O13" i="152"/>
  <c r="J13" i="95"/>
  <c r="Z26" i="100"/>
  <c r="H19" i="96"/>
  <c r="J24" i="97"/>
  <c r="D11" i="97"/>
  <c r="J27" i="94"/>
  <c r="L15" i="94"/>
  <c r="J21" i="96"/>
  <c r="F12" i="94"/>
  <c r="V12" i="34"/>
  <c r="U12" i="34" s="1"/>
  <c r="K24" i="43"/>
  <c r="L24" i="43"/>
  <c r="C28" i="45"/>
  <c r="L15" i="95"/>
  <c r="F17" i="95"/>
  <c r="V17" i="47"/>
  <c r="Y17" i="47" s="1"/>
  <c r="C13" i="56"/>
  <c r="D18" i="95"/>
  <c r="C27" i="53"/>
  <c r="C24" i="109"/>
  <c r="O13" i="98"/>
  <c r="C21" i="57"/>
  <c r="O15" i="92"/>
  <c r="N30" i="47"/>
  <c r="P29" i="53"/>
  <c r="C17" i="84"/>
  <c r="C27" i="107"/>
  <c r="C23" i="3"/>
  <c r="C15" i="45"/>
  <c r="C14" i="109"/>
  <c r="Z13" i="101"/>
  <c r="T13" i="101"/>
  <c r="P13" i="101"/>
  <c r="Q13" i="101" s="1"/>
  <c r="H12" i="94"/>
  <c r="D28" i="155"/>
  <c r="F28" i="155" s="1"/>
  <c r="G28" i="155" s="1"/>
  <c r="D26" i="94"/>
  <c r="F19" i="58"/>
  <c r="C11" i="57"/>
  <c r="F29" i="57"/>
  <c r="H19" i="108"/>
  <c r="H19" i="141"/>
  <c r="J21" i="95"/>
  <c r="W16" i="100"/>
  <c r="C19" i="52"/>
  <c r="C21" i="110"/>
  <c r="D21" i="110" s="1"/>
  <c r="D16" i="96"/>
  <c r="C13" i="51"/>
  <c r="Z16" i="68"/>
  <c r="S12" i="92"/>
  <c r="S12" i="152"/>
  <c r="J16" i="141"/>
  <c r="J16" i="108"/>
  <c r="K19" i="36"/>
  <c r="J19" i="36"/>
  <c r="Z14" i="101"/>
  <c r="N30" i="34"/>
  <c r="H16" i="68"/>
  <c r="G12" i="152"/>
  <c r="G12" i="92"/>
  <c r="K26" i="36"/>
  <c r="J26" i="36"/>
  <c r="O12" i="98"/>
  <c r="T15" i="79"/>
  <c r="W18" i="100"/>
  <c r="D15" i="155"/>
  <c r="J15" i="155" s="1"/>
  <c r="D13" i="94"/>
  <c r="K27" i="111"/>
  <c r="Z22" i="101"/>
  <c r="D18" i="155"/>
  <c r="J18" i="155" s="1"/>
  <c r="D16" i="94"/>
  <c r="T30" i="48"/>
  <c r="L10" i="96"/>
  <c r="C18" i="111"/>
  <c r="D18" i="111" s="1"/>
  <c r="K15" i="125"/>
  <c r="C16" i="53"/>
  <c r="F14" i="95"/>
  <c r="V14" i="47"/>
  <c r="Y14" i="47" s="1"/>
  <c r="C13" i="112"/>
  <c r="D13" i="112" s="1"/>
  <c r="E29" i="45"/>
  <c r="C22" i="112"/>
  <c r="D22" i="112" s="1"/>
  <c r="C17" i="54"/>
  <c r="L18" i="97"/>
  <c r="I18" i="98"/>
  <c r="K14" i="98"/>
  <c r="G20" i="92"/>
  <c r="O27" i="109"/>
  <c r="C22" i="51"/>
  <c r="D17" i="95"/>
  <c r="G26" i="107"/>
  <c r="L21" i="96"/>
  <c r="T19" i="100"/>
  <c r="P19" i="100"/>
  <c r="Q19" i="100" s="1"/>
  <c r="C14" i="3"/>
  <c r="C18" i="107"/>
  <c r="L24" i="108"/>
  <c r="C26" i="45"/>
  <c r="C24" i="84"/>
  <c r="I24" i="84" s="1"/>
  <c r="L11" i="96"/>
  <c r="H20" i="96"/>
  <c r="H24" i="96"/>
  <c r="D30" i="107"/>
  <c r="M20" i="92"/>
  <c r="D31" i="84"/>
  <c r="C13" i="84"/>
  <c r="I13" i="84" s="1"/>
  <c r="P26" i="100"/>
  <c r="Q26" i="100" s="1"/>
  <c r="T26" i="100"/>
  <c r="T11" i="101"/>
  <c r="S30" i="101"/>
  <c r="T30" i="101" s="1"/>
  <c r="P11" i="101"/>
  <c r="Q11" i="101" s="1"/>
  <c r="J12" i="97"/>
  <c r="L28" i="43"/>
  <c r="K28" i="43"/>
  <c r="W13" i="101"/>
  <c r="V17" i="48"/>
  <c r="Y17" i="48" s="1"/>
  <c r="F17" i="96"/>
  <c r="D26" i="96"/>
  <c r="H29" i="57"/>
  <c r="K29" i="56"/>
  <c r="W20" i="100"/>
  <c r="H17" i="95"/>
  <c r="F15" i="141"/>
  <c r="T15" i="10"/>
  <c r="F15" i="108"/>
  <c r="Z14" i="4"/>
  <c r="I27" i="111"/>
  <c r="C15" i="54"/>
  <c r="C15" i="50"/>
  <c r="S13" i="152"/>
  <c r="S13" i="92"/>
  <c r="W17" i="101"/>
  <c r="K13" i="98"/>
  <c r="J20" i="94"/>
  <c r="C27" i="3"/>
  <c r="C31" i="107"/>
  <c r="L23" i="108"/>
  <c r="L18" i="43"/>
  <c r="K18" i="43"/>
  <c r="D14" i="96"/>
  <c r="Z20" i="4"/>
  <c r="W19" i="4"/>
  <c r="D17" i="97"/>
  <c r="L25" i="97"/>
  <c r="J24" i="94"/>
  <c r="L21" i="95"/>
  <c r="D12" i="96"/>
  <c r="Z27" i="4"/>
  <c r="C11" i="55"/>
  <c r="F29" i="55"/>
  <c r="D21" i="95"/>
  <c r="Q14" i="152"/>
  <c r="Q14" i="92"/>
  <c r="D25" i="107"/>
  <c r="C27" i="57"/>
  <c r="Z21" i="68"/>
  <c r="Z23" i="68" s="1"/>
  <c r="S17" i="152"/>
  <c r="S17" i="92"/>
  <c r="W26" i="4"/>
  <c r="K17" i="36"/>
  <c r="J17" i="36"/>
  <c r="D22" i="107"/>
  <c r="R29" i="57"/>
  <c r="D29" i="107"/>
  <c r="T11" i="100"/>
  <c r="S30" i="100"/>
  <c r="T30" i="100" s="1"/>
  <c r="P11" i="100"/>
  <c r="Q11" i="100" s="1"/>
  <c r="H21" i="141"/>
  <c r="H21" i="108"/>
  <c r="P12" i="4"/>
  <c r="Q12" i="4" s="1"/>
  <c r="T12" i="4"/>
  <c r="S16" i="98"/>
  <c r="Z19" i="79"/>
  <c r="O12" i="152"/>
  <c r="T16" i="68"/>
  <c r="O12" i="92"/>
  <c r="M29" i="57"/>
  <c r="P22" i="101"/>
  <c r="Q22" i="101" s="1"/>
  <c r="T22" i="101"/>
  <c r="O18" i="98"/>
  <c r="H20" i="97"/>
  <c r="J18" i="96"/>
  <c r="K27" i="112"/>
  <c r="J17" i="95"/>
  <c r="J17" i="94"/>
  <c r="C18" i="84"/>
  <c r="H23" i="96"/>
  <c r="C27" i="51"/>
  <c r="M13" i="98"/>
  <c r="C13" i="45"/>
  <c r="V21" i="34"/>
  <c r="F21" i="94"/>
  <c r="C19" i="56"/>
  <c r="C14" i="51"/>
  <c r="M29" i="54"/>
  <c r="K16" i="102"/>
  <c r="L16" i="102"/>
  <c r="K29" i="57"/>
  <c r="N29" i="57" s="1"/>
  <c r="H13" i="141"/>
  <c r="H13" i="108"/>
  <c r="P12" i="100"/>
  <c r="Q12" i="100" s="1"/>
  <c r="T12" i="100"/>
  <c r="C12" i="112"/>
  <c r="T22" i="100"/>
  <c r="P22" i="100"/>
  <c r="Q22" i="100" s="1"/>
  <c r="C19" i="3"/>
  <c r="C23" i="107"/>
  <c r="M30" i="45"/>
  <c r="F26" i="94"/>
  <c r="V26" i="34"/>
  <c r="H30" i="49"/>
  <c r="W23" i="100"/>
  <c r="Z21" i="4"/>
  <c r="C15" i="57"/>
  <c r="W11" i="100"/>
  <c r="V30" i="100"/>
  <c r="W30" i="100" s="1"/>
  <c r="J11" i="94"/>
  <c r="L23" i="97"/>
  <c r="L22" i="97"/>
  <c r="H29" i="56"/>
  <c r="L17" i="95"/>
  <c r="E21" i="45"/>
  <c r="AC12" i="79"/>
  <c r="AA12" i="79" s="1"/>
  <c r="E15" i="79"/>
  <c r="E21" i="79" s="1"/>
  <c r="E12" i="98"/>
  <c r="P15" i="4"/>
  <c r="Q15" i="4" s="1"/>
  <c r="T15" i="4"/>
  <c r="D15" i="96"/>
  <c r="L24" i="95"/>
  <c r="H18" i="95"/>
  <c r="C26" i="107"/>
  <c r="C22" i="3"/>
  <c r="D18" i="97"/>
  <c r="H26" i="141"/>
  <c r="H26" i="108"/>
  <c r="D14" i="97"/>
  <c r="Z24" i="101"/>
  <c r="C14" i="45"/>
  <c r="K27" i="109"/>
  <c r="C12" i="109"/>
  <c r="D23" i="96"/>
  <c r="F19" i="96"/>
  <c r="V19" i="48"/>
  <c r="Y19" i="48" s="1"/>
  <c r="L19" i="94"/>
  <c r="F24" i="97"/>
  <c r="V24" i="49"/>
  <c r="Y24" i="49" s="1"/>
  <c r="G16" i="107"/>
  <c r="K30" i="45"/>
  <c r="C27" i="52"/>
  <c r="C29" i="84"/>
  <c r="I29" i="84" s="1"/>
  <c r="J15" i="94"/>
  <c r="P24" i="4"/>
  <c r="Q24" i="4" s="1"/>
  <c r="T24" i="4"/>
  <c r="H13" i="97"/>
  <c r="D16" i="107"/>
  <c r="C21" i="112"/>
  <c r="D21" i="112" s="1"/>
  <c r="C24" i="54"/>
  <c r="C18" i="3"/>
  <c r="C22" i="107"/>
  <c r="Z16" i="101"/>
  <c r="C22" i="54"/>
  <c r="C16" i="51"/>
  <c r="C23" i="57"/>
  <c r="H15" i="79"/>
  <c r="H21" i="79" s="1"/>
  <c r="G12" i="98"/>
  <c r="H31" i="84"/>
  <c r="G14" i="107"/>
  <c r="L19" i="58"/>
  <c r="D14" i="155"/>
  <c r="D12" i="94"/>
  <c r="H30" i="47"/>
  <c r="C19" i="112"/>
  <c r="D19" i="112" s="1"/>
  <c r="D25" i="95"/>
  <c r="G28" i="107"/>
  <c r="C20" i="51"/>
  <c r="C30" i="84"/>
  <c r="Q30" i="45"/>
  <c r="F16" i="97"/>
  <c r="V16" i="49"/>
  <c r="Y16" i="49" s="1"/>
  <c r="H23" i="97"/>
  <c r="V14" i="48"/>
  <c r="Y14" i="48" s="1"/>
  <c r="F14" i="96"/>
  <c r="J24" i="36"/>
  <c r="K24" i="36"/>
  <c r="F13" i="141"/>
  <c r="F13" i="108"/>
  <c r="T13" i="10"/>
  <c r="C26" i="112"/>
  <c r="D23" i="97"/>
  <c r="J14" i="97"/>
  <c r="R29" i="51"/>
  <c r="P30" i="34"/>
  <c r="H10" i="94"/>
  <c r="L14" i="97"/>
  <c r="M29" i="50"/>
  <c r="G20" i="107"/>
  <c r="P17" i="4"/>
  <c r="Q17" i="4" s="1"/>
  <c r="T17" i="4"/>
  <c r="L11" i="108"/>
  <c r="F24" i="96"/>
  <c r="V24" i="48"/>
  <c r="Y24" i="48" s="1"/>
  <c r="F26" i="95"/>
  <c r="V26" i="47"/>
  <c r="Y26" i="47" s="1"/>
  <c r="C12" i="51"/>
  <c r="F23" i="95"/>
  <c r="V23" i="47"/>
  <c r="Y23" i="47" s="1"/>
  <c r="M12" i="152"/>
  <c r="Q16" i="68"/>
  <c r="M12" i="92"/>
  <c r="L22" i="94"/>
  <c r="I13" i="152"/>
  <c r="I13" i="92"/>
  <c r="V15" i="34"/>
  <c r="U15" i="34" s="1"/>
  <c r="F15" i="94"/>
  <c r="H24" i="95"/>
  <c r="C22" i="45"/>
  <c r="C18" i="57"/>
  <c r="C23" i="112"/>
  <c r="C14" i="112"/>
  <c r="D14" i="112" s="1"/>
  <c r="C19" i="55"/>
  <c r="V15" i="48"/>
  <c r="Y15" i="48" s="1"/>
  <c r="F15" i="96"/>
  <c r="S14" i="92"/>
  <c r="S14" i="152"/>
  <c r="L15" i="96"/>
  <c r="F14" i="108"/>
  <c r="F14" i="141"/>
  <c r="T14" i="10"/>
  <c r="Z20" i="101"/>
  <c r="L23" i="94"/>
  <c r="D26" i="95"/>
  <c r="H17" i="96"/>
  <c r="C19" i="51"/>
  <c r="C17" i="51"/>
  <c r="E18" i="45"/>
  <c r="C21" i="51"/>
  <c r="C25" i="45"/>
  <c r="J19" i="58"/>
  <c r="T17" i="101"/>
  <c r="P17" i="101"/>
  <c r="Q17" i="101" s="1"/>
  <c r="H10" i="97"/>
  <c r="P30" i="49"/>
  <c r="J25" i="94"/>
  <c r="K19" i="102"/>
  <c r="L19" i="102"/>
  <c r="D15" i="94"/>
  <c r="D17" i="155"/>
  <c r="T18" i="100"/>
  <c r="P18" i="100"/>
  <c r="Q18" i="100" s="1"/>
  <c r="D26" i="107"/>
  <c r="E26" i="107" s="1"/>
  <c r="D26" i="97"/>
  <c r="I27" i="112"/>
  <c r="L20" i="97"/>
  <c r="F16" i="94"/>
  <c r="V16" i="34"/>
  <c r="W25" i="4"/>
  <c r="V13" i="34"/>
  <c r="Y13" i="34" s="1"/>
  <c r="F13" i="94"/>
  <c r="L30" i="49"/>
  <c r="P28" i="101"/>
  <c r="Q28" i="101" s="1"/>
  <c r="T28" i="101"/>
  <c r="C13" i="111"/>
  <c r="D13" i="111" s="1"/>
  <c r="O30" i="45"/>
  <c r="V20" i="47"/>
  <c r="Y20" i="47" s="1"/>
  <c r="F20" i="95"/>
  <c r="Z21" i="101"/>
  <c r="H16" i="94"/>
  <c r="H11" i="97"/>
  <c r="W22" i="101"/>
  <c r="Z15" i="4"/>
  <c r="C28" i="56"/>
  <c r="F31" i="84"/>
  <c r="L23" i="95"/>
  <c r="C19" i="53"/>
  <c r="C24" i="52"/>
  <c r="P13" i="109"/>
  <c r="AC13" i="125"/>
  <c r="H18" i="96"/>
  <c r="D19" i="97"/>
  <c r="C24" i="111"/>
  <c r="D24" i="111" s="1"/>
  <c r="C20" i="56"/>
  <c r="C22" i="84"/>
  <c r="L21" i="94"/>
  <c r="G18" i="98"/>
  <c r="H14" i="95"/>
  <c r="D20" i="95"/>
  <c r="J22" i="97"/>
  <c r="C12" i="57"/>
  <c r="K23" i="102"/>
  <c r="L23" i="102"/>
  <c r="Q13" i="98"/>
  <c r="C26" i="84"/>
  <c r="I26" i="84" s="1"/>
  <c r="K21" i="36"/>
  <c r="J21" i="36"/>
  <c r="P16" i="100"/>
  <c r="Q16" i="100" s="1"/>
  <c r="T16" i="100"/>
  <c r="P15" i="100"/>
  <c r="Q15" i="100" s="1"/>
  <c r="T15" i="100"/>
  <c r="H26" i="96"/>
  <c r="P14" i="112"/>
  <c r="W28" i="4"/>
  <c r="G18" i="152"/>
  <c r="G18" i="92"/>
  <c r="O18" i="92"/>
  <c r="O18" i="152"/>
  <c r="Z27" i="101"/>
  <c r="V18" i="34"/>
  <c r="Y18" i="34" s="1"/>
  <c r="F18" i="94"/>
  <c r="C25" i="112"/>
  <c r="D25" i="112" s="1"/>
  <c r="H19" i="97"/>
  <c r="J14" i="95"/>
  <c r="K21" i="68"/>
  <c r="I17" i="92"/>
  <c r="I17" i="152"/>
  <c r="P21" i="100"/>
  <c r="Q21" i="100" s="1"/>
  <c r="T21" i="100"/>
  <c r="P27" i="4"/>
  <c r="Q27" i="4" s="1"/>
  <c r="T27" i="4"/>
  <c r="J21" i="94"/>
  <c r="H22" i="141"/>
  <c r="H22" i="108"/>
  <c r="D12" i="95"/>
  <c r="K21" i="43"/>
  <c r="L21" i="43"/>
  <c r="L10" i="94"/>
  <c r="T30" i="34"/>
  <c r="G25" i="107"/>
  <c r="D27" i="107"/>
  <c r="D19" i="58"/>
  <c r="T14" i="100"/>
  <c r="P14" i="100"/>
  <c r="Q14" i="100" s="1"/>
  <c r="J14" i="94"/>
  <c r="C15" i="3"/>
  <c r="C19" i="107"/>
  <c r="C19" i="109"/>
  <c r="J20" i="97"/>
  <c r="Q18" i="152"/>
  <c r="Q18" i="92"/>
  <c r="J22" i="95"/>
  <c r="V10" i="48"/>
  <c r="F30" i="48"/>
  <c r="F10" i="96"/>
  <c r="E26" i="45"/>
  <c r="C12" i="111"/>
  <c r="D12" i="111" s="1"/>
  <c r="S20" i="92"/>
  <c r="R14" i="10"/>
  <c r="J14" i="141"/>
  <c r="J14" i="108"/>
  <c r="D28" i="107"/>
  <c r="F13" i="95"/>
  <c r="V13" i="47"/>
  <c r="Y13" i="47" s="1"/>
  <c r="Z19" i="100"/>
  <c r="C13" i="52"/>
  <c r="L20" i="94"/>
  <c r="Z23" i="101"/>
  <c r="Z12" i="101"/>
  <c r="L19" i="97"/>
  <c r="C25" i="51"/>
  <c r="L14" i="102"/>
  <c r="K14" i="102"/>
  <c r="N30" i="48"/>
  <c r="H12" i="97"/>
  <c r="C12" i="110"/>
  <c r="D12" i="110" s="1"/>
  <c r="H22" i="94"/>
  <c r="Q17" i="98"/>
  <c r="I20" i="92"/>
  <c r="C18" i="52"/>
  <c r="L26" i="94"/>
  <c r="Z12" i="4"/>
  <c r="F17" i="94"/>
  <c r="V17" i="34"/>
  <c r="D16" i="95"/>
  <c r="C18" i="54"/>
  <c r="W12" i="100"/>
  <c r="G19" i="152"/>
  <c r="G19" i="92"/>
  <c r="H26" i="97"/>
  <c r="H18" i="141"/>
  <c r="H18" i="108"/>
  <c r="D11" i="96"/>
  <c r="H11" i="95"/>
  <c r="L17" i="96"/>
  <c r="C12" i="3"/>
  <c r="C16" i="107"/>
  <c r="Z18" i="4"/>
  <c r="G23" i="107"/>
  <c r="H29" i="52"/>
  <c r="W15" i="125"/>
  <c r="N19" i="125" s="1"/>
  <c r="R29" i="55"/>
  <c r="F14" i="94"/>
  <c r="V14" i="34"/>
  <c r="W18" i="4"/>
  <c r="M18" i="98"/>
  <c r="H24" i="141"/>
  <c r="H24" i="108"/>
  <c r="C11" i="54"/>
  <c r="F29" i="54"/>
  <c r="J18" i="108"/>
  <c r="J18" i="141"/>
  <c r="C18" i="109"/>
  <c r="C19" i="57"/>
  <c r="H27" i="96"/>
  <c r="L22" i="95"/>
  <c r="P29" i="55"/>
  <c r="E20" i="45"/>
  <c r="K18" i="152"/>
  <c r="K18" i="92"/>
  <c r="Z18" i="101"/>
  <c r="H29" i="54"/>
  <c r="Z18" i="100"/>
  <c r="I14" i="152"/>
  <c r="I14" i="92"/>
  <c r="C23" i="55"/>
  <c r="G15" i="92"/>
  <c r="Z19" i="4"/>
  <c r="J24" i="96"/>
  <c r="C26" i="57"/>
  <c r="C18" i="110"/>
  <c r="M27" i="112"/>
  <c r="C17" i="112"/>
  <c r="D17" i="112" s="1"/>
  <c r="W19" i="101"/>
  <c r="K20" i="92"/>
  <c r="L27" i="96"/>
  <c r="C23" i="110"/>
  <c r="D23" i="110" s="1"/>
  <c r="M19" i="92"/>
  <c r="M19" i="152"/>
  <c r="J17" i="97"/>
  <c r="J11" i="96"/>
  <c r="V19" i="47"/>
  <c r="Y19" i="47" s="1"/>
  <c r="F19" i="95"/>
  <c r="C15" i="84"/>
  <c r="V18" i="49"/>
  <c r="Y18" i="49" s="1"/>
  <c r="F18" i="97"/>
  <c r="L13" i="43"/>
  <c r="K13" i="43"/>
  <c r="W21" i="68"/>
  <c r="Q17" i="152"/>
  <c r="Q17" i="92"/>
  <c r="I18" i="92"/>
  <c r="I18" i="152"/>
  <c r="C16" i="3"/>
  <c r="C20" i="107"/>
  <c r="C23" i="50"/>
  <c r="W15" i="79"/>
  <c r="Q12" i="98"/>
  <c r="J26" i="96"/>
  <c r="H26" i="95"/>
  <c r="C21" i="45"/>
  <c r="C19" i="110"/>
  <c r="J14" i="96"/>
  <c r="W21" i="100"/>
  <c r="L14" i="94"/>
  <c r="J26" i="94"/>
  <c r="S15" i="92"/>
  <c r="J24" i="108"/>
  <c r="J24" i="141"/>
  <c r="C19" i="45"/>
  <c r="D13" i="155"/>
  <c r="J13" i="155" s="1"/>
  <c r="D11" i="94"/>
  <c r="N15" i="125"/>
  <c r="W25" i="100"/>
  <c r="J18" i="94"/>
  <c r="L21" i="102"/>
  <c r="K21" i="102"/>
  <c r="H27" i="95"/>
  <c r="S13" i="98"/>
  <c r="J19" i="94"/>
  <c r="Y30" i="101"/>
  <c r="Z30" i="101" s="1"/>
  <c r="Z11" i="101"/>
  <c r="K27" i="110"/>
  <c r="C18" i="112"/>
  <c r="E17" i="45"/>
  <c r="AC14" i="68"/>
  <c r="E14" i="152"/>
  <c r="E14" i="92"/>
  <c r="F12" i="95"/>
  <c r="V12" i="47"/>
  <c r="Y12" i="47" s="1"/>
  <c r="L24" i="96"/>
  <c r="E19" i="92"/>
  <c r="E19" i="152"/>
  <c r="AC19" i="68"/>
  <c r="AA19" i="68" s="1"/>
  <c r="R30" i="48"/>
  <c r="J10" i="96"/>
  <c r="D19" i="94"/>
  <c r="D21" i="155"/>
  <c r="J21" i="155" s="1"/>
  <c r="L26" i="96"/>
  <c r="W28" i="100"/>
  <c r="T13" i="100"/>
  <c r="P13" i="100"/>
  <c r="Q13" i="100" s="1"/>
  <c r="C11" i="109"/>
  <c r="N19" i="79"/>
  <c r="K16" i="98"/>
  <c r="Z26" i="101"/>
  <c r="G29" i="107"/>
  <c r="V27" i="47"/>
  <c r="Y27" i="47" s="1"/>
  <c r="F27" i="95"/>
  <c r="O27" i="112"/>
  <c r="K12" i="36"/>
  <c r="J12" i="36"/>
  <c r="C26" i="110"/>
  <c r="F11" i="96"/>
  <c r="V11" i="48"/>
  <c r="Y11" i="48" s="1"/>
  <c r="C14" i="84"/>
  <c r="W15" i="100"/>
  <c r="D24" i="97"/>
  <c r="F13" i="97"/>
  <c r="V13" i="49"/>
  <c r="Y13" i="49" s="1"/>
  <c r="C11" i="52"/>
  <c r="F29" i="52"/>
  <c r="Z17" i="100"/>
  <c r="S14" i="98"/>
  <c r="C21" i="56"/>
  <c r="C16" i="111"/>
  <c r="H25" i="95"/>
  <c r="C16" i="54"/>
  <c r="H17" i="108"/>
  <c r="H17" i="141"/>
  <c r="D19" i="95"/>
  <c r="T15" i="125"/>
  <c r="L19" i="125" s="1"/>
  <c r="W21" i="101"/>
  <c r="C27" i="50"/>
  <c r="C17" i="56"/>
  <c r="I12" i="92"/>
  <c r="I12" i="152"/>
  <c r="K16" i="68"/>
  <c r="L12" i="97"/>
  <c r="K27" i="102"/>
  <c r="J24" i="95"/>
  <c r="C14" i="52"/>
  <c r="Y30" i="4"/>
  <c r="Z30" i="4" s="1"/>
  <c r="Z11" i="4"/>
  <c r="C26" i="55"/>
  <c r="J17" i="96"/>
  <c r="I27" i="110"/>
  <c r="C17" i="110"/>
  <c r="D17" i="110" s="1"/>
  <c r="Q19" i="58"/>
  <c r="L23" i="43"/>
  <c r="K23" i="43"/>
  <c r="P16" i="101"/>
  <c r="Q16" i="101" s="1"/>
  <c r="T16" i="101"/>
  <c r="I19" i="92"/>
  <c r="I19" i="152"/>
  <c r="J23" i="97"/>
  <c r="L20" i="108"/>
  <c r="J19" i="97"/>
  <c r="L19" i="108"/>
  <c r="P26" i="4"/>
  <c r="Q26" i="4" s="1"/>
  <c r="T26" i="4"/>
  <c r="K18" i="102"/>
  <c r="L18" i="102"/>
  <c r="C13" i="110"/>
  <c r="J12" i="108"/>
  <c r="J12" i="141"/>
  <c r="E24" i="45"/>
  <c r="K26" i="102"/>
  <c r="L26" i="102"/>
  <c r="F13" i="96"/>
  <c r="V13" i="48"/>
  <c r="Y13" i="48" s="1"/>
  <c r="V17" i="49"/>
  <c r="Y17" i="49" s="1"/>
  <c r="F17" i="97"/>
  <c r="H23" i="94"/>
  <c r="C18" i="51"/>
  <c r="C24" i="56"/>
  <c r="D18" i="96"/>
  <c r="K20" i="43"/>
  <c r="L20" i="43"/>
  <c r="C16" i="84"/>
  <c r="E19" i="58"/>
  <c r="C13" i="55"/>
  <c r="E13" i="152"/>
  <c r="AC13" i="68"/>
  <c r="E13" i="92"/>
  <c r="J17" i="141"/>
  <c r="J17" i="108"/>
  <c r="C25" i="111"/>
  <c r="S17" i="98"/>
  <c r="C20" i="84"/>
  <c r="T23" i="101"/>
  <c r="P23" i="101"/>
  <c r="Q23" i="101" s="1"/>
  <c r="C14" i="54"/>
  <c r="W14" i="100"/>
  <c r="L15" i="43"/>
  <c r="K15" i="43"/>
  <c r="H21" i="95"/>
  <c r="Z28" i="101"/>
  <c r="L24" i="97"/>
  <c r="C23" i="56"/>
  <c r="C14" i="57"/>
  <c r="C24" i="112"/>
  <c r="T24" i="10"/>
  <c r="F24" i="108"/>
  <c r="F24" i="141"/>
  <c r="W23" i="101"/>
  <c r="C23" i="51"/>
  <c r="O27" i="111"/>
  <c r="W24" i="4"/>
  <c r="L20" i="96"/>
  <c r="V21" i="49"/>
  <c r="Y21" i="49" s="1"/>
  <c r="F21" i="97"/>
  <c r="M14" i="92"/>
  <c r="M14" i="152"/>
  <c r="C16" i="110"/>
  <c r="J20" i="108"/>
  <c r="J20" i="141"/>
  <c r="J25" i="97"/>
  <c r="W12" i="101"/>
  <c r="M29" i="52"/>
  <c r="E16" i="98"/>
  <c r="AC16" i="79"/>
  <c r="AA16" i="79" s="1"/>
  <c r="E19" i="79"/>
  <c r="Z23" i="100"/>
  <c r="C25" i="110"/>
  <c r="D20" i="107"/>
  <c r="E20" i="107" s="1"/>
  <c r="Z22" i="4"/>
  <c r="F10" i="95"/>
  <c r="F30" i="47"/>
  <c r="V10" i="47"/>
  <c r="Y10" i="47" s="1"/>
  <c r="H11" i="141"/>
  <c r="H11" i="108"/>
  <c r="M29" i="56"/>
  <c r="H30" i="48"/>
  <c r="C12" i="52"/>
  <c r="C18" i="56"/>
  <c r="C13" i="53"/>
  <c r="J27" i="36"/>
  <c r="K27" i="36"/>
  <c r="C13" i="50"/>
  <c r="C12" i="55"/>
  <c r="W13" i="100"/>
  <c r="D21" i="97"/>
  <c r="J22" i="94"/>
  <c r="W13" i="4"/>
  <c r="T24" i="101"/>
  <c r="P24" i="101"/>
  <c r="Q24" i="101" s="1"/>
  <c r="F26" i="96"/>
  <c r="V26" i="48"/>
  <c r="Y26" i="48" s="1"/>
  <c r="C10" i="112"/>
  <c r="D10" i="112" s="1"/>
  <c r="C25" i="54"/>
  <c r="C28" i="107"/>
  <c r="C24" i="3"/>
  <c r="D13" i="97"/>
  <c r="C25" i="52"/>
  <c r="C28" i="53"/>
  <c r="M29" i="51"/>
  <c r="J26" i="141"/>
  <c r="J26" i="108"/>
  <c r="C15" i="55"/>
  <c r="P15" i="101"/>
  <c r="Q15" i="101" s="1"/>
  <c r="T15" i="101"/>
  <c r="C21" i="55"/>
  <c r="C11" i="110"/>
  <c r="D11" i="110" s="1"/>
  <c r="V10" i="34"/>
  <c r="F30" i="34"/>
  <c r="F10" i="94"/>
  <c r="D18" i="107"/>
  <c r="T30" i="47"/>
  <c r="L10" i="95"/>
  <c r="S18" i="92"/>
  <c r="S18" i="152"/>
  <c r="C15" i="52"/>
  <c r="C21" i="84"/>
  <c r="E27" i="112"/>
  <c r="C9" i="112"/>
  <c r="F18" i="108"/>
  <c r="F18" i="141"/>
  <c r="T18" i="10"/>
  <c r="G13" i="92"/>
  <c r="G13" i="152"/>
  <c r="Z15" i="79"/>
  <c r="S12" i="98"/>
  <c r="J20" i="95"/>
  <c r="V30" i="4"/>
  <c r="W30" i="4" s="1"/>
  <c r="W11" i="4"/>
  <c r="F14" i="97"/>
  <c r="V14" i="49"/>
  <c r="Y14" i="49" s="1"/>
  <c r="L27" i="108"/>
  <c r="V27" i="34"/>
  <c r="Y27" i="34" s="1"/>
  <c r="F27" i="94"/>
  <c r="C17" i="109"/>
  <c r="T16" i="4"/>
  <c r="P16" i="4"/>
  <c r="Q16" i="4" s="1"/>
  <c r="J26" i="97"/>
  <c r="F11" i="97"/>
  <c r="V11" i="49"/>
  <c r="Y11" i="49" s="1"/>
  <c r="H25" i="141"/>
  <c r="H25" i="108"/>
  <c r="L14" i="95"/>
  <c r="L26" i="95"/>
  <c r="F22" i="97"/>
  <c r="V22" i="49"/>
  <c r="Y22" i="49" s="1"/>
  <c r="T27" i="100"/>
  <c r="P27" i="100"/>
  <c r="Q27" i="100" s="1"/>
  <c r="H15" i="141"/>
  <c r="H15" i="108"/>
  <c r="L16" i="97"/>
  <c r="W22" i="100"/>
  <c r="L27" i="97"/>
  <c r="J13" i="94"/>
  <c r="C24" i="51"/>
  <c r="H15" i="96"/>
  <c r="W20" i="101"/>
  <c r="Z20" i="100"/>
  <c r="H17" i="94"/>
  <c r="T21" i="101"/>
  <c r="P21" i="101"/>
  <c r="Q21" i="101" s="1"/>
  <c r="H22" i="95"/>
  <c r="C11" i="112"/>
  <c r="T23" i="10"/>
  <c r="F23" i="108"/>
  <c r="F23" i="141"/>
  <c r="L30" i="48"/>
  <c r="F21" i="96"/>
  <c r="V21" i="48"/>
  <c r="Y21" i="48" s="1"/>
  <c r="C15" i="112"/>
  <c r="D15" i="112" s="1"/>
  <c r="L25" i="94"/>
  <c r="J10" i="94"/>
  <c r="R30" i="34"/>
  <c r="H21" i="94"/>
  <c r="T14" i="101"/>
  <c r="P14" i="101"/>
  <c r="Q14" i="101" s="1"/>
  <c r="C14" i="55"/>
  <c r="V11" i="34"/>
  <c r="U11" i="34" s="1"/>
  <c r="F11" i="94"/>
  <c r="W12" i="4"/>
  <c r="L19" i="96"/>
  <c r="J12" i="95"/>
  <c r="J13" i="97"/>
  <c r="C20" i="55"/>
  <c r="H27" i="108"/>
  <c r="H27" i="141"/>
  <c r="Q15" i="125"/>
  <c r="P25" i="4"/>
  <c r="Q25" i="4" s="1"/>
  <c r="T25" i="4"/>
  <c r="K22" i="36"/>
  <c r="J22" i="36"/>
  <c r="C16" i="57"/>
  <c r="K17" i="152"/>
  <c r="K21" i="152" s="1"/>
  <c r="N21" i="68"/>
  <c r="K17" i="92"/>
  <c r="S30" i="4"/>
  <c r="T30" i="4" s="1"/>
  <c r="P11" i="4"/>
  <c r="Q11" i="4" s="1"/>
  <c r="T11" i="4"/>
  <c r="C12" i="53"/>
  <c r="G15" i="107"/>
  <c r="C10" i="111"/>
  <c r="D10" i="111" s="1"/>
  <c r="C25" i="50"/>
  <c r="W24" i="100"/>
  <c r="C10" i="109"/>
  <c r="Z17" i="4"/>
  <c r="T22" i="4"/>
  <c r="P22" i="4"/>
  <c r="Q22" i="4" s="1"/>
  <c r="V23" i="34"/>
  <c r="F23" i="94"/>
  <c r="D23" i="107"/>
  <c r="C19" i="58"/>
  <c r="Q20" i="92"/>
  <c r="V18" i="48"/>
  <c r="Y18" i="48" s="1"/>
  <c r="F18" i="96"/>
  <c r="I27" i="109"/>
  <c r="E18" i="92"/>
  <c r="E18" i="152"/>
  <c r="AC18" i="68"/>
  <c r="AA18" i="68" s="1"/>
  <c r="J23" i="95"/>
  <c r="K27" i="43"/>
  <c r="L27" i="43"/>
  <c r="L21" i="97"/>
  <c r="L11" i="94"/>
  <c r="M27" i="110"/>
  <c r="P29" i="52"/>
  <c r="C15" i="111"/>
  <c r="C27" i="56"/>
  <c r="T27" i="101"/>
  <c r="P27" i="101"/>
  <c r="Q27" i="101" s="1"/>
  <c r="M27" i="111"/>
  <c r="C17" i="50"/>
  <c r="H10" i="95"/>
  <c r="P30" i="47"/>
  <c r="J18" i="95"/>
  <c r="H11" i="94"/>
  <c r="L12" i="102"/>
  <c r="K12" i="102"/>
  <c r="F29" i="50"/>
  <c r="C11" i="50"/>
  <c r="J11" i="95"/>
  <c r="C24" i="110"/>
  <c r="D24" i="110" s="1"/>
  <c r="P16" i="110"/>
  <c r="AC13" i="79"/>
  <c r="AA13" i="79" s="1"/>
  <c r="E13" i="98"/>
  <c r="O19" i="92"/>
  <c r="O19" i="152"/>
  <c r="D10" i="96"/>
  <c r="D30" i="48"/>
  <c r="V20" i="49"/>
  <c r="Y20" i="49" s="1"/>
  <c r="F20" i="97"/>
  <c r="T19" i="79"/>
  <c r="O16" i="98"/>
  <c r="C28" i="84"/>
  <c r="K29" i="52"/>
  <c r="K14" i="152"/>
  <c r="K14" i="92"/>
  <c r="P29" i="57"/>
  <c r="K25" i="36"/>
  <c r="J25" i="36"/>
  <c r="F12" i="141"/>
  <c r="F12" i="108"/>
  <c r="T12" i="10"/>
  <c r="F18" i="95"/>
  <c r="V18" i="47"/>
  <c r="Y18" i="47" s="1"/>
  <c r="H26" i="94"/>
  <c r="V26" i="49"/>
  <c r="Y26" i="49" s="1"/>
  <c r="F26" i="97"/>
  <c r="C22" i="50"/>
  <c r="L20" i="95"/>
  <c r="K13" i="152"/>
  <c r="K13" i="92"/>
  <c r="K26" i="43"/>
  <c r="L26" i="43"/>
  <c r="S18" i="98"/>
  <c r="C25" i="107"/>
  <c r="E25" i="107" s="1"/>
  <c r="C21" i="3"/>
  <c r="V16" i="47"/>
  <c r="Y16" i="47" s="1"/>
  <c r="F16" i="95"/>
  <c r="D21" i="94"/>
  <c r="D23" i="155"/>
  <c r="J23" i="155" s="1"/>
  <c r="C28" i="57"/>
  <c r="K19" i="58"/>
  <c r="P20" i="100"/>
  <c r="Q20" i="100" s="1"/>
  <c r="T20" i="100"/>
  <c r="P29" i="50"/>
  <c r="C20" i="57"/>
  <c r="L21" i="108"/>
  <c r="E23" i="45"/>
  <c r="T19" i="4"/>
  <c r="P19" i="4"/>
  <c r="Q19" i="4" s="1"/>
  <c r="Q14" i="98"/>
  <c r="Q15" i="98" s="1"/>
  <c r="AB12" i="98" s="1"/>
  <c r="W23" i="4"/>
  <c r="H14" i="94"/>
  <c r="C15" i="56"/>
  <c r="T20" i="4"/>
  <c r="P20" i="4"/>
  <c r="Q20" i="4" s="1"/>
  <c r="Z16" i="100"/>
  <c r="C22" i="53"/>
  <c r="N16" i="68"/>
  <c r="N23" i="68" s="1"/>
  <c r="K12" i="152"/>
  <c r="K12" i="92"/>
  <c r="G14" i="92"/>
  <c r="G14" i="152"/>
  <c r="P14" i="4"/>
  <c r="Q14" i="4" s="1"/>
  <c r="T14" i="4"/>
  <c r="E16" i="45"/>
  <c r="K19" i="43"/>
  <c r="L19" i="43"/>
  <c r="D19" i="155"/>
  <c r="D17" i="94"/>
  <c r="L13" i="96"/>
  <c r="C11" i="56"/>
  <c r="F29" i="56"/>
  <c r="J12" i="94"/>
  <c r="C16" i="109"/>
  <c r="C28" i="51"/>
  <c r="C28" i="55"/>
  <c r="C17" i="45"/>
  <c r="W14" i="4"/>
  <c r="J23" i="108"/>
  <c r="J23" i="141"/>
  <c r="J30" i="49"/>
  <c r="Z12" i="100"/>
  <c r="C27" i="84"/>
  <c r="K15" i="92"/>
  <c r="C15" i="110"/>
  <c r="D15" i="110" s="1"/>
  <c r="H18" i="94"/>
  <c r="K15" i="36"/>
  <c r="J15" i="36"/>
  <c r="H14" i="96"/>
  <c r="J16" i="95"/>
  <c r="V24" i="47"/>
  <c r="Y24" i="47" s="1"/>
  <c r="F24" i="95"/>
  <c r="N24" i="95" s="1"/>
  <c r="J23" i="36"/>
  <c r="K23" i="36"/>
  <c r="T16" i="10"/>
  <c r="F16" i="108"/>
  <c r="F16" i="141"/>
  <c r="P17" i="100"/>
  <c r="Q17" i="100" s="1"/>
  <c r="T17" i="100"/>
  <c r="I16" i="98"/>
  <c r="K19" i="79"/>
  <c r="C31" i="36"/>
  <c r="C17" i="57"/>
  <c r="R29" i="56"/>
  <c r="G17" i="98"/>
  <c r="W15" i="4"/>
  <c r="G16" i="98"/>
  <c r="H19" i="79"/>
  <c r="C22" i="55"/>
  <c r="L15" i="97"/>
  <c r="H22" i="97"/>
  <c r="C28" i="50"/>
  <c r="F15" i="95"/>
  <c r="V15" i="47"/>
  <c r="Y15" i="47" s="1"/>
  <c r="J16" i="36"/>
  <c r="K16" i="36"/>
  <c r="C16" i="45"/>
  <c r="C13" i="3"/>
  <c r="C17" i="107"/>
  <c r="V21" i="47"/>
  <c r="Y21" i="47" s="1"/>
  <c r="F21" i="95"/>
  <c r="H12" i="95"/>
  <c r="L26" i="97"/>
  <c r="C25" i="3"/>
  <c r="C29" i="107"/>
  <c r="C29" i="45"/>
  <c r="C15" i="51"/>
  <c r="R29" i="54"/>
  <c r="T26" i="101"/>
  <c r="P26" i="101"/>
  <c r="Q26" i="101" s="1"/>
  <c r="J13" i="141"/>
  <c r="J13" i="108"/>
  <c r="J15" i="95"/>
  <c r="C26" i="111"/>
  <c r="P26" i="111" s="1"/>
  <c r="C23" i="52"/>
  <c r="C26" i="109"/>
  <c r="C20" i="109"/>
  <c r="M27" i="109"/>
  <c r="Q18" i="98"/>
  <c r="K14" i="43"/>
  <c r="L14" i="43"/>
  <c r="Q13" i="152"/>
  <c r="Q13" i="92"/>
  <c r="C11" i="51"/>
  <c r="F29" i="51"/>
  <c r="C12" i="50"/>
  <c r="C21" i="50"/>
  <c r="D16" i="155"/>
  <c r="J16" i="155" s="1"/>
  <c r="D14" i="94"/>
  <c r="L22" i="96"/>
  <c r="H15" i="95"/>
  <c r="J26" i="95"/>
  <c r="N26" i="95" s="1"/>
  <c r="Q26" i="95" s="1"/>
  <c r="H27" i="94"/>
  <c r="D25" i="155"/>
  <c r="D23" i="94"/>
  <c r="D20" i="97"/>
  <c r="H20" i="94"/>
  <c r="Z15" i="125"/>
  <c r="O19" i="125" s="1"/>
  <c r="L18" i="96"/>
  <c r="F15" i="97"/>
  <c r="V15" i="49"/>
  <c r="Y15" i="49" s="1"/>
  <c r="L24" i="102"/>
  <c r="K24" i="102"/>
  <c r="T22" i="10"/>
  <c r="F22" i="108"/>
  <c r="F22" i="141"/>
  <c r="V27" i="49"/>
  <c r="Y27" i="49" s="1"/>
  <c r="F27" i="97"/>
  <c r="C14" i="111"/>
  <c r="D22" i="97"/>
  <c r="V20" i="34"/>
  <c r="F20" i="94"/>
  <c r="Z15" i="101"/>
  <c r="G30" i="107"/>
  <c r="J30" i="107" s="1"/>
  <c r="G27" i="112"/>
  <c r="D29" i="10"/>
  <c r="K18" i="36"/>
  <c r="J18" i="36"/>
  <c r="L14" i="108"/>
  <c r="X14" i="10"/>
  <c r="W27" i="101"/>
  <c r="Z14" i="100"/>
  <c r="C12" i="54"/>
  <c r="M14" i="98"/>
  <c r="L15" i="102"/>
  <c r="K15" i="102"/>
  <c r="J14" i="36"/>
  <c r="K14" i="36"/>
  <c r="H20" i="108"/>
  <c r="H20" i="141"/>
  <c r="L12" i="108"/>
  <c r="C20" i="111"/>
  <c r="I30" i="45"/>
  <c r="E12" i="45"/>
  <c r="H16" i="95"/>
  <c r="J19" i="95"/>
  <c r="R30" i="47"/>
  <c r="J10" i="95"/>
  <c r="J27" i="95"/>
  <c r="W19" i="100"/>
  <c r="C14" i="50"/>
  <c r="H25" i="96"/>
  <c r="H13" i="94"/>
  <c r="T13" i="4"/>
  <c r="P13" i="4"/>
  <c r="Q13" i="4" s="1"/>
  <c r="K29" i="55"/>
  <c r="G22" i="107"/>
  <c r="J22" i="96"/>
  <c r="I19" i="58"/>
  <c r="C14" i="53"/>
  <c r="Z28" i="100"/>
  <c r="J13" i="96"/>
  <c r="L16" i="95"/>
  <c r="W20" i="4"/>
  <c r="L17" i="102"/>
  <c r="K17" i="102"/>
  <c r="H21" i="68"/>
  <c r="G17" i="152"/>
  <c r="G21" i="152" s="1"/>
  <c r="W17" i="152" s="1"/>
  <c r="G17" i="92"/>
  <c r="D15" i="97"/>
  <c r="O19" i="58"/>
  <c r="H20" i="95"/>
  <c r="N20" i="95" s="1"/>
  <c r="Q20" i="95" s="1"/>
  <c r="K10" i="102"/>
  <c r="J29" i="102"/>
  <c r="L29" i="102" s="1"/>
  <c r="L10" i="102"/>
  <c r="G31" i="107"/>
  <c r="H15" i="125"/>
  <c r="F19" i="125" s="1"/>
  <c r="K17" i="98"/>
  <c r="F25" i="94"/>
  <c r="V25" i="34"/>
  <c r="L17" i="108"/>
  <c r="T26" i="10"/>
  <c r="F26" i="108"/>
  <c r="F26" i="141"/>
  <c r="N26" i="141" s="1"/>
  <c r="C23" i="45"/>
  <c r="P21" i="4"/>
  <c r="Q21" i="4" s="1"/>
  <c r="T21" i="4"/>
  <c r="L11" i="43"/>
  <c r="K11" i="43"/>
  <c r="J31" i="43"/>
  <c r="C19" i="50"/>
  <c r="C22" i="110"/>
  <c r="P22" i="110" s="1"/>
  <c r="K12" i="43"/>
  <c r="L12" i="43"/>
  <c r="Q19" i="92"/>
  <c r="Q19" i="152"/>
  <c r="C15" i="53"/>
  <c r="W29" i="10"/>
  <c r="L10" i="108"/>
  <c r="G27" i="110"/>
  <c r="C19" i="84"/>
  <c r="C26" i="53"/>
  <c r="H16" i="108"/>
  <c r="H16" i="141"/>
  <c r="D25" i="97"/>
  <c r="L18" i="94"/>
  <c r="F25" i="141"/>
  <c r="N25" i="141" s="1"/>
  <c r="T25" i="10"/>
  <c r="C28" i="106"/>
  <c r="F25" i="108"/>
  <c r="Z25" i="101"/>
  <c r="Z26" i="4"/>
  <c r="F27" i="96"/>
  <c r="V27" i="48"/>
  <c r="Y27" i="48" s="1"/>
  <c r="W22" i="4"/>
  <c r="V19" i="34"/>
  <c r="F19" i="94"/>
  <c r="C15" i="107"/>
  <c r="C11" i="3"/>
  <c r="H13" i="96"/>
  <c r="Q29" i="10"/>
  <c r="J10" i="141"/>
  <c r="N10" i="141" s="1"/>
  <c r="J10" i="108"/>
  <c r="J19" i="96"/>
  <c r="E19" i="45"/>
  <c r="H24" i="97"/>
  <c r="C22" i="57"/>
  <c r="Z13" i="4"/>
  <c r="J27" i="96"/>
  <c r="W27" i="100"/>
  <c r="C21" i="111"/>
  <c r="E17" i="152"/>
  <c r="AC17" i="68"/>
  <c r="E17" i="92"/>
  <c r="E21" i="68"/>
  <c r="L16" i="96"/>
  <c r="E27" i="45"/>
  <c r="C23" i="109"/>
  <c r="E18" i="98"/>
  <c r="AC18" i="79"/>
  <c r="D18" i="94"/>
  <c r="D20" i="155"/>
  <c r="J20" i="155" s="1"/>
  <c r="L13" i="94"/>
  <c r="G13" i="98"/>
  <c r="H15" i="94"/>
  <c r="L24" i="94"/>
  <c r="O27" i="110"/>
  <c r="I13" i="98"/>
  <c r="W18" i="101"/>
  <c r="W16" i="101"/>
  <c r="J13" i="36"/>
  <c r="K13" i="36"/>
  <c r="C25" i="57"/>
  <c r="P29" i="54"/>
  <c r="C20" i="45"/>
  <c r="D24" i="95"/>
  <c r="L17" i="94"/>
  <c r="N17" i="94" s="1"/>
  <c r="D19" i="96"/>
  <c r="C23" i="54"/>
  <c r="D29" i="102"/>
  <c r="L23" i="96"/>
  <c r="F21" i="141"/>
  <c r="T21" i="10"/>
  <c r="F21" i="108"/>
  <c r="L17" i="97"/>
  <c r="J16" i="97"/>
  <c r="J30" i="34"/>
  <c r="D24" i="107"/>
  <c r="I31" i="36"/>
  <c r="K11" i="36"/>
  <c r="J11" i="36"/>
  <c r="D10" i="94"/>
  <c r="D12" i="155"/>
  <c r="F12" i="155" s="1"/>
  <c r="D30" i="34"/>
  <c r="T19" i="101"/>
  <c r="P19" i="101"/>
  <c r="Q19" i="101" s="1"/>
  <c r="H10" i="96"/>
  <c r="P30" i="48"/>
  <c r="H17" i="97"/>
  <c r="D21" i="107"/>
  <c r="C26" i="3"/>
  <c r="C30" i="107"/>
  <c r="E30" i="107" s="1"/>
  <c r="Z21" i="100"/>
  <c r="H27" i="97"/>
  <c r="F23" i="96"/>
  <c r="V23" i="48"/>
  <c r="Y23" i="48" s="1"/>
  <c r="C9" i="109"/>
  <c r="E27" i="109"/>
  <c r="J12" i="96"/>
  <c r="P25" i="100"/>
  <c r="Q25" i="100" s="1"/>
  <c r="T25" i="100"/>
  <c r="K13" i="102"/>
  <c r="L13" i="102"/>
  <c r="D12" i="97"/>
  <c r="F22" i="94"/>
  <c r="V22" i="34"/>
  <c r="H18" i="97"/>
  <c r="D19" i="107"/>
  <c r="C9" i="111"/>
  <c r="E27" i="111"/>
  <c r="E25" i="45"/>
  <c r="D31" i="107"/>
  <c r="L16" i="108"/>
  <c r="P29" i="51"/>
  <c r="E27" i="110"/>
  <c r="C9" i="110"/>
  <c r="W26" i="101"/>
  <c r="I17" i="98"/>
  <c r="F20" i="96"/>
  <c r="V20" i="48"/>
  <c r="Y20" i="48" s="1"/>
  <c r="H22" i="96"/>
  <c r="L15" i="108"/>
  <c r="K16" i="43"/>
  <c r="L16" i="43"/>
  <c r="K29" i="53"/>
  <c r="Y30" i="100"/>
  <c r="Z30" i="100" s="1"/>
  <c r="Z11" i="100"/>
  <c r="R19" i="58"/>
  <c r="J30" i="48"/>
  <c r="D10" i="95"/>
  <c r="D30" i="47"/>
  <c r="C21" i="109"/>
  <c r="D14" i="107"/>
  <c r="J14" i="107" s="1"/>
  <c r="H14" i="107" s="1"/>
  <c r="H31" i="106"/>
  <c r="J15" i="97"/>
  <c r="L13" i="108"/>
  <c r="M29" i="55"/>
  <c r="N29" i="55" s="1"/>
  <c r="L25" i="43"/>
  <c r="K25" i="43"/>
  <c r="W14" i="101"/>
  <c r="W24" i="101"/>
  <c r="H25" i="94"/>
  <c r="K29" i="50"/>
  <c r="N29" i="50" s="1"/>
  <c r="G27" i="111"/>
  <c r="K18" i="98"/>
  <c r="J25" i="95"/>
  <c r="T20" i="101"/>
  <c r="P20" i="101"/>
  <c r="Q20" i="101" s="1"/>
  <c r="H29" i="50"/>
  <c r="Z25" i="100"/>
  <c r="D17" i="107"/>
  <c r="C13" i="57"/>
  <c r="R29" i="53"/>
  <c r="S29" i="53" s="1"/>
  <c r="K22" i="43"/>
  <c r="L22" i="43"/>
  <c r="C23" i="111"/>
  <c r="P23" i="111" s="1"/>
  <c r="L22" i="102"/>
  <c r="K22" i="102"/>
  <c r="F12" i="96"/>
  <c r="V12" i="48"/>
  <c r="Y12" i="48" s="1"/>
  <c r="H14" i="108"/>
  <c r="H14" i="141"/>
  <c r="O20" i="92"/>
  <c r="E15" i="125"/>
  <c r="AC12" i="125"/>
  <c r="W17" i="4"/>
  <c r="H24" i="94"/>
  <c r="D23" i="95"/>
  <c r="D15" i="107"/>
  <c r="J15" i="107" s="1"/>
  <c r="C24" i="55"/>
  <c r="Z27" i="100"/>
  <c r="J23" i="94"/>
  <c r="C16" i="52"/>
  <c r="C25" i="55"/>
  <c r="J22" i="108"/>
  <c r="J22" i="141"/>
  <c r="D13" i="96"/>
  <c r="F17" i="108"/>
  <c r="N17" i="108" s="1"/>
  <c r="I17" i="108" s="1"/>
  <c r="T17" i="10"/>
  <c r="F17" i="141"/>
  <c r="W28" i="101"/>
  <c r="G19" i="107"/>
  <c r="E22" i="45"/>
  <c r="E14" i="45"/>
  <c r="Z24" i="100"/>
  <c r="C17" i="111"/>
  <c r="D17" i="111" s="1"/>
  <c r="C17" i="55"/>
  <c r="C15" i="109"/>
  <c r="T21" i="68"/>
  <c r="O17" i="152"/>
  <c r="O17" i="92"/>
  <c r="G17" i="107"/>
  <c r="D22" i="155"/>
  <c r="F22" i="155" s="1"/>
  <c r="G22" i="155" s="1"/>
  <c r="D20" i="94"/>
  <c r="W25" i="101"/>
  <c r="K11" i="102"/>
  <c r="L11" i="102"/>
  <c r="E13" i="45"/>
  <c r="M18" i="152"/>
  <c r="M18" i="92"/>
  <c r="L14" i="96"/>
  <c r="C20" i="54"/>
  <c r="G21" i="107"/>
  <c r="J21" i="107" s="1"/>
  <c r="K25" i="102"/>
  <c r="L25" i="102"/>
  <c r="G18" i="107"/>
  <c r="I17" i="84"/>
  <c r="C11" i="111"/>
  <c r="G24" i="107"/>
  <c r="C14" i="110"/>
  <c r="D14" i="110" s="1"/>
  <c r="Q15" i="79"/>
  <c r="M12" i="98"/>
  <c r="M15" i="98" s="1"/>
  <c r="Z14" i="98" s="1"/>
  <c r="W11" i="101"/>
  <c r="V30" i="101"/>
  <c r="W30" i="101" s="1"/>
  <c r="C20" i="112"/>
  <c r="D20" i="112" s="1"/>
  <c r="M16" i="98"/>
  <c r="Q19" i="79"/>
  <c r="H21" i="96"/>
  <c r="K29" i="54"/>
  <c r="S19" i="92"/>
  <c r="S19" i="152"/>
  <c r="C26" i="52"/>
  <c r="O14" i="98"/>
  <c r="L27" i="95"/>
  <c r="C28" i="52"/>
  <c r="D16" i="97"/>
  <c r="C10" i="110"/>
  <c r="C16" i="56"/>
  <c r="H19" i="94"/>
  <c r="Z13" i="100"/>
  <c r="F29" i="53"/>
  <c r="C11" i="53"/>
  <c r="C24" i="57"/>
  <c r="H12" i="96"/>
  <c r="H23" i="108"/>
  <c r="H23" i="141"/>
  <c r="C22" i="52"/>
  <c r="C18" i="53"/>
  <c r="J20" i="96"/>
  <c r="N20" i="96" s="1"/>
  <c r="E14" i="98"/>
  <c r="AC14" i="79"/>
  <c r="C18" i="50"/>
  <c r="T12" i="101"/>
  <c r="P12" i="101"/>
  <c r="Q12" i="101" s="1"/>
  <c r="J16" i="94"/>
  <c r="M17" i="98"/>
  <c r="H21" i="97"/>
  <c r="C26" i="106"/>
  <c r="C14" i="56"/>
  <c r="Z16" i="4"/>
  <c r="L17" i="43"/>
  <c r="K17" i="43"/>
  <c r="C22" i="109"/>
  <c r="L30" i="47"/>
  <c r="L19" i="95"/>
  <c r="C21" i="107"/>
  <c r="E21" i="107" s="1"/>
  <c r="C17" i="3"/>
  <c r="C20" i="50"/>
  <c r="C24" i="107"/>
  <c r="C20" i="3"/>
  <c r="F25" i="96"/>
  <c r="V25" i="48"/>
  <c r="Y25" i="48" s="1"/>
  <c r="C17" i="106"/>
  <c r="D25" i="109"/>
  <c r="C24" i="50"/>
  <c r="L26" i="108"/>
  <c r="C23" i="84"/>
  <c r="I14" i="98"/>
  <c r="P19" i="58"/>
  <c r="H15" i="97"/>
  <c r="L18" i="95"/>
  <c r="F16" i="96"/>
  <c r="V16" i="48"/>
  <c r="Y16" i="48" s="1"/>
  <c r="Z23" i="4"/>
  <c r="L10" i="97"/>
  <c r="T30" i="49"/>
  <c r="W16" i="4"/>
  <c r="Z24" i="4"/>
  <c r="C19" i="111"/>
  <c r="D19" i="111" s="1"/>
  <c r="E20" i="92"/>
  <c r="AC20" i="68"/>
  <c r="C22" i="111"/>
  <c r="D22" i="111" s="1"/>
  <c r="C27" i="54"/>
  <c r="J18" i="97"/>
  <c r="M29" i="53"/>
  <c r="C26" i="56"/>
  <c r="C21" i="53"/>
  <c r="W27" i="4"/>
  <c r="D22" i="95"/>
  <c r="R29" i="50"/>
  <c r="S29" i="50" s="1"/>
  <c r="C25" i="53"/>
  <c r="G27" i="107"/>
  <c r="J27" i="107" s="1"/>
  <c r="K27" i="107" s="1"/>
  <c r="J30" i="47"/>
  <c r="L25" i="108"/>
  <c r="P28" i="4"/>
  <c r="Q28" i="4" s="1"/>
  <c r="T28" i="4"/>
  <c r="E28" i="45"/>
  <c r="M17" i="152"/>
  <c r="M17" i="92"/>
  <c r="Q21" i="68"/>
  <c r="W26" i="100"/>
  <c r="C26" i="54"/>
  <c r="E12" i="92"/>
  <c r="AC12" i="68"/>
  <c r="E12" i="152"/>
  <c r="E16" i="68"/>
  <c r="L13" i="95"/>
  <c r="H16" i="96"/>
  <c r="Q16" i="98"/>
  <c r="W19" i="79"/>
  <c r="C17" i="52"/>
  <c r="I12" i="98"/>
  <c r="K15" i="79"/>
  <c r="C28" i="54"/>
  <c r="H13" i="95"/>
  <c r="E15" i="45"/>
  <c r="P29" i="56"/>
  <c r="H16" i="97"/>
  <c r="C20" i="52"/>
  <c r="Z17" i="101"/>
  <c r="C12" i="45"/>
  <c r="G30" i="45"/>
  <c r="J27" i="141"/>
  <c r="J27" i="108"/>
  <c r="W17" i="100"/>
  <c r="C19" i="54"/>
  <c r="T25" i="101"/>
  <c r="P25" i="101"/>
  <c r="Q25" i="101" s="1"/>
  <c r="C27" i="55"/>
  <c r="H29" i="51"/>
  <c r="C16" i="112"/>
  <c r="G27" i="109"/>
  <c r="W15" i="101"/>
  <c r="V24" i="34"/>
  <c r="F24" i="94"/>
  <c r="J15" i="108"/>
  <c r="J15" i="141"/>
  <c r="N15" i="141" s="1"/>
  <c r="D31" i="43"/>
  <c r="H30" i="34"/>
  <c r="C24" i="53"/>
  <c r="C27" i="45"/>
  <c r="C22" i="56"/>
  <c r="Z25" i="4"/>
  <c r="L27" i="94"/>
  <c r="D17" i="96"/>
  <c r="O14" i="152"/>
  <c r="O14" i="92"/>
  <c r="O16" i="92" s="1"/>
  <c r="AA15" i="92" s="1"/>
  <c r="H14" i="97"/>
  <c r="Q12" i="92"/>
  <c r="W16" i="68"/>
  <c r="W23" i="68" s="1"/>
  <c r="Q12" i="152"/>
  <c r="V23" i="49"/>
  <c r="Y23" i="49" s="1"/>
  <c r="F23" i="97"/>
  <c r="D20" i="96"/>
  <c r="J11" i="141"/>
  <c r="J11" i="108"/>
  <c r="D24" i="96"/>
  <c r="Z28" i="4"/>
  <c r="C12" i="56"/>
  <c r="H29" i="53"/>
  <c r="V25" i="49"/>
  <c r="Y25" i="49" s="1"/>
  <c r="F25" i="97"/>
  <c r="C25" i="84"/>
  <c r="C20" i="106"/>
  <c r="E15" i="92"/>
  <c r="AC15" i="68"/>
  <c r="O17" i="98"/>
  <c r="O19" i="98" s="1"/>
  <c r="AA18" i="98" s="1"/>
  <c r="F12" i="97"/>
  <c r="V12" i="49"/>
  <c r="Y12" i="49" s="1"/>
  <c r="H11" i="96"/>
  <c r="L16" i="94"/>
  <c r="N16" i="94" s="1"/>
  <c r="U16" i="34"/>
  <c r="M13" i="152"/>
  <c r="M16" i="152" s="1"/>
  <c r="M13" i="92"/>
  <c r="J20" i="36"/>
  <c r="K20" i="36"/>
  <c r="J15" i="96"/>
  <c r="C21" i="54"/>
  <c r="C21" i="52"/>
  <c r="T27" i="10"/>
  <c r="F27" i="141"/>
  <c r="F27" i="108"/>
  <c r="J25" i="96"/>
  <c r="C19" i="106"/>
  <c r="N30" i="49"/>
  <c r="F22" i="95"/>
  <c r="V22" i="47"/>
  <c r="Y22" i="47" s="1"/>
  <c r="C26" i="50"/>
  <c r="R29" i="52"/>
  <c r="L12" i="95"/>
  <c r="H23" i="95"/>
  <c r="F11" i="141"/>
  <c r="R11" i="10"/>
  <c r="F11" i="108"/>
  <c r="T11" i="10"/>
  <c r="L12" i="96"/>
  <c r="L11" i="95"/>
  <c r="C17" i="53"/>
  <c r="C18" i="45"/>
  <c r="F22" i="96"/>
  <c r="V22" i="48"/>
  <c r="Y22" i="48" s="1"/>
  <c r="I15" i="92"/>
  <c r="L30" i="34"/>
  <c r="J21" i="97"/>
  <c r="D13" i="95"/>
  <c r="W21" i="4"/>
  <c r="V11" i="47"/>
  <c r="Y11" i="47" s="1"/>
  <c r="F11" i="95"/>
  <c r="X18" i="10"/>
  <c r="L18" i="108"/>
  <c r="C13" i="54"/>
  <c r="J16" i="96"/>
  <c r="L13" i="97"/>
  <c r="C20" i="53"/>
  <c r="C21" i="106"/>
  <c r="C23" i="53"/>
  <c r="P24" i="100"/>
  <c r="Q24" i="100" s="1"/>
  <c r="T24" i="100"/>
  <c r="J27" i="97"/>
  <c r="L25" i="96"/>
  <c r="P12" i="112"/>
  <c r="D24" i="94"/>
  <c r="D26" i="155"/>
  <c r="K12" i="98"/>
  <c r="K15" i="98" s="1"/>
  <c r="N15" i="79"/>
  <c r="N21" i="79" s="1"/>
  <c r="H19" i="95"/>
  <c r="H25" i="97"/>
  <c r="Z15" i="100"/>
  <c r="F25" i="95"/>
  <c r="V25" i="47"/>
  <c r="Y25" i="47" s="1"/>
  <c r="F19" i="97"/>
  <c r="N19" i="97" s="1"/>
  <c r="V19" i="49"/>
  <c r="Y19" i="49" s="1"/>
  <c r="D25" i="96"/>
  <c r="D21" i="96"/>
  <c r="P23" i="4"/>
  <c r="Q23" i="4" s="1"/>
  <c r="T23" i="4"/>
  <c r="D29" i="3"/>
  <c r="C10" i="3"/>
  <c r="C14" i="107"/>
  <c r="J23" i="96"/>
  <c r="C18" i="55"/>
  <c r="J11" i="97"/>
  <c r="L20" i="102"/>
  <c r="K20" i="102"/>
  <c r="P21" i="112"/>
  <c r="F19" i="108"/>
  <c r="T19" i="10"/>
  <c r="F19" i="141"/>
  <c r="P18" i="4"/>
  <c r="Q18" i="4" s="1"/>
  <c r="T18" i="4"/>
  <c r="R30" i="49"/>
  <c r="J10" i="97"/>
  <c r="F20" i="141"/>
  <c r="N20" i="141" s="1"/>
  <c r="G20" i="141" s="1"/>
  <c r="T20" i="10"/>
  <c r="F20" i="108"/>
  <c r="K28" i="36"/>
  <c r="J28" i="36"/>
  <c r="P20" i="110"/>
  <c r="M15" i="92"/>
  <c r="I26" i="106"/>
  <c r="L31" i="43"/>
  <c r="K31" i="43"/>
  <c r="X26" i="10"/>
  <c r="Y25" i="34"/>
  <c r="F16" i="155"/>
  <c r="G16" i="155" s="1"/>
  <c r="I25" i="84"/>
  <c r="Y19" i="34"/>
  <c r="P17" i="112"/>
  <c r="D12" i="112"/>
  <c r="R25" i="10"/>
  <c r="R20" i="10"/>
  <c r="C23" i="106"/>
  <c r="E15" i="3"/>
  <c r="P16" i="111"/>
  <c r="F21" i="155"/>
  <c r="G21" i="155" s="1"/>
  <c r="I19" i="106"/>
  <c r="F25" i="155"/>
  <c r="G25" i="155" s="1"/>
  <c r="J25" i="155"/>
  <c r="D22" i="110"/>
  <c r="C22" i="106"/>
  <c r="R19" i="10"/>
  <c r="D23" i="109"/>
  <c r="P23" i="109"/>
  <c r="P11" i="109"/>
  <c r="AA13" i="68"/>
  <c r="E21" i="92"/>
  <c r="X11" i="10"/>
  <c r="I19" i="125"/>
  <c r="P19" i="110"/>
  <c r="N21" i="108"/>
  <c r="G21" i="108" s="1"/>
  <c r="I26" i="141"/>
  <c r="P18" i="112"/>
  <c r="C25" i="106"/>
  <c r="X22" i="10"/>
  <c r="C14" i="106"/>
  <c r="I15" i="84"/>
  <c r="Y26" i="34"/>
  <c r="U26" i="34"/>
  <c r="X19" i="10"/>
  <c r="E19" i="3"/>
  <c r="X20" i="10"/>
  <c r="I29" i="52"/>
  <c r="M21" i="152"/>
  <c r="Z18" i="152" s="1"/>
  <c r="Y23" i="34"/>
  <c r="F27" i="155"/>
  <c r="G27" i="155" s="1"/>
  <c r="J27" i="155"/>
  <c r="P22" i="112"/>
  <c r="D11" i="112"/>
  <c r="G16" i="92"/>
  <c r="Y16" i="34"/>
  <c r="J17" i="155"/>
  <c r="F17" i="155"/>
  <c r="G17" i="155" s="1"/>
  <c r="J17" i="107"/>
  <c r="N29" i="51"/>
  <c r="E14" i="107"/>
  <c r="P12" i="111"/>
  <c r="N29" i="56"/>
  <c r="F14" i="155"/>
  <c r="G14" i="155" s="1"/>
  <c r="J14" i="155"/>
  <c r="P12" i="109"/>
  <c r="N24" i="97"/>
  <c r="Q24" i="97" s="1"/>
  <c r="Y12" i="34"/>
  <c r="N12" i="108"/>
  <c r="K12" i="108" s="1"/>
  <c r="Y10" i="48"/>
  <c r="P16" i="109"/>
  <c r="K19" i="125"/>
  <c r="Y11" i="34"/>
  <c r="N17" i="96"/>
  <c r="G16" i="152"/>
  <c r="I17" i="106"/>
  <c r="D23" i="112"/>
  <c r="R16" i="10"/>
  <c r="H19" i="125"/>
  <c r="K21" i="92"/>
  <c r="Y20" i="92" s="1"/>
  <c r="T21" i="79"/>
  <c r="J29" i="107"/>
  <c r="K29" i="107" s="1"/>
  <c r="N22" i="97"/>
  <c r="G22" i="97" s="1"/>
  <c r="N11" i="97"/>
  <c r="E19" i="125"/>
  <c r="Z21" i="79"/>
  <c r="U23" i="34"/>
  <c r="N18" i="141"/>
  <c r="K18" i="141" s="1"/>
  <c r="J18" i="107"/>
  <c r="AA13" i="125"/>
  <c r="U13" i="10"/>
  <c r="X16" i="10"/>
  <c r="J25" i="107"/>
  <c r="E19" i="107"/>
  <c r="J19" i="107"/>
  <c r="K19" i="107" s="1"/>
  <c r="P15" i="110"/>
  <c r="E19" i="98"/>
  <c r="K31" i="36"/>
  <c r="J31" i="36"/>
  <c r="F19" i="155"/>
  <c r="G19" i="155" s="1"/>
  <c r="J19" i="155"/>
  <c r="H27" i="107"/>
  <c r="N16" i="95"/>
  <c r="J23" i="107"/>
  <c r="U23" i="10"/>
  <c r="F15" i="155"/>
  <c r="G15" i="155" s="1"/>
  <c r="Y10" i="49"/>
  <c r="O15" i="98"/>
  <c r="P25" i="112"/>
  <c r="I29" i="50"/>
  <c r="N13" i="108"/>
  <c r="M13" i="108" s="1"/>
  <c r="P10" i="112"/>
  <c r="P10" i="109"/>
  <c r="E16" i="107"/>
  <c r="J16" i="107"/>
  <c r="P14" i="109"/>
  <c r="J12" i="155"/>
  <c r="E15" i="98" l="1"/>
  <c r="V14" i="98" s="1"/>
  <c r="T23" i="68"/>
  <c r="H23" i="68"/>
  <c r="Q23" i="68"/>
  <c r="I29" i="57"/>
  <c r="S29" i="57"/>
  <c r="E27" i="107"/>
  <c r="P13" i="112"/>
  <c r="P19" i="112"/>
  <c r="N23" i="94"/>
  <c r="Q23" i="94" s="1"/>
  <c r="U18" i="34"/>
  <c r="Y15" i="34"/>
  <c r="N22" i="94"/>
  <c r="K22" i="94" s="1"/>
  <c r="N12" i="94"/>
  <c r="N14" i="108"/>
  <c r="M14" i="108" s="1"/>
  <c r="F25" i="134"/>
  <c r="F28" i="134"/>
  <c r="H21" i="134"/>
  <c r="P14" i="110"/>
  <c r="D13" i="110"/>
  <c r="D18" i="112"/>
  <c r="P13" i="110"/>
  <c r="U24" i="10"/>
  <c r="D26" i="110"/>
  <c r="P17" i="111"/>
  <c r="P18" i="111"/>
  <c r="D26" i="111"/>
  <c r="P21" i="110"/>
  <c r="P19" i="111"/>
  <c r="P26" i="110"/>
  <c r="D24" i="109"/>
  <c r="D13" i="109"/>
  <c r="D15" i="109"/>
  <c r="D21" i="109"/>
  <c r="D18" i="109"/>
  <c r="D22" i="109"/>
  <c r="D16" i="109"/>
  <c r="D10" i="109"/>
  <c r="D12" i="109"/>
  <c r="D14" i="109"/>
  <c r="N14" i="96"/>
  <c r="Q14" i="96" s="1"/>
  <c r="N15" i="95"/>
  <c r="F14" i="139"/>
  <c r="M19" i="98"/>
  <c r="Z17" i="98" s="1"/>
  <c r="G15" i="98"/>
  <c r="D19" i="143"/>
  <c r="T31" i="137"/>
  <c r="Q11" i="97"/>
  <c r="D17" i="147"/>
  <c r="AC25" i="146"/>
  <c r="D28" i="148"/>
  <c r="D27" i="148"/>
  <c r="T31" i="139"/>
  <c r="Q12" i="94"/>
  <c r="AC24" i="146"/>
  <c r="AC22" i="148"/>
  <c r="D18" i="147"/>
  <c r="K18" i="147" s="1"/>
  <c r="D23" i="147"/>
  <c r="AC21" i="146"/>
  <c r="AC24" i="148"/>
  <c r="J31" i="146"/>
  <c r="O31" i="146" s="1"/>
  <c r="D24" i="147"/>
  <c r="U11" i="10"/>
  <c r="T31" i="134"/>
  <c r="F18" i="134"/>
  <c r="N21" i="95"/>
  <c r="Q21" i="95" s="1"/>
  <c r="F22" i="139"/>
  <c r="H14" i="139"/>
  <c r="E15" i="107"/>
  <c r="M16" i="92"/>
  <c r="K23" i="68"/>
  <c r="AC31" i="134"/>
  <c r="K16" i="92"/>
  <c r="Y14" i="92" s="1"/>
  <c r="N19" i="96"/>
  <c r="S16" i="152"/>
  <c r="N15" i="94"/>
  <c r="N12" i="141"/>
  <c r="K12" i="141" s="1"/>
  <c r="F28" i="145"/>
  <c r="S30" i="104"/>
  <c r="T30" i="104" s="1"/>
  <c r="G19" i="98"/>
  <c r="W18" i="98" s="1"/>
  <c r="I21" i="152"/>
  <c r="S16" i="92"/>
  <c r="AC14" i="92" s="1"/>
  <c r="E18" i="107"/>
  <c r="H18" i="147"/>
  <c r="AC31" i="145"/>
  <c r="G31" i="142"/>
  <c r="O31" i="137"/>
  <c r="J28" i="155"/>
  <c r="Y10" i="34"/>
  <c r="Q16" i="95"/>
  <c r="F18" i="155"/>
  <c r="G18" i="155" s="1"/>
  <c r="J24" i="155"/>
  <c r="F23" i="155"/>
  <c r="G23" i="155" s="1"/>
  <c r="R22" i="10"/>
  <c r="AA14" i="68"/>
  <c r="I16" i="92"/>
  <c r="K21" i="79"/>
  <c r="W21" i="79"/>
  <c r="M21" i="92"/>
  <c r="Z20" i="92" s="1"/>
  <c r="C13" i="106"/>
  <c r="S29" i="55"/>
  <c r="H20" i="144"/>
  <c r="K24" i="143"/>
  <c r="H22" i="139"/>
  <c r="P12" i="104"/>
  <c r="P16" i="105"/>
  <c r="Q16" i="105" s="1"/>
  <c r="D31" i="137"/>
  <c r="H27" i="134"/>
  <c r="D15" i="148"/>
  <c r="G31" i="143"/>
  <c r="D16" i="147"/>
  <c r="K16" i="147" s="1"/>
  <c r="D23" i="146"/>
  <c r="AC26" i="142"/>
  <c r="K18" i="107"/>
  <c r="D9" i="112"/>
  <c r="U10" i="10"/>
  <c r="U20" i="34"/>
  <c r="Y20" i="34"/>
  <c r="N19" i="141"/>
  <c r="K19" i="141" s="1"/>
  <c r="N19" i="94"/>
  <c r="K15" i="107"/>
  <c r="R10" i="10"/>
  <c r="X10" i="10"/>
  <c r="K20" i="144"/>
  <c r="F24" i="143"/>
  <c r="H24" i="139"/>
  <c r="D28" i="142"/>
  <c r="V31" i="137"/>
  <c r="D25" i="148"/>
  <c r="D23" i="145"/>
  <c r="K23" i="145" s="1"/>
  <c r="AC27" i="144"/>
  <c r="D27" i="144"/>
  <c r="F17" i="134"/>
  <c r="AC19" i="79"/>
  <c r="O19" i="79" s="1"/>
  <c r="Q15" i="95"/>
  <c r="N24" i="141"/>
  <c r="N24" i="96"/>
  <c r="H28" i="139"/>
  <c r="F14" i="137"/>
  <c r="D23" i="143"/>
  <c r="D17" i="144"/>
  <c r="K17" i="144" s="1"/>
  <c r="P17" i="105"/>
  <c r="Q17" i="105" s="1"/>
  <c r="P19" i="104"/>
  <c r="Q19" i="104" s="1"/>
  <c r="D17" i="146"/>
  <c r="D21" i="142"/>
  <c r="F28" i="139"/>
  <c r="E31" i="145"/>
  <c r="F19" i="137"/>
  <c r="H19" i="137"/>
  <c r="AC19" i="144"/>
  <c r="D18" i="145"/>
  <c r="H17" i="134"/>
  <c r="I15" i="98"/>
  <c r="E23" i="68"/>
  <c r="N27" i="95"/>
  <c r="Q27" i="95" s="1"/>
  <c r="Q21" i="152"/>
  <c r="AB17" i="152" s="1"/>
  <c r="N23" i="95"/>
  <c r="M23" i="95" s="1"/>
  <c r="N20" i="97"/>
  <c r="N15" i="96"/>
  <c r="Q15" i="96" s="1"/>
  <c r="J20" i="107"/>
  <c r="K20" i="107" s="1"/>
  <c r="N14" i="97"/>
  <c r="Q14" i="97" s="1"/>
  <c r="S29" i="51"/>
  <c r="E31" i="147"/>
  <c r="D31" i="139"/>
  <c r="H21" i="143"/>
  <c r="N13" i="94"/>
  <c r="Q13" i="94" s="1"/>
  <c r="I21" i="92"/>
  <c r="N24" i="108"/>
  <c r="I24" i="108" s="1"/>
  <c r="N14" i="141"/>
  <c r="K14" i="141" s="1"/>
  <c r="S21" i="92"/>
  <c r="AC20" i="92" s="1"/>
  <c r="J31" i="144"/>
  <c r="M31" i="144" s="1"/>
  <c r="N18" i="96"/>
  <c r="Q18" i="96" s="1"/>
  <c r="N13" i="97"/>
  <c r="K13" i="97" s="1"/>
  <c r="N11" i="94"/>
  <c r="Q11" i="94" s="1"/>
  <c r="N18" i="108"/>
  <c r="M18" i="108" s="1"/>
  <c r="S19" i="98"/>
  <c r="AC17" i="98" s="1"/>
  <c r="E16" i="92"/>
  <c r="N26" i="96"/>
  <c r="Q26" i="96" s="1"/>
  <c r="AC29" i="144"/>
  <c r="F17" i="139"/>
  <c r="H21" i="137"/>
  <c r="AC20" i="144"/>
  <c r="Q24" i="95"/>
  <c r="N18" i="95"/>
  <c r="Q18" i="95" s="1"/>
  <c r="N26" i="94"/>
  <c r="Q26" i="94" s="1"/>
  <c r="D13" i="144"/>
  <c r="F14" i="134"/>
  <c r="AA12" i="68"/>
  <c r="D19" i="109"/>
  <c r="P19" i="109"/>
  <c r="I21" i="106"/>
  <c r="X12" i="92"/>
  <c r="X13" i="92"/>
  <c r="P21" i="111"/>
  <c r="D21" i="111"/>
  <c r="N14" i="94"/>
  <c r="C15" i="106"/>
  <c r="E23" i="107"/>
  <c r="P11" i="112"/>
  <c r="I21" i="84"/>
  <c r="F30" i="94"/>
  <c r="D16" i="110"/>
  <c r="D18" i="110"/>
  <c r="P18" i="110"/>
  <c r="Y14" i="34"/>
  <c r="Y17" i="34"/>
  <c r="U17" i="34"/>
  <c r="E28" i="107"/>
  <c r="J28" i="107"/>
  <c r="K28" i="107" s="1"/>
  <c r="D10" i="110"/>
  <c r="C27" i="110"/>
  <c r="D27" i="110" s="1"/>
  <c r="R21" i="10"/>
  <c r="X21" i="10"/>
  <c r="P26" i="109"/>
  <c r="D26" i="109"/>
  <c r="J30" i="141"/>
  <c r="N13" i="141"/>
  <c r="K13" i="141" s="1"/>
  <c r="D26" i="112"/>
  <c r="P26" i="112"/>
  <c r="Y21" i="34"/>
  <c r="U21" i="34"/>
  <c r="K23" i="107"/>
  <c r="J26" i="155"/>
  <c r="F26" i="155"/>
  <c r="G26" i="155" s="1"/>
  <c r="C24" i="106"/>
  <c r="F20" i="155"/>
  <c r="G20" i="155" s="1"/>
  <c r="N28" i="43"/>
  <c r="N23" i="96"/>
  <c r="Q23" i="96" s="1"/>
  <c r="D16" i="112"/>
  <c r="Q24" i="96"/>
  <c r="L30" i="94"/>
  <c r="D19" i="110"/>
  <c r="H30" i="97"/>
  <c r="I30" i="84"/>
  <c r="J26" i="107"/>
  <c r="AC15" i="79"/>
  <c r="AC15" i="125"/>
  <c r="U15" i="125" s="1"/>
  <c r="S21" i="152"/>
  <c r="AC18" i="152" s="1"/>
  <c r="P25" i="109"/>
  <c r="Y24" i="34"/>
  <c r="N18" i="43"/>
  <c r="G26" i="141"/>
  <c r="K26" i="141"/>
  <c r="I27" i="84"/>
  <c r="I18" i="84"/>
  <c r="E29" i="107"/>
  <c r="E22" i="107"/>
  <c r="C18" i="106"/>
  <c r="R15" i="10"/>
  <c r="U15" i="10"/>
  <c r="X15" i="10"/>
  <c r="N17" i="95"/>
  <c r="H13" i="144"/>
  <c r="F13" i="144"/>
  <c r="K16" i="107"/>
  <c r="Q19" i="96"/>
  <c r="N11" i="141"/>
  <c r="I11" i="141" s="1"/>
  <c r="E16" i="152"/>
  <c r="V12" i="152" s="1"/>
  <c r="E31" i="107"/>
  <c r="N17" i="97"/>
  <c r="I17" i="97" s="1"/>
  <c r="N21" i="141"/>
  <c r="G21" i="141" s="1"/>
  <c r="E21" i="152"/>
  <c r="N29" i="52"/>
  <c r="AA31" i="139"/>
  <c r="D13" i="145"/>
  <c r="K13" i="145" s="1"/>
  <c r="D19" i="147"/>
  <c r="K19" i="147" s="1"/>
  <c r="D14" i="144"/>
  <c r="F14" i="144" s="1"/>
  <c r="D12" i="146"/>
  <c r="D24" i="146"/>
  <c r="D28" i="143"/>
  <c r="H28" i="143" s="1"/>
  <c r="E31" i="148"/>
  <c r="D20" i="146"/>
  <c r="F20" i="146" s="1"/>
  <c r="D18" i="146"/>
  <c r="K18" i="146" s="1"/>
  <c r="H19" i="139"/>
  <c r="T23" i="104"/>
  <c r="P23" i="104"/>
  <c r="Q23" i="104" s="1"/>
  <c r="T20" i="104"/>
  <c r="P20" i="104"/>
  <c r="Q20" i="104" s="1"/>
  <c r="H23" i="145"/>
  <c r="E22" i="140"/>
  <c r="P14" i="104"/>
  <c r="Q14" i="104" s="1"/>
  <c r="T14" i="104"/>
  <c r="D31" i="140"/>
  <c r="E31" i="140" s="1"/>
  <c r="H31" i="140"/>
  <c r="AC26" i="145"/>
  <c r="D26" i="142"/>
  <c r="F26" i="142" s="1"/>
  <c r="Z11" i="105"/>
  <c r="Y30" i="105"/>
  <c r="Z30" i="105" s="1"/>
  <c r="AC12" i="142"/>
  <c r="X31" i="142"/>
  <c r="X31" i="143"/>
  <c r="E31" i="139"/>
  <c r="F31" i="139" s="1"/>
  <c r="M31" i="139"/>
  <c r="E17" i="140"/>
  <c r="E20" i="140"/>
  <c r="E23" i="140"/>
  <c r="D28" i="144"/>
  <c r="H28" i="144" s="1"/>
  <c r="F27" i="139"/>
  <c r="F29" i="134"/>
  <c r="E15" i="140"/>
  <c r="D19" i="142"/>
  <c r="D13" i="146"/>
  <c r="K13" i="146" s="1"/>
  <c r="AC13" i="146"/>
  <c r="H13" i="134"/>
  <c r="H28" i="145"/>
  <c r="P23" i="103"/>
  <c r="Q23" i="103" s="1"/>
  <c r="T23" i="103"/>
  <c r="X31" i="144"/>
  <c r="D23" i="148"/>
  <c r="P18" i="105"/>
  <c r="Q18" i="105" s="1"/>
  <c r="T18" i="105"/>
  <c r="F23" i="139"/>
  <c r="D19" i="144"/>
  <c r="D28" i="146"/>
  <c r="P27" i="104"/>
  <c r="Q27" i="104" s="1"/>
  <c r="T27" i="104"/>
  <c r="V31" i="139"/>
  <c r="F20" i="134"/>
  <c r="E24" i="140"/>
  <c r="D15" i="146"/>
  <c r="P15" i="104"/>
  <c r="Q15" i="104" s="1"/>
  <c r="T15" i="104"/>
  <c r="AC29" i="146"/>
  <c r="D19" i="146"/>
  <c r="K19" i="146" s="1"/>
  <c r="D21" i="147"/>
  <c r="T25" i="103"/>
  <c r="P25" i="103"/>
  <c r="Q25" i="103" s="1"/>
  <c r="D29" i="146"/>
  <c r="K29" i="146" s="1"/>
  <c r="Q31" i="142"/>
  <c r="T31" i="142" s="1"/>
  <c r="S30" i="103"/>
  <c r="T30" i="103" s="1"/>
  <c r="T11" i="103"/>
  <c r="P11" i="103"/>
  <c r="D29" i="142"/>
  <c r="D18" i="144"/>
  <c r="AC15" i="144"/>
  <c r="E31" i="142"/>
  <c r="E28" i="140"/>
  <c r="G31" i="134"/>
  <c r="O31" i="134"/>
  <c r="T12" i="105"/>
  <c r="P12" i="105"/>
  <c r="Q12" i="105" s="1"/>
  <c r="D27" i="143"/>
  <c r="T26" i="103"/>
  <c r="P26" i="103"/>
  <c r="Q26" i="103" s="1"/>
  <c r="H26" i="139"/>
  <c r="D21" i="144"/>
  <c r="D26" i="148"/>
  <c r="K26" i="148" s="1"/>
  <c r="D17" i="142"/>
  <c r="H17" i="142" s="1"/>
  <c r="D21" i="148"/>
  <c r="H21" i="148" s="1"/>
  <c r="AC15" i="142"/>
  <c r="AC18" i="146"/>
  <c r="D22" i="144"/>
  <c r="D15" i="143"/>
  <c r="K15" i="143" s="1"/>
  <c r="P26" i="105"/>
  <c r="Q26" i="105" s="1"/>
  <c r="T26" i="105"/>
  <c r="T15" i="105"/>
  <c r="P15" i="105"/>
  <c r="Q15" i="105" s="1"/>
  <c r="D25" i="146"/>
  <c r="H25" i="146" s="1"/>
  <c r="D16" i="142"/>
  <c r="T25" i="105"/>
  <c r="P25" i="105"/>
  <c r="Q25" i="105" s="1"/>
  <c r="E12" i="140"/>
  <c r="H29" i="146"/>
  <c r="D22" i="146"/>
  <c r="D18" i="142"/>
  <c r="K18" i="142" s="1"/>
  <c r="D22" i="143"/>
  <c r="D26" i="147"/>
  <c r="D20" i="148"/>
  <c r="D13" i="148"/>
  <c r="K13" i="148" s="1"/>
  <c r="T12" i="103"/>
  <c r="P12" i="103"/>
  <c r="Q12" i="103" s="1"/>
  <c r="D25" i="144"/>
  <c r="D22" i="148"/>
  <c r="AC21" i="148"/>
  <c r="P22" i="105"/>
  <c r="Q22" i="105" s="1"/>
  <c r="T22" i="105"/>
  <c r="T14" i="105"/>
  <c r="P14" i="105"/>
  <c r="Q14" i="105" s="1"/>
  <c r="D14" i="142"/>
  <c r="D24" i="144"/>
  <c r="D15" i="144"/>
  <c r="F25" i="139"/>
  <c r="D23" i="142"/>
  <c r="D21" i="145"/>
  <c r="AC26" i="147"/>
  <c r="AC25" i="143"/>
  <c r="F16" i="134"/>
  <c r="D27" i="146"/>
  <c r="F27" i="146" s="1"/>
  <c r="G31" i="144"/>
  <c r="AC19" i="145"/>
  <c r="D14" i="147"/>
  <c r="D15" i="142"/>
  <c r="H29" i="134"/>
  <c r="Q31" i="143"/>
  <c r="T22" i="104"/>
  <c r="P22" i="104"/>
  <c r="Q22" i="104" s="1"/>
  <c r="P23" i="105"/>
  <c r="Q23" i="105" s="1"/>
  <c r="T23" i="105"/>
  <c r="D18" i="148"/>
  <c r="T21" i="104"/>
  <c r="P21" i="104"/>
  <c r="Q21" i="104" s="1"/>
  <c r="E18" i="140"/>
  <c r="D23" i="144"/>
  <c r="E21" i="140"/>
  <c r="D16" i="148"/>
  <c r="F26" i="134"/>
  <c r="AC19" i="142"/>
  <c r="P18" i="104"/>
  <c r="Q18" i="104" s="1"/>
  <c r="T18" i="104"/>
  <c r="H12" i="139"/>
  <c r="J31" i="142"/>
  <c r="D12" i="142"/>
  <c r="F21" i="134"/>
  <c r="H12" i="134"/>
  <c r="D17" i="145"/>
  <c r="H27" i="139"/>
  <c r="E14" i="140"/>
  <c r="D14" i="148"/>
  <c r="H25" i="139"/>
  <c r="Q15" i="94"/>
  <c r="Q19" i="97"/>
  <c r="N11" i="108"/>
  <c r="M11" i="108" s="1"/>
  <c r="N23" i="97"/>
  <c r="M23" i="97" s="1"/>
  <c r="Q16" i="92"/>
  <c r="O16" i="152"/>
  <c r="N15" i="97"/>
  <c r="J22" i="107"/>
  <c r="K22" i="107" s="1"/>
  <c r="D14" i="143"/>
  <c r="H14" i="143" s="1"/>
  <c r="D25" i="145"/>
  <c r="K25" i="145" s="1"/>
  <c r="F15" i="148"/>
  <c r="M31" i="146"/>
  <c r="AC14" i="143"/>
  <c r="J31" i="145"/>
  <c r="H23" i="139"/>
  <c r="X31" i="147"/>
  <c r="AC31" i="147" s="1"/>
  <c r="K15" i="148"/>
  <c r="Q31" i="146"/>
  <c r="J31" i="148"/>
  <c r="P28" i="105"/>
  <c r="Q28" i="105" s="1"/>
  <c r="T28" i="105"/>
  <c r="Q31" i="147"/>
  <c r="F19" i="139"/>
  <c r="F17" i="137"/>
  <c r="D29" i="144"/>
  <c r="E27" i="140"/>
  <c r="F23" i="145"/>
  <c r="P21" i="105"/>
  <c r="Q21" i="105" s="1"/>
  <c r="T21" i="105"/>
  <c r="P18" i="103"/>
  <c r="Q18" i="103" s="1"/>
  <c r="T18" i="103"/>
  <c r="T13" i="103"/>
  <c r="P13" i="103"/>
  <c r="Q13" i="103" s="1"/>
  <c r="E16" i="140"/>
  <c r="D26" i="145"/>
  <c r="T19" i="103"/>
  <c r="P19" i="103"/>
  <c r="Q19" i="103" s="1"/>
  <c r="D12" i="147"/>
  <c r="J31" i="147"/>
  <c r="M31" i="147" s="1"/>
  <c r="T28" i="103"/>
  <c r="P28" i="103"/>
  <c r="Q28" i="103" s="1"/>
  <c r="X31" i="146"/>
  <c r="AC31" i="146" s="1"/>
  <c r="AC12" i="145"/>
  <c r="P20" i="103"/>
  <c r="Q20" i="103" s="1"/>
  <c r="T20" i="103"/>
  <c r="F23" i="146"/>
  <c r="T15" i="103"/>
  <c r="P15" i="103"/>
  <c r="Q15" i="103" s="1"/>
  <c r="AC12" i="147"/>
  <c r="E26" i="140"/>
  <c r="T16" i="104"/>
  <c r="P16" i="104"/>
  <c r="Q16" i="104" s="1"/>
  <c r="D25" i="147"/>
  <c r="K25" i="147" s="1"/>
  <c r="AC27" i="143"/>
  <c r="D25" i="142"/>
  <c r="D19" i="148"/>
  <c r="G31" i="137"/>
  <c r="H31" i="137" s="1"/>
  <c r="F26" i="137"/>
  <c r="H24" i="137"/>
  <c r="P11" i="104"/>
  <c r="Q11" i="104" s="1"/>
  <c r="T11" i="104"/>
  <c r="H14" i="134"/>
  <c r="H23" i="146"/>
  <c r="F24" i="137"/>
  <c r="P19" i="105"/>
  <c r="Q19" i="105" s="1"/>
  <c r="T19" i="105"/>
  <c r="D29" i="148"/>
  <c r="H29" i="148" s="1"/>
  <c r="D16" i="144"/>
  <c r="E31" i="146"/>
  <c r="W11" i="105"/>
  <c r="V30" i="105"/>
  <c r="W30" i="105" s="1"/>
  <c r="H16" i="134"/>
  <c r="AC17" i="145"/>
  <c r="D26" i="144"/>
  <c r="J31" i="143"/>
  <c r="O31" i="143" s="1"/>
  <c r="D12" i="143"/>
  <c r="D20" i="143"/>
  <c r="P24" i="105"/>
  <c r="Q24" i="105" s="1"/>
  <c r="T24" i="105"/>
  <c r="P21" i="103"/>
  <c r="Q21" i="103" s="1"/>
  <c r="T21" i="103"/>
  <c r="AC26" i="146"/>
  <c r="F22" i="137"/>
  <c r="D24" i="145"/>
  <c r="AC12" i="143"/>
  <c r="D27" i="145"/>
  <c r="G31" i="147"/>
  <c r="P27" i="103"/>
  <c r="Q27" i="103" s="1"/>
  <c r="T27" i="103"/>
  <c r="F24" i="139"/>
  <c r="AC20" i="146"/>
  <c r="F29" i="146"/>
  <c r="H18" i="139"/>
  <c r="T20" i="105"/>
  <c r="P20" i="105"/>
  <c r="Q20" i="105" s="1"/>
  <c r="D31" i="134"/>
  <c r="F29" i="139"/>
  <c r="P13" i="104"/>
  <c r="Q13" i="104" s="1"/>
  <c r="T13" i="104"/>
  <c r="G31" i="139"/>
  <c r="H31" i="139" s="1"/>
  <c r="O31" i="139"/>
  <c r="D15" i="147"/>
  <c r="P27" i="105"/>
  <c r="Q27" i="105" s="1"/>
  <c r="T27" i="105"/>
  <c r="D31" i="136"/>
  <c r="E31" i="136" s="1"/>
  <c r="H31" i="136"/>
  <c r="D29" i="143"/>
  <c r="Q31" i="144"/>
  <c r="D22" i="142"/>
  <c r="P13" i="105"/>
  <c r="Q13" i="105" s="1"/>
  <c r="T13" i="105"/>
  <c r="N10" i="97"/>
  <c r="Q10" i="97" s="1"/>
  <c r="L30" i="108"/>
  <c r="N27" i="141"/>
  <c r="K19" i="98"/>
  <c r="Y17" i="98" s="1"/>
  <c r="U21" i="10"/>
  <c r="N18" i="94"/>
  <c r="G18" i="94" s="1"/>
  <c r="I16" i="152"/>
  <c r="X14" i="152" s="1"/>
  <c r="H15" i="148"/>
  <c r="K17" i="147"/>
  <c r="Y30" i="104"/>
  <c r="Z30" i="104" s="1"/>
  <c r="AT30" i="104" s="1"/>
  <c r="K28" i="142"/>
  <c r="V30" i="103"/>
  <c r="W30" i="103" s="1"/>
  <c r="AN28" i="103" s="1"/>
  <c r="Y30" i="103"/>
  <c r="Z30" i="103" s="1"/>
  <c r="AT22" i="103" s="1"/>
  <c r="AC21" i="142"/>
  <c r="X31" i="148"/>
  <c r="T24" i="103"/>
  <c r="P24" i="103"/>
  <c r="Q24" i="103" s="1"/>
  <c r="E29" i="140"/>
  <c r="V30" i="104"/>
  <c r="W30" i="104" s="1"/>
  <c r="W11" i="104"/>
  <c r="F21" i="143"/>
  <c r="T28" i="104"/>
  <c r="P28" i="104"/>
  <c r="Q28" i="104" s="1"/>
  <c r="D14" i="146"/>
  <c r="E31" i="137"/>
  <c r="F31" i="137" s="1"/>
  <c r="M31" i="137"/>
  <c r="H15" i="134"/>
  <c r="D16" i="143"/>
  <c r="T26" i="104"/>
  <c r="P26" i="104"/>
  <c r="Q26" i="104" s="1"/>
  <c r="T22" i="103"/>
  <c r="P22" i="103"/>
  <c r="Q22" i="103" s="1"/>
  <c r="H23" i="134"/>
  <c r="AC28" i="143"/>
  <c r="F26" i="145"/>
  <c r="H23" i="148"/>
  <c r="AC29" i="148"/>
  <c r="T24" i="104"/>
  <c r="P24" i="104"/>
  <c r="Q24" i="104" s="1"/>
  <c r="D27" i="147"/>
  <c r="F27" i="147" s="1"/>
  <c r="M31" i="134"/>
  <c r="E31" i="134"/>
  <c r="T11" i="105"/>
  <c r="S30" i="105"/>
  <c r="T30" i="105" s="1"/>
  <c r="P11" i="105"/>
  <c r="AC31" i="139"/>
  <c r="AC25" i="147"/>
  <c r="F25" i="142"/>
  <c r="AC16" i="145"/>
  <c r="F19" i="134"/>
  <c r="D27" i="142"/>
  <c r="H12" i="137"/>
  <c r="H20" i="146"/>
  <c r="D25" i="143"/>
  <c r="D16" i="146"/>
  <c r="D20" i="147"/>
  <c r="AC12" i="146"/>
  <c r="D28" i="147"/>
  <c r="H20" i="134"/>
  <c r="H24" i="147"/>
  <c r="D13" i="143"/>
  <c r="AC29" i="147"/>
  <c r="V31" i="134"/>
  <c r="D17" i="143"/>
  <c r="H17" i="143" s="1"/>
  <c r="D20" i="142"/>
  <c r="H20" i="142" s="1"/>
  <c r="D24" i="148"/>
  <c r="D12" i="144"/>
  <c r="G31" i="145"/>
  <c r="F26" i="139"/>
  <c r="H27" i="137"/>
  <c r="E31" i="143"/>
  <c r="H20" i="139"/>
  <c r="H16" i="146"/>
  <c r="D17" i="148"/>
  <c r="E25" i="140"/>
  <c r="P17" i="103"/>
  <c r="Q17" i="103" s="1"/>
  <c r="T17" i="103"/>
  <c r="H25" i="147"/>
  <c r="F23" i="148"/>
  <c r="E19" i="140"/>
  <c r="Q31" i="148"/>
  <c r="D26" i="143"/>
  <c r="D19" i="145"/>
  <c r="AC21" i="147"/>
  <c r="D18" i="143"/>
  <c r="G31" i="148"/>
  <c r="AC21" i="144"/>
  <c r="D13" i="147"/>
  <c r="Q31" i="145"/>
  <c r="T31" i="145" s="1"/>
  <c r="F29" i="137"/>
  <c r="AC28" i="144"/>
  <c r="F23" i="134"/>
  <c r="E13" i="140"/>
  <c r="H23" i="137"/>
  <c r="AC27" i="142"/>
  <c r="D16" i="145"/>
  <c r="C27" i="109"/>
  <c r="D27" i="109" s="1"/>
  <c r="W19" i="152"/>
  <c r="K18" i="95"/>
  <c r="H23" i="143"/>
  <c r="F23" i="143"/>
  <c r="K23" i="143"/>
  <c r="F17" i="144"/>
  <c r="H17" i="144"/>
  <c r="K12" i="148"/>
  <c r="H12" i="148"/>
  <c r="K13" i="144"/>
  <c r="K15" i="145"/>
  <c r="H15" i="145"/>
  <c r="F15" i="145"/>
  <c r="AT27" i="104"/>
  <c r="AT25" i="104"/>
  <c r="AT23" i="104"/>
  <c r="AT13" i="104"/>
  <c r="AT19" i="104"/>
  <c r="AT16" i="104"/>
  <c r="AT14" i="104"/>
  <c r="AT18" i="104"/>
  <c r="AT24" i="104"/>
  <c r="AT20" i="104"/>
  <c r="H12" i="145"/>
  <c r="F12" i="145"/>
  <c r="K12" i="145"/>
  <c r="F17" i="147"/>
  <c r="H28" i="148"/>
  <c r="K28" i="148"/>
  <c r="F28" i="148"/>
  <c r="H14" i="144"/>
  <c r="G23" i="152"/>
  <c r="F29" i="147"/>
  <c r="K29" i="147"/>
  <c r="F26" i="146"/>
  <c r="K26" i="146"/>
  <c r="H26" i="146"/>
  <c r="AN27" i="103"/>
  <c r="H19" i="147"/>
  <c r="M31" i="145"/>
  <c r="O31" i="145"/>
  <c r="F12" i="148"/>
  <c r="H12" i="146"/>
  <c r="K25" i="148"/>
  <c r="F25" i="148"/>
  <c r="H25" i="148"/>
  <c r="H17" i="146"/>
  <c r="F17" i="146"/>
  <c r="K17" i="146"/>
  <c r="Q12" i="104"/>
  <c r="H29" i="147"/>
  <c r="K14" i="144"/>
  <c r="K23" i="147"/>
  <c r="H23" i="147"/>
  <c r="F23" i="147"/>
  <c r="K22" i="147"/>
  <c r="H22" i="147"/>
  <c r="F22" i="147"/>
  <c r="F14" i="145"/>
  <c r="H14" i="145"/>
  <c r="K14" i="145"/>
  <c r="M22" i="36"/>
  <c r="R15" i="79"/>
  <c r="F21" i="146"/>
  <c r="K21" i="146"/>
  <c r="H21" i="146"/>
  <c r="F16" i="147"/>
  <c r="H20" i="145"/>
  <c r="K20" i="145"/>
  <c r="F20" i="145"/>
  <c r="R31" i="139"/>
  <c r="K31" i="139"/>
  <c r="Y31" i="139"/>
  <c r="K31" i="137"/>
  <c r="Y31" i="137"/>
  <c r="R31" i="137"/>
  <c r="K29" i="145"/>
  <c r="F29" i="145"/>
  <c r="H29" i="145"/>
  <c r="H27" i="148"/>
  <c r="K27" i="148"/>
  <c r="F27" i="148"/>
  <c r="P25" i="111"/>
  <c r="D16" i="111"/>
  <c r="D25" i="111"/>
  <c r="P10" i="111"/>
  <c r="P18" i="109"/>
  <c r="D20" i="109"/>
  <c r="P24" i="109"/>
  <c r="D9" i="109"/>
  <c r="P17" i="110"/>
  <c r="U14" i="34"/>
  <c r="M26" i="36"/>
  <c r="K24" i="96"/>
  <c r="AB14" i="98"/>
  <c r="U16" i="10"/>
  <c r="AB13" i="98"/>
  <c r="I29" i="54"/>
  <c r="I13" i="141"/>
  <c r="X15" i="79"/>
  <c r="U22" i="10"/>
  <c r="I19" i="98"/>
  <c r="X18" i="98" s="1"/>
  <c r="H30" i="95"/>
  <c r="N21" i="97"/>
  <c r="Q21" i="97" s="1"/>
  <c r="K21" i="107"/>
  <c r="N16" i="102"/>
  <c r="I14" i="141"/>
  <c r="N12" i="96"/>
  <c r="Q12" i="96" s="1"/>
  <c r="N22" i="102"/>
  <c r="N25" i="102"/>
  <c r="N14" i="102"/>
  <c r="V17" i="152"/>
  <c r="V18" i="152"/>
  <c r="V19" i="152"/>
  <c r="Q16" i="94"/>
  <c r="K16" i="94"/>
  <c r="P22" i="111"/>
  <c r="C29" i="53"/>
  <c r="D29" i="53" s="1"/>
  <c r="Q20" i="97"/>
  <c r="N13" i="95"/>
  <c r="Q13" i="95" s="1"/>
  <c r="M20" i="95"/>
  <c r="Y22" i="34"/>
  <c r="I18" i="106"/>
  <c r="R27" i="10"/>
  <c r="H29" i="10"/>
  <c r="I29" i="10" s="1"/>
  <c r="U19" i="34"/>
  <c r="G21" i="98"/>
  <c r="Q23" i="95"/>
  <c r="AA15" i="79"/>
  <c r="S23" i="152"/>
  <c r="U25" i="34"/>
  <c r="J30" i="108"/>
  <c r="H30" i="141"/>
  <c r="N10" i="95"/>
  <c r="Q10" i="95" s="1"/>
  <c r="S15" i="98"/>
  <c r="AC14" i="98" s="1"/>
  <c r="Q15" i="97"/>
  <c r="K15" i="97"/>
  <c r="I15" i="97"/>
  <c r="N19" i="108"/>
  <c r="G19" i="108" s="1"/>
  <c r="M15" i="95"/>
  <c r="M19" i="97"/>
  <c r="I13" i="97"/>
  <c r="N29" i="102"/>
  <c r="X25" i="10"/>
  <c r="N19" i="95"/>
  <c r="Q19" i="95" s="1"/>
  <c r="S29" i="52"/>
  <c r="U27" i="34"/>
  <c r="P15" i="112"/>
  <c r="O21" i="152"/>
  <c r="O23" i="152" s="1"/>
  <c r="N10" i="108"/>
  <c r="U25" i="10"/>
  <c r="N10" i="94"/>
  <c r="K10" i="94" s="1"/>
  <c r="N26" i="108"/>
  <c r="I26" i="108" s="1"/>
  <c r="P13" i="111"/>
  <c r="K21" i="108"/>
  <c r="I19" i="97"/>
  <c r="I21" i="108"/>
  <c r="N16" i="96"/>
  <c r="Q16" i="96" s="1"/>
  <c r="L15" i="79"/>
  <c r="Q21" i="92"/>
  <c r="AB20" i="92" s="1"/>
  <c r="K30" i="107"/>
  <c r="I29" i="51"/>
  <c r="Q19" i="98"/>
  <c r="AB18" i="98" s="1"/>
  <c r="L30" i="96"/>
  <c r="N21" i="96"/>
  <c r="Q21" i="96" s="1"/>
  <c r="I22" i="84"/>
  <c r="M11" i="97"/>
  <c r="G18" i="141"/>
  <c r="F29" i="141"/>
  <c r="M21" i="108"/>
  <c r="U20" i="10"/>
  <c r="N27" i="97"/>
  <c r="G27" i="97" s="1"/>
  <c r="P24" i="110"/>
  <c r="U18" i="10"/>
  <c r="M21" i="97"/>
  <c r="K26" i="107"/>
  <c r="H26" i="107"/>
  <c r="Q17" i="96"/>
  <c r="M17" i="96"/>
  <c r="M15" i="97"/>
  <c r="Q17" i="97"/>
  <c r="K17" i="97"/>
  <c r="E29" i="3"/>
  <c r="E18" i="3"/>
  <c r="E26" i="3"/>
  <c r="AA20" i="68"/>
  <c r="M25" i="36"/>
  <c r="D25" i="110"/>
  <c r="P25" i="110"/>
  <c r="C27" i="106"/>
  <c r="D24" i="112"/>
  <c r="C27" i="112"/>
  <c r="P27" i="112" s="1"/>
  <c r="I20" i="84"/>
  <c r="Q22" i="97"/>
  <c r="I22" i="97"/>
  <c r="N16" i="97"/>
  <c r="Q16" i="97" s="1"/>
  <c r="L30" i="97"/>
  <c r="N14" i="95"/>
  <c r="M14" i="95" s="1"/>
  <c r="N26" i="97"/>
  <c r="K26" i="97" s="1"/>
  <c r="D17" i="109"/>
  <c r="Q10" i="94"/>
  <c r="X18" i="92"/>
  <c r="X20" i="92"/>
  <c r="V19" i="92"/>
  <c r="V18" i="92"/>
  <c r="V20" i="92"/>
  <c r="I11" i="108"/>
  <c r="K11" i="108"/>
  <c r="Y12" i="98"/>
  <c r="Y13" i="98"/>
  <c r="Y14" i="98"/>
  <c r="AC16" i="68"/>
  <c r="I20" i="106"/>
  <c r="D11" i="111"/>
  <c r="D23" i="111"/>
  <c r="D9" i="110"/>
  <c r="E24" i="107"/>
  <c r="J24" i="107"/>
  <c r="K24" i="107" s="1"/>
  <c r="AA18" i="79"/>
  <c r="N27" i="43"/>
  <c r="N16" i="43"/>
  <c r="N23" i="43"/>
  <c r="C29" i="106"/>
  <c r="U26" i="10"/>
  <c r="R26" i="10"/>
  <c r="I13" i="106"/>
  <c r="M21" i="96"/>
  <c r="R23" i="10"/>
  <c r="N22" i="95"/>
  <c r="M22" i="95" s="1"/>
  <c r="M14" i="97"/>
  <c r="Z16" i="98"/>
  <c r="Z18" i="98"/>
  <c r="V12" i="98"/>
  <c r="V13" i="98"/>
  <c r="K16" i="152"/>
  <c r="Y14" i="152" s="1"/>
  <c r="X12" i="10"/>
  <c r="N12" i="102"/>
  <c r="D15" i="111"/>
  <c r="P15" i="111"/>
  <c r="N25" i="95"/>
  <c r="Q25" i="95" s="1"/>
  <c r="U14" i="10"/>
  <c r="Q14" i="94"/>
  <c r="Q20" i="96"/>
  <c r="D11" i="109"/>
  <c r="Q13" i="97"/>
  <c r="N29" i="53"/>
  <c r="N23" i="108"/>
  <c r="K23" i="108" s="1"/>
  <c r="Q17" i="94"/>
  <c r="E23" i="92"/>
  <c r="K17" i="107"/>
  <c r="D30" i="95"/>
  <c r="D30" i="97"/>
  <c r="I17" i="96"/>
  <c r="G17" i="96"/>
  <c r="U17" i="10"/>
  <c r="G16" i="95"/>
  <c r="F15" i="125"/>
  <c r="G17" i="97"/>
  <c r="AD14" i="68"/>
  <c r="O21" i="92"/>
  <c r="AA19" i="92" s="1"/>
  <c r="N25" i="43"/>
  <c r="L29" i="108"/>
  <c r="H30" i="94"/>
  <c r="N12" i="43"/>
  <c r="N25" i="96"/>
  <c r="Q25" i="96" s="1"/>
  <c r="S29" i="56"/>
  <c r="F30" i="108"/>
  <c r="AA14" i="79"/>
  <c r="W21" i="34"/>
  <c r="AD17" i="79"/>
  <c r="G12" i="108"/>
  <c r="X17" i="92"/>
  <c r="U19" i="10"/>
  <c r="U27" i="10"/>
  <c r="N25" i="97"/>
  <c r="M25" i="97" s="1"/>
  <c r="Q21" i="79"/>
  <c r="H30" i="96"/>
  <c r="P9" i="110"/>
  <c r="N24" i="94"/>
  <c r="I24" i="94" s="1"/>
  <c r="N12" i="95"/>
  <c r="K12" i="95" s="1"/>
  <c r="E17" i="107"/>
  <c r="F30" i="95"/>
  <c r="D30" i="96"/>
  <c r="N23" i="141"/>
  <c r="I23" i="141" s="1"/>
  <c r="N27" i="94"/>
  <c r="Q27" i="94" s="1"/>
  <c r="N17" i="141"/>
  <c r="I17" i="141" s="1"/>
  <c r="N18" i="97"/>
  <c r="Q18" i="97" s="1"/>
  <c r="N20" i="94"/>
  <c r="Q20" i="94" s="1"/>
  <c r="J30" i="96"/>
  <c r="N20" i="102"/>
  <c r="K16" i="97"/>
  <c r="N27" i="96"/>
  <c r="Q27" i="96" s="1"/>
  <c r="J31" i="107"/>
  <c r="K31" i="107" s="1"/>
  <c r="N22" i="96"/>
  <c r="Q22" i="96" s="1"/>
  <c r="J29" i="108"/>
  <c r="U12" i="10"/>
  <c r="W13" i="152"/>
  <c r="H29" i="141"/>
  <c r="N13" i="96"/>
  <c r="G13" i="96" s="1"/>
  <c r="N22" i="141"/>
  <c r="I22" i="141" s="1"/>
  <c r="F30" i="97"/>
  <c r="F30" i="96"/>
  <c r="C29" i="54"/>
  <c r="D29" i="54" s="1"/>
  <c r="E30" i="45"/>
  <c r="G32" i="107"/>
  <c r="D30" i="94"/>
  <c r="K27" i="95"/>
  <c r="N20" i="108"/>
  <c r="K20" i="108" s="1"/>
  <c r="Q16" i="152"/>
  <c r="AB14" i="152" s="1"/>
  <c r="S29" i="54"/>
  <c r="J30" i="94"/>
  <c r="L30" i="95"/>
  <c r="J30" i="95"/>
  <c r="R17" i="10"/>
  <c r="N11" i="96"/>
  <c r="G11" i="96" s="1"/>
  <c r="W15" i="34"/>
  <c r="M23" i="152"/>
  <c r="Z12" i="152"/>
  <c r="K15" i="141"/>
  <c r="I15" i="141"/>
  <c r="G15" i="141"/>
  <c r="Y17" i="152"/>
  <c r="Y18" i="152"/>
  <c r="Y19" i="152"/>
  <c r="K24" i="141"/>
  <c r="I24" i="141"/>
  <c r="K10" i="141"/>
  <c r="G10" i="141"/>
  <c r="K25" i="141"/>
  <c r="I25" i="141"/>
  <c r="K20" i="94"/>
  <c r="I27" i="96"/>
  <c r="I13" i="96"/>
  <c r="K25" i="95"/>
  <c r="AA13" i="152"/>
  <c r="D24" i="54"/>
  <c r="U22" i="34"/>
  <c r="P17" i="109"/>
  <c r="P15" i="109"/>
  <c r="M23" i="92"/>
  <c r="C29" i="55"/>
  <c r="D14" i="55" s="1"/>
  <c r="H30" i="108"/>
  <c r="O21" i="98"/>
  <c r="I22" i="94"/>
  <c r="N10" i="96"/>
  <c r="N26" i="43"/>
  <c r="F29" i="108"/>
  <c r="I19" i="84"/>
  <c r="K13" i="94"/>
  <c r="W18" i="152"/>
  <c r="M21" i="95"/>
  <c r="C27" i="111"/>
  <c r="I23" i="97"/>
  <c r="T29" i="10"/>
  <c r="D32" i="107"/>
  <c r="N19" i="102"/>
  <c r="N11" i="102"/>
  <c r="N17" i="43"/>
  <c r="N16" i="108"/>
  <c r="G27" i="96"/>
  <c r="P14" i="111"/>
  <c r="E16" i="3"/>
  <c r="N15" i="102"/>
  <c r="I20" i="141"/>
  <c r="D20" i="111"/>
  <c r="E10" i="3"/>
  <c r="J29" i="141"/>
  <c r="E22" i="3"/>
  <c r="N12" i="97"/>
  <c r="N20" i="43"/>
  <c r="C29" i="52"/>
  <c r="D17" i="52" s="1"/>
  <c r="E24" i="3"/>
  <c r="E27" i="3"/>
  <c r="E12" i="3"/>
  <c r="X27" i="10"/>
  <c r="P22" i="109"/>
  <c r="P24" i="111"/>
  <c r="U24" i="34"/>
  <c r="U13" i="34"/>
  <c r="N25" i="108"/>
  <c r="M25" i="108" s="1"/>
  <c r="G21" i="92"/>
  <c r="P20" i="112"/>
  <c r="R13" i="10"/>
  <c r="R12" i="10"/>
  <c r="AD16" i="79"/>
  <c r="X23" i="10"/>
  <c r="D31" i="155"/>
  <c r="J31" i="155" s="1"/>
  <c r="I10" i="96"/>
  <c r="P9" i="111"/>
  <c r="H29" i="108"/>
  <c r="V30" i="34"/>
  <c r="U30" i="34" s="1"/>
  <c r="M15" i="96"/>
  <c r="Y13" i="92"/>
  <c r="O16" i="68"/>
  <c r="I16" i="97"/>
  <c r="K12" i="96"/>
  <c r="K25" i="107"/>
  <c r="K21" i="95"/>
  <c r="I24" i="96"/>
  <c r="G14" i="141"/>
  <c r="C31" i="84"/>
  <c r="I19" i="96"/>
  <c r="AB18" i="152"/>
  <c r="C29" i="56"/>
  <c r="D19" i="56" s="1"/>
  <c r="M19" i="94"/>
  <c r="K20" i="141"/>
  <c r="N13" i="102"/>
  <c r="F30" i="141"/>
  <c r="N22" i="43"/>
  <c r="C29" i="50"/>
  <c r="D28" i="50" s="1"/>
  <c r="V30" i="48"/>
  <c r="S30" i="48" s="1"/>
  <c r="I27" i="106"/>
  <c r="D9" i="111"/>
  <c r="J22" i="155"/>
  <c r="P30" i="4"/>
  <c r="Q30" i="4" s="1"/>
  <c r="G17" i="95"/>
  <c r="C30" i="45"/>
  <c r="D18" i="45" s="1"/>
  <c r="AC21" i="68"/>
  <c r="AC23" i="68" s="1"/>
  <c r="P20" i="111"/>
  <c r="N17" i="102"/>
  <c r="E11" i="3"/>
  <c r="J30" i="97"/>
  <c r="N13" i="43"/>
  <c r="C29" i="51"/>
  <c r="F13" i="155"/>
  <c r="G13" i="155" s="1"/>
  <c r="X15" i="92"/>
  <c r="N11" i="95"/>
  <c r="K11" i="95" s="1"/>
  <c r="E14" i="3"/>
  <c r="E20" i="3"/>
  <c r="E21" i="3"/>
  <c r="G15" i="95"/>
  <c r="O15" i="79"/>
  <c r="I14" i="84"/>
  <c r="C32" i="107"/>
  <c r="N27" i="108"/>
  <c r="I29" i="53"/>
  <c r="X13" i="10"/>
  <c r="N22" i="108"/>
  <c r="P10" i="110"/>
  <c r="P23" i="112"/>
  <c r="P12" i="110"/>
  <c r="R18" i="10"/>
  <c r="C16" i="106"/>
  <c r="U10" i="34"/>
  <c r="P21" i="109"/>
  <c r="P24" i="112"/>
  <c r="W17" i="34"/>
  <c r="N29" i="54"/>
  <c r="P9" i="109"/>
  <c r="M24" i="97"/>
  <c r="V30" i="47"/>
  <c r="Y30" i="47" s="1"/>
  <c r="G13" i="108"/>
  <c r="AC17" i="92"/>
  <c r="G26" i="95"/>
  <c r="Z12" i="92"/>
  <c r="G15" i="94"/>
  <c r="V30" i="49"/>
  <c r="G30" i="49" s="1"/>
  <c r="N19" i="43"/>
  <c r="X14" i="92"/>
  <c r="M31" i="36"/>
  <c r="I15" i="106"/>
  <c r="V18" i="98"/>
  <c r="P30" i="101"/>
  <c r="Q30" i="101" s="1"/>
  <c r="I15" i="96"/>
  <c r="N15" i="108"/>
  <c r="Q18" i="94"/>
  <c r="P30" i="100"/>
  <c r="Q30" i="100" s="1"/>
  <c r="N21" i="43"/>
  <c r="M26" i="108"/>
  <c r="N24" i="43"/>
  <c r="G24" i="97"/>
  <c r="C29" i="57"/>
  <c r="D25" i="57" s="1"/>
  <c r="W13" i="92"/>
  <c r="W12" i="92"/>
  <c r="N23" i="102"/>
  <c r="I23" i="84"/>
  <c r="K23" i="97"/>
  <c r="P20" i="109"/>
  <c r="D14" i="111"/>
  <c r="AA17" i="68"/>
  <c r="N15" i="43"/>
  <c r="N11" i="43"/>
  <c r="E13" i="3"/>
  <c r="E25" i="3"/>
  <c r="AD12" i="79"/>
  <c r="N14" i="43"/>
  <c r="K29" i="102"/>
  <c r="I16" i="84"/>
  <c r="E23" i="3"/>
  <c r="E17" i="3"/>
  <c r="C30" i="106"/>
  <c r="N31" i="43"/>
  <c r="X17" i="10"/>
  <c r="N25" i="94"/>
  <c r="M25" i="94" s="1"/>
  <c r="AA12" i="125"/>
  <c r="N16" i="141"/>
  <c r="W12" i="34"/>
  <c r="P11" i="111"/>
  <c r="P23" i="110"/>
  <c r="P9" i="112"/>
  <c r="I28" i="84"/>
  <c r="W19" i="34"/>
  <c r="R24" i="10"/>
  <c r="AA15" i="68"/>
  <c r="P16" i="112"/>
  <c r="I29" i="56"/>
  <c r="N21" i="94"/>
  <c r="AD13" i="79"/>
  <c r="P11" i="110"/>
  <c r="X24" i="10"/>
  <c r="AD14" i="79"/>
  <c r="I29" i="55"/>
  <c r="I16" i="68"/>
  <c r="G24" i="108"/>
  <c r="G15" i="96"/>
  <c r="G16" i="94"/>
  <c r="W12" i="152"/>
  <c r="Z12" i="98"/>
  <c r="V12" i="92"/>
  <c r="G13" i="141"/>
  <c r="O13" i="141" s="1"/>
  <c r="G12" i="96"/>
  <c r="G17" i="141"/>
  <c r="D20" i="54"/>
  <c r="E29" i="10"/>
  <c r="AD18" i="79"/>
  <c r="AA17" i="92"/>
  <c r="D11" i="53"/>
  <c r="X17" i="152"/>
  <c r="G12" i="94"/>
  <c r="AB16" i="98"/>
  <c r="G26" i="94"/>
  <c r="G20" i="96"/>
  <c r="G14" i="97"/>
  <c r="AA12" i="152"/>
  <c r="Y17" i="92"/>
  <c r="G19" i="94"/>
  <c r="G23" i="96"/>
  <c r="W12" i="98"/>
  <c r="I30" i="47"/>
  <c r="AC16" i="98"/>
  <c r="I18" i="108"/>
  <c r="X12" i="98"/>
  <c r="G10" i="95"/>
  <c r="D28" i="54"/>
  <c r="W20" i="34"/>
  <c r="G18" i="108"/>
  <c r="S23" i="92"/>
  <c r="AA12" i="98"/>
  <c r="O23" i="92"/>
  <c r="G20" i="97"/>
  <c r="G16" i="96"/>
  <c r="G24" i="94"/>
  <c r="X16" i="68"/>
  <c r="W23" i="34"/>
  <c r="G17" i="108"/>
  <c r="G23" i="108"/>
  <c r="G18" i="96"/>
  <c r="G10" i="96"/>
  <c r="G12" i="141"/>
  <c r="Z17" i="92"/>
  <c r="AB12" i="92"/>
  <c r="I16" i="94"/>
  <c r="D11" i="54"/>
  <c r="G24" i="141"/>
  <c r="G24" i="96"/>
  <c r="G26" i="97"/>
  <c r="W14" i="92"/>
  <c r="AB12" i="152"/>
  <c r="G20" i="94"/>
  <c r="V17" i="92"/>
  <c r="G27" i="95"/>
  <c r="G25" i="95"/>
  <c r="G12" i="155"/>
  <c r="H16" i="107"/>
  <c r="G14" i="96"/>
  <c r="G14" i="108"/>
  <c r="AC12" i="92"/>
  <c r="K23" i="94"/>
  <c r="W14" i="98"/>
  <c r="AA12" i="92"/>
  <c r="G23" i="94"/>
  <c r="AC18" i="98"/>
  <c r="I23" i="96"/>
  <c r="AB17" i="98"/>
  <c r="M13" i="95"/>
  <c r="G14" i="94"/>
  <c r="M23" i="36"/>
  <c r="K24" i="94"/>
  <c r="F19" i="79"/>
  <c r="V17" i="98"/>
  <c r="G23" i="95"/>
  <c r="I19" i="108"/>
  <c r="U30" i="47"/>
  <c r="AC14" i="152"/>
  <c r="AC12" i="152"/>
  <c r="G11" i="97"/>
  <c r="G20" i="95"/>
  <c r="H19" i="107"/>
  <c r="I17" i="94"/>
  <c r="D19" i="53"/>
  <c r="G11" i="94"/>
  <c r="AA13" i="92"/>
  <c r="K18" i="96"/>
  <c r="N30" i="96"/>
  <c r="G30" i="96" s="1"/>
  <c r="K17" i="94"/>
  <c r="G17" i="94"/>
  <c r="V14" i="152"/>
  <c r="E23" i="152"/>
  <c r="G24" i="95"/>
  <c r="D22" i="56"/>
  <c r="G19" i="96"/>
  <c r="D27" i="53"/>
  <c r="D13" i="53"/>
  <c r="AC17" i="152"/>
  <c r="G10" i="108"/>
  <c r="Y19" i="92"/>
  <c r="AA20" i="92"/>
  <c r="D25" i="55"/>
  <c r="I11" i="97"/>
  <c r="G10" i="97"/>
  <c r="R15" i="125"/>
  <c r="U30" i="48"/>
  <c r="M30" i="47"/>
  <c r="AA16" i="98"/>
  <c r="D22" i="53"/>
  <c r="M10" i="108"/>
  <c r="H23" i="107"/>
  <c r="D19" i="54"/>
  <c r="H27" i="109"/>
  <c r="M27" i="36"/>
  <c r="G16" i="97"/>
  <c r="K30" i="48"/>
  <c r="G26" i="96"/>
  <c r="D25" i="54"/>
  <c r="K14" i="107"/>
  <c r="J32" i="107"/>
  <c r="R16" i="68"/>
  <c r="M17" i="36"/>
  <c r="I10" i="97"/>
  <c r="G13" i="94"/>
  <c r="D17" i="55"/>
  <c r="M14" i="96"/>
  <c r="I11" i="94"/>
  <c r="AB18" i="92"/>
  <c r="G18" i="95"/>
  <c r="O30" i="48"/>
  <c r="Z17" i="152"/>
  <c r="M15" i="36"/>
  <c r="G25" i="141"/>
  <c r="L19" i="79"/>
  <c r="W16" i="98"/>
  <c r="I19" i="79"/>
  <c r="Z19" i="152"/>
  <c r="M16" i="36"/>
  <c r="AB17" i="92"/>
  <c r="R29" i="10"/>
  <c r="Z13" i="92"/>
  <c r="G15" i="97"/>
  <c r="O15" i="97" s="1"/>
  <c r="I25" i="96"/>
  <c r="M13" i="94"/>
  <c r="G19" i="97"/>
  <c r="K17" i="96"/>
  <c r="I14" i="97"/>
  <c r="K11" i="141"/>
  <c r="G21" i="95"/>
  <c r="M26" i="97"/>
  <c r="K24" i="108"/>
  <c r="M14" i="36"/>
  <c r="M13" i="97"/>
  <c r="G13" i="97"/>
  <c r="G12" i="97"/>
  <c r="D11" i="51"/>
  <c r="AA15" i="125"/>
  <c r="K19" i="94"/>
  <c r="G11" i="108"/>
  <c r="K21" i="97"/>
  <c r="M12" i="108"/>
  <c r="K17" i="141"/>
  <c r="D16" i="54"/>
  <c r="M23" i="96"/>
  <c r="Z19" i="92"/>
  <c r="I15" i="95"/>
  <c r="I20" i="94"/>
  <c r="M18" i="96"/>
  <c r="AC21" i="79"/>
  <c r="R21" i="79" s="1"/>
  <c r="I15" i="94"/>
  <c r="I29" i="106"/>
  <c r="M17" i="94"/>
  <c r="I30" i="34"/>
  <c r="I13" i="108"/>
  <c r="H20" i="107"/>
  <c r="O29" i="10"/>
  <c r="D15" i="55"/>
  <c r="D19" i="55"/>
  <c r="AA19" i="79"/>
  <c r="K13" i="95"/>
  <c r="K20" i="96"/>
  <c r="K20" i="97"/>
  <c r="U19" i="79"/>
  <c r="X19" i="79"/>
  <c r="D12" i="55"/>
  <c r="I24" i="95"/>
  <c r="AC18" i="92"/>
  <c r="Z18" i="92"/>
  <c r="R19" i="79"/>
  <c r="AA14" i="98"/>
  <c r="M11" i="94"/>
  <c r="D18" i="53"/>
  <c r="H25" i="107"/>
  <c r="K21" i="96"/>
  <c r="I14" i="94"/>
  <c r="W14" i="152"/>
  <c r="Q29" i="56"/>
  <c r="K18" i="108"/>
  <c r="D18" i="56"/>
  <c r="AA16" i="68"/>
  <c r="M30" i="49"/>
  <c r="M19" i="96"/>
  <c r="I12" i="108"/>
  <c r="I26" i="96"/>
  <c r="D15" i="54"/>
  <c r="I10" i="95"/>
  <c r="M18" i="95"/>
  <c r="D21" i="53"/>
  <c r="K23" i="141"/>
  <c r="I14" i="96"/>
  <c r="V15" i="92"/>
  <c r="I26" i="95"/>
  <c r="V13" i="152"/>
  <c r="W13" i="98"/>
  <c r="G25" i="97"/>
  <c r="Q25" i="97"/>
  <c r="X18" i="152"/>
  <c r="M20" i="36"/>
  <c r="K25" i="96"/>
  <c r="K10" i="95"/>
  <c r="K11" i="97"/>
  <c r="I22" i="106"/>
  <c r="K10" i="97"/>
  <c r="I24" i="106"/>
  <c r="X19" i="92"/>
  <c r="M16" i="94"/>
  <c r="AB13" i="92"/>
  <c r="I24" i="97"/>
  <c r="N24" i="102"/>
  <c r="D17" i="53"/>
  <c r="V13" i="92"/>
  <c r="I16" i="95"/>
  <c r="I18" i="95"/>
  <c r="D20" i="53"/>
  <c r="D14" i="53"/>
  <c r="I21" i="95"/>
  <c r="I20" i="95"/>
  <c r="N10" i="102"/>
  <c r="M17" i="108"/>
  <c r="I23" i="106"/>
  <c r="M28" i="36"/>
  <c r="D22" i="55"/>
  <c r="AA17" i="98"/>
  <c r="I23" i="94"/>
  <c r="K26" i="94"/>
  <c r="D23" i="53"/>
  <c r="I25" i="97"/>
  <c r="L27" i="109"/>
  <c r="I23" i="92"/>
  <c r="M13" i="36"/>
  <c r="K24" i="95"/>
  <c r="Z15" i="92"/>
  <c r="M23" i="94"/>
  <c r="D16" i="55"/>
  <c r="AC19" i="92"/>
  <c r="D24" i="53"/>
  <c r="AA14" i="92"/>
  <c r="K15" i="94"/>
  <c r="L29" i="10"/>
  <c r="K23" i="95"/>
  <c r="M18" i="94"/>
  <c r="AA13" i="98"/>
  <c r="Z14" i="152"/>
  <c r="H28" i="107"/>
  <c r="K14" i="97"/>
  <c r="N30" i="141"/>
  <c r="G30" i="141" s="1"/>
  <c r="M20" i="97"/>
  <c r="I18" i="96"/>
  <c r="K22" i="97"/>
  <c r="AA18" i="92"/>
  <c r="M10" i="94"/>
  <c r="Q30" i="47"/>
  <c r="M26" i="94"/>
  <c r="Y12" i="92"/>
  <c r="K23" i="92"/>
  <c r="I18" i="141"/>
  <c r="O18" i="141" s="1"/>
  <c r="G29" i="56"/>
  <c r="D13" i="56"/>
  <c r="M20" i="96"/>
  <c r="G30" i="47"/>
  <c r="I10" i="94"/>
  <c r="U29" i="10"/>
  <c r="I20" i="96"/>
  <c r="D28" i="53"/>
  <c r="D29" i="57"/>
  <c r="H17" i="107"/>
  <c r="M21" i="36"/>
  <c r="I21" i="96"/>
  <c r="G29" i="53"/>
  <c r="I12" i="96"/>
  <c r="D15" i="50"/>
  <c r="I21" i="97"/>
  <c r="F16" i="68"/>
  <c r="I16" i="96"/>
  <c r="K30" i="49"/>
  <c r="G16" i="108"/>
  <c r="X19" i="152"/>
  <c r="AA14" i="152"/>
  <c r="K19" i="97"/>
  <c r="D12" i="56"/>
  <c r="I14" i="106"/>
  <c r="K13" i="108"/>
  <c r="M14" i="94"/>
  <c r="K15" i="96"/>
  <c r="D21" i="54"/>
  <c r="I25" i="106"/>
  <c r="K27" i="96"/>
  <c r="G22" i="96"/>
  <c r="E21" i="98"/>
  <c r="K17" i="108"/>
  <c r="D13" i="54"/>
  <c r="D14" i="54"/>
  <c r="X13" i="98"/>
  <c r="S30" i="49"/>
  <c r="D23" i="54"/>
  <c r="D15" i="53"/>
  <c r="AB13" i="152"/>
  <c r="AC15" i="92"/>
  <c r="D24" i="56"/>
  <c r="O15" i="125"/>
  <c r="M24" i="96"/>
  <c r="O24" i="96" s="1"/>
  <c r="M12" i="36"/>
  <c r="G20" i="108"/>
  <c r="X16" i="98"/>
  <c r="N18" i="102"/>
  <c r="K26" i="96"/>
  <c r="K19" i="96"/>
  <c r="Z13" i="152"/>
  <c r="K18" i="94"/>
  <c r="I27" i="95"/>
  <c r="K10" i="96"/>
  <c r="H29" i="107"/>
  <c r="N27" i="102"/>
  <c r="O26" i="141"/>
  <c r="K15" i="95"/>
  <c r="D18" i="51"/>
  <c r="D21" i="52"/>
  <c r="H30" i="107"/>
  <c r="M12" i="96"/>
  <c r="K13" i="96"/>
  <c r="I15" i="125"/>
  <c r="K23" i="96"/>
  <c r="H21" i="107"/>
  <c r="K14" i="94"/>
  <c r="I12" i="94"/>
  <c r="H15" i="107"/>
  <c r="L15" i="125"/>
  <c r="I20" i="97"/>
  <c r="AC13" i="152"/>
  <c r="M15" i="94"/>
  <c r="X29" i="10"/>
  <c r="I13" i="95"/>
  <c r="K16" i="95"/>
  <c r="M11" i="36"/>
  <c r="M12" i="94"/>
  <c r="O30" i="47"/>
  <c r="M24" i="108"/>
  <c r="M24" i="36"/>
  <c r="L29" i="53"/>
  <c r="G10" i="94"/>
  <c r="M10" i="95"/>
  <c r="S21" i="98"/>
  <c r="I14" i="108"/>
  <c r="W27" i="34"/>
  <c r="M26" i="95"/>
  <c r="O30" i="34"/>
  <c r="U16" i="68"/>
  <c r="I12" i="141"/>
  <c r="H24" i="107"/>
  <c r="Z13" i="98"/>
  <c r="M21" i="98"/>
  <c r="D16" i="53"/>
  <c r="N27" i="110"/>
  <c r="AC13" i="92"/>
  <c r="K14" i="108"/>
  <c r="U30" i="49"/>
  <c r="D25" i="53"/>
  <c r="K12" i="94"/>
  <c r="X15" i="125"/>
  <c r="Y15" i="92"/>
  <c r="Y18" i="92"/>
  <c r="Z14" i="92"/>
  <c r="I21" i="79"/>
  <c r="V16" i="98"/>
  <c r="I10" i="141"/>
  <c r="K20" i="95"/>
  <c r="M19" i="36"/>
  <c r="O25" i="141"/>
  <c r="W16" i="34"/>
  <c r="H18" i="107"/>
  <c r="D12" i="53"/>
  <c r="L29" i="54"/>
  <c r="D17" i="54"/>
  <c r="K24" i="97"/>
  <c r="X14" i="98"/>
  <c r="D26" i="53"/>
  <c r="D27" i="45"/>
  <c r="W17" i="98"/>
  <c r="G23" i="97"/>
  <c r="Q23" i="97"/>
  <c r="W26" i="34"/>
  <c r="Q21" i="98"/>
  <c r="K14" i="96"/>
  <c r="K26" i="95"/>
  <c r="I23" i="95"/>
  <c r="H22" i="107"/>
  <c r="M16" i="95"/>
  <c r="P26" i="43"/>
  <c r="P27" i="43"/>
  <c r="P13" i="43"/>
  <c r="W15" i="92"/>
  <c r="K11" i="94"/>
  <c r="O30" i="49"/>
  <c r="H27" i="112"/>
  <c r="D13" i="55"/>
  <c r="M24" i="95"/>
  <c r="K16" i="96"/>
  <c r="I13" i="94"/>
  <c r="D21" i="56"/>
  <c r="M24" i="94"/>
  <c r="L16" i="68"/>
  <c r="D23" i="55"/>
  <c r="N26" i="102"/>
  <c r="M17" i="95"/>
  <c r="V14" i="92"/>
  <c r="M26" i="96"/>
  <c r="Q11" i="95"/>
  <c r="K21" i="98"/>
  <c r="D17" i="56"/>
  <c r="M17" i="97"/>
  <c r="O17" i="97" s="1"/>
  <c r="I28" i="106"/>
  <c r="M27" i="96"/>
  <c r="M22" i="97"/>
  <c r="N21" i="102"/>
  <c r="L27" i="110"/>
  <c r="M18" i="36"/>
  <c r="D12" i="54"/>
  <c r="M12" i="97"/>
  <c r="Q29" i="54"/>
  <c r="F27" i="112" l="1"/>
  <c r="N27" i="112"/>
  <c r="L27" i="112"/>
  <c r="Q22" i="95"/>
  <c r="M27" i="95"/>
  <c r="O27" i="95" s="1"/>
  <c r="Q22" i="94"/>
  <c r="G22" i="94"/>
  <c r="M22" i="94"/>
  <c r="I23" i="108"/>
  <c r="K32" i="107"/>
  <c r="X17" i="98"/>
  <c r="O15" i="95"/>
  <c r="D16" i="56"/>
  <c r="D11" i="56"/>
  <c r="D23" i="56"/>
  <c r="D14" i="56"/>
  <c r="N30" i="94"/>
  <c r="M30" i="94" s="1"/>
  <c r="G21" i="96"/>
  <c r="K14" i="143"/>
  <c r="AT12" i="104"/>
  <c r="AT26" i="104"/>
  <c r="AT22" i="104"/>
  <c r="AT17" i="104"/>
  <c r="K30" i="47"/>
  <c r="S30" i="47"/>
  <c r="K22" i="95"/>
  <c r="AB19" i="92"/>
  <c r="M25" i="95"/>
  <c r="I21" i="98"/>
  <c r="AA31" i="147"/>
  <c r="AT11" i="104"/>
  <c r="AT15" i="104"/>
  <c r="AT28" i="104"/>
  <c r="AT21" i="104"/>
  <c r="F28" i="143"/>
  <c r="M16" i="97"/>
  <c r="M23" i="108"/>
  <c r="I25" i="95"/>
  <c r="O25" i="95" s="1"/>
  <c r="Q27" i="97"/>
  <c r="Q29" i="53"/>
  <c r="P16" i="43"/>
  <c r="K11" i="96"/>
  <c r="G21" i="97"/>
  <c r="H12" i="142"/>
  <c r="P27" i="110"/>
  <c r="H27" i="110"/>
  <c r="F27" i="109"/>
  <c r="J27" i="109"/>
  <c r="N27" i="109"/>
  <c r="P27" i="109"/>
  <c r="F31" i="155"/>
  <c r="G31" i="155" s="1"/>
  <c r="K19" i="143"/>
  <c r="H19" i="143"/>
  <c r="F19" i="143"/>
  <c r="D31" i="36"/>
  <c r="D18" i="54"/>
  <c r="H17" i="147"/>
  <c r="K24" i="147"/>
  <c r="F24" i="147"/>
  <c r="F18" i="147"/>
  <c r="H26" i="142"/>
  <c r="W25" i="34"/>
  <c r="Q23" i="92"/>
  <c r="N30" i="108"/>
  <c r="O17" i="141"/>
  <c r="E29" i="102"/>
  <c r="O15" i="141"/>
  <c r="N30" i="97"/>
  <c r="O17" i="96"/>
  <c r="AN16" i="104"/>
  <c r="W13" i="34"/>
  <c r="AD13" i="68"/>
  <c r="O24" i="141"/>
  <c r="O14" i="141"/>
  <c r="AH23" i="105"/>
  <c r="AH30" i="103"/>
  <c r="AH17" i="103"/>
  <c r="D27" i="50"/>
  <c r="P11" i="43"/>
  <c r="P12" i="43"/>
  <c r="M30" i="34"/>
  <c r="O12" i="141"/>
  <c r="H31" i="107"/>
  <c r="D19" i="57"/>
  <c r="D22" i="50"/>
  <c r="G30" i="34"/>
  <c r="AC13" i="98"/>
  <c r="O11" i="108"/>
  <c r="M12" i="95"/>
  <c r="D23" i="45"/>
  <c r="G14" i="95"/>
  <c r="O16" i="94"/>
  <c r="W24" i="34"/>
  <c r="O20" i="141"/>
  <c r="M19" i="95"/>
  <c r="Y18" i="98"/>
  <c r="AB15" i="92"/>
  <c r="K27" i="97"/>
  <c r="AA18" i="152"/>
  <c r="Y16" i="98"/>
  <c r="F27" i="110"/>
  <c r="K21" i="141"/>
  <c r="F12" i="146"/>
  <c r="F19" i="147"/>
  <c r="K16" i="145"/>
  <c r="F19" i="146"/>
  <c r="O31" i="144"/>
  <c r="D14" i="52"/>
  <c r="O22" i="97"/>
  <c r="P19" i="43"/>
  <c r="P25" i="43"/>
  <c r="D17" i="57"/>
  <c r="O10" i="141"/>
  <c r="D16" i="45"/>
  <c r="O17" i="108"/>
  <c r="O15" i="96"/>
  <c r="O21" i="97"/>
  <c r="O21" i="96"/>
  <c r="I12" i="95"/>
  <c r="D26" i="50"/>
  <c r="S30" i="34"/>
  <c r="K19" i="108"/>
  <c r="O23" i="108"/>
  <c r="O14" i="97"/>
  <c r="G26" i="108"/>
  <c r="K26" i="108"/>
  <c r="O22" i="94"/>
  <c r="AB14" i="92"/>
  <c r="M27" i="97"/>
  <c r="AA19" i="152"/>
  <c r="G11" i="141"/>
  <c r="O11" i="141" s="1"/>
  <c r="H16" i="147"/>
  <c r="K12" i="146"/>
  <c r="H22" i="146"/>
  <c r="F13" i="146"/>
  <c r="F29" i="148"/>
  <c r="AN30" i="105"/>
  <c r="K29" i="148"/>
  <c r="H19" i="146"/>
  <c r="AB19" i="152"/>
  <c r="G29" i="52"/>
  <c r="P22" i="43"/>
  <c r="P28" i="43"/>
  <c r="P20" i="43"/>
  <c r="N29" i="108"/>
  <c r="O29" i="108" s="1"/>
  <c r="D17" i="50"/>
  <c r="O12" i="108"/>
  <c r="G23" i="141"/>
  <c r="O16" i="97"/>
  <c r="M19" i="108"/>
  <c r="O18" i="108"/>
  <c r="D28" i="52"/>
  <c r="M10" i="97"/>
  <c r="J27" i="110"/>
  <c r="E31" i="43"/>
  <c r="O21" i="108"/>
  <c r="I21" i="141"/>
  <c r="O21" i="141" s="1"/>
  <c r="W14" i="34"/>
  <c r="F17" i="145"/>
  <c r="F25" i="147"/>
  <c r="K25" i="142"/>
  <c r="F17" i="142"/>
  <c r="H13" i="146"/>
  <c r="H18" i="146"/>
  <c r="G19" i="141"/>
  <c r="Q30" i="97"/>
  <c r="M30" i="97"/>
  <c r="K30" i="94"/>
  <c r="H32" i="107"/>
  <c r="L29" i="57"/>
  <c r="M30" i="96"/>
  <c r="AN11" i="103"/>
  <c r="AN28" i="105"/>
  <c r="V31" i="142"/>
  <c r="H18" i="145"/>
  <c r="F18" i="145"/>
  <c r="K18" i="145"/>
  <c r="D26" i="55"/>
  <c r="D20" i="45"/>
  <c r="P21" i="43"/>
  <c r="P15" i="43"/>
  <c r="P18" i="43"/>
  <c r="P14" i="43"/>
  <c r="P29" i="43"/>
  <c r="O23" i="97"/>
  <c r="D24" i="55"/>
  <c r="D21" i="55"/>
  <c r="N29" i="141"/>
  <c r="O29" i="141" s="1"/>
  <c r="O24" i="108"/>
  <c r="M25" i="96"/>
  <c r="F21" i="79"/>
  <c r="D22" i="57"/>
  <c r="D21" i="45"/>
  <c r="D28" i="55"/>
  <c r="D13" i="50"/>
  <c r="L21" i="79"/>
  <c r="M16" i="96"/>
  <c r="I30" i="106"/>
  <c r="D18" i="55"/>
  <c r="D23" i="50"/>
  <c r="D12" i="50"/>
  <c r="G22" i="141"/>
  <c r="G19" i="95"/>
  <c r="K22" i="96"/>
  <c r="D21" i="50"/>
  <c r="L29" i="50"/>
  <c r="D11" i="50"/>
  <c r="D20" i="55"/>
  <c r="G13" i="95"/>
  <c r="AC12" i="98"/>
  <c r="AD20" i="68"/>
  <c r="I19" i="95"/>
  <c r="I27" i="97"/>
  <c r="AA17" i="152"/>
  <c r="I18" i="94"/>
  <c r="O18" i="94" s="1"/>
  <c r="F14" i="143"/>
  <c r="F25" i="145"/>
  <c r="I26" i="94"/>
  <c r="O26" i="94" s="1"/>
  <c r="F21" i="142"/>
  <c r="K21" i="142"/>
  <c r="H21" i="142"/>
  <c r="H27" i="144"/>
  <c r="K27" i="144"/>
  <c r="F27" i="144"/>
  <c r="H28" i="142"/>
  <c r="Q19" i="94"/>
  <c r="I19" i="94"/>
  <c r="O19" i="94" s="1"/>
  <c r="K23" i="146"/>
  <c r="I30" i="49"/>
  <c r="P17" i="43"/>
  <c r="P24" i="43"/>
  <c r="P23" i="43"/>
  <c r="Q29" i="50"/>
  <c r="I30" i="48"/>
  <c r="O23" i="96"/>
  <c r="O21" i="79"/>
  <c r="D19" i="50"/>
  <c r="D14" i="50"/>
  <c r="D19" i="45"/>
  <c r="D25" i="50"/>
  <c r="U21" i="79"/>
  <c r="G29" i="55"/>
  <c r="D27" i="55"/>
  <c r="I27" i="94"/>
  <c r="D29" i="45"/>
  <c r="Q29" i="55"/>
  <c r="I21" i="68"/>
  <c r="F21" i="68"/>
  <c r="D14" i="45"/>
  <c r="L29" i="55"/>
  <c r="G22" i="95"/>
  <c r="G25" i="96"/>
  <c r="O25" i="96" s="1"/>
  <c r="G27" i="94"/>
  <c r="W18" i="34"/>
  <c r="K27" i="94"/>
  <c r="K25" i="97"/>
  <c r="K23" i="152"/>
  <c r="H25" i="145"/>
  <c r="K16" i="146"/>
  <c r="K20" i="148"/>
  <c r="I19" i="141"/>
  <c r="O19" i="141" s="1"/>
  <c r="AT22" i="105"/>
  <c r="F28" i="142"/>
  <c r="O20" i="97"/>
  <c r="AT30" i="105"/>
  <c r="I20" i="108"/>
  <c r="AH30" i="105"/>
  <c r="F31" i="134"/>
  <c r="H26" i="145"/>
  <c r="F25" i="144"/>
  <c r="F22" i="146"/>
  <c r="F21" i="148"/>
  <c r="K17" i="142"/>
  <c r="M22" i="96"/>
  <c r="K18" i="97"/>
  <c r="AN18" i="103"/>
  <c r="AN16" i="103"/>
  <c r="P30" i="104"/>
  <c r="Q30" i="104" s="1"/>
  <c r="AB17" i="104" s="1"/>
  <c r="AN20" i="103"/>
  <c r="AN25" i="103"/>
  <c r="AN30" i="104"/>
  <c r="AH24" i="103"/>
  <c r="AH20" i="105"/>
  <c r="H17" i="145"/>
  <c r="K12" i="147"/>
  <c r="K21" i="148"/>
  <c r="AH28" i="104"/>
  <c r="K26" i="145"/>
  <c r="AH18" i="104"/>
  <c r="K22" i="146"/>
  <c r="AH14" i="103"/>
  <c r="K23" i="148"/>
  <c r="K28" i="143"/>
  <c r="V31" i="148"/>
  <c r="T31" i="148"/>
  <c r="K13" i="143"/>
  <c r="H13" i="143"/>
  <c r="F13" i="143"/>
  <c r="H20" i="147"/>
  <c r="K20" i="147"/>
  <c r="F20" i="147"/>
  <c r="F27" i="142"/>
  <c r="K27" i="142"/>
  <c r="H27" i="142"/>
  <c r="P30" i="105"/>
  <c r="Q30" i="105" s="1"/>
  <c r="Q11" i="105"/>
  <c r="AH24" i="104"/>
  <c r="K16" i="143"/>
  <c r="F14" i="146"/>
  <c r="H14" i="146"/>
  <c r="AT17" i="103"/>
  <c r="AT24" i="103"/>
  <c r="AT26" i="103"/>
  <c r="AT12" i="103"/>
  <c r="AT25" i="103"/>
  <c r="AT30" i="103"/>
  <c r="AT13" i="103"/>
  <c r="H29" i="143"/>
  <c r="F29" i="143"/>
  <c r="K29" i="143"/>
  <c r="AH13" i="104"/>
  <c r="K31" i="134"/>
  <c r="Y31" i="134"/>
  <c r="R31" i="134"/>
  <c r="AH27" i="103"/>
  <c r="K27" i="145"/>
  <c r="H27" i="145"/>
  <c r="F27" i="145"/>
  <c r="AH21" i="103"/>
  <c r="K12" i="143"/>
  <c r="H12" i="143"/>
  <c r="F12" i="143"/>
  <c r="AH19" i="105"/>
  <c r="K19" i="148"/>
  <c r="F19" i="148"/>
  <c r="H19" i="148"/>
  <c r="AH15" i="103"/>
  <c r="AH28" i="103"/>
  <c r="AH28" i="105"/>
  <c r="T31" i="146"/>
  <c r="V31" i="146"/>
  <c r="AN26" i="103"/>
  <c r="D31" i="146"/>
  <c r="AT23" i="103"/>
  <c r="K17" i="145"/>
  <c r="M31" i="142"/>
  <c r="D31" i="142"/>
  <c r="O31" i="142"/>
  <c r="K23" i="144"/>
  <c r="H23" i="144"/>
  <c r="F23" i="144"/>
  <c r="K14" i="147"/>
  <c r="H14" i="147"/>
  <c r="F14" i="147"/>
  <c r="K27" i="146"/>
  <c r="F23" i="142"/>
  <c r="K23" i="142"/>
  <c r="H23" i="142"/>
  <c r="H14" i="142"/>
  <c r="K14" i="142"/>
  <c r="F14" i="142"/>
  <c r="AH22" i="105"/>
  <c r="AH12" i="103"/>
  <c r="F22" i="143"/>
  <c r="K22" i="143"/>
  <c r="AH25" i="105"/>
  <c r="K22" i="144"/>
  <c r="H22" i="144"/>
  <c r="H29" i="142"/>
  <c r="F29" i="142"/>
  <c r="K29" i="142"/>
  <c r="F21" i="147"/>
  <c r="K21" i="147"/>
  <c r="H21" i="147"/>
  <c r="H28" i="146"/>
  <c r="F28" i="146"/>
  <c r="K28" i="146"/>
  <c r="AH23" i="103"/>
  <c r="AH23" i="104"/>
  <c r="F22" i="144"/>
  <c r="F24" i="146"/>
  <c r="K24" i="146"/>
  <c r="AT21" i="103"/>
  <c r="AN19" i="103"/>
  <c r="AT20" i="103"/>
  <c r="Q17" i="95"/>
  <c r="K17" i="95"/>
  <c r="AT18" i="105"/>
  <c r="AA31" i="146"/>
  <c r="K13" i="147"/>
  <c r="F13" i="147"/>
  <c r="H13" i="147"/>
  <c r="K19" i="145"/>
  <c r="H19" i="145"/>
  <c r="F19" i="145"/>
  <c r="K12" i="144"/>
  <c r="H12" i="144"/>
  <c r="F12" i="144"/>
  <c r="K24" i="148"/>
  <c r="H24" i="148"/>
  <c r="F24" i="148"/>
  <c r="K17" i="143"/>
  <c r="F17" i="143"/>
  <c r="H28" i="147"/>
  <c r="K28" i="147"/>
  <c r="AH22" i="103"/>
  <c r="F16" i="145"/>
  <c r="H22" i="142"/>
  <c r="K22" i="142"/>
  <c r="F22" i="142"/>
  <c r="H15" i="147"/>
  <c r="K15" i="147"/>
  <c r="F15" i="147"/>
  <c r="D31" i="143"/>
  <c r="M31" i="143"/>
  <c r="F16" i="144"/>
  <c r="H16" i="144"/>
  <c r="K16" i="144"/>
  <c r="AH11" i="104"/>
  <c r="AH25" i="104"/>
  <c r="AH30" i="104"/>
  <c r="AH17" i="104"/>
  <c r="AH19" i="104"/>
  <c r="AH12" i="104"/>
  <c r="F16" i="146"/>
  <c r="AH16" i="104"/>
  <c r="AH19" i="103"/>
  <c r="F16" i="143"/>
  <c r="AH21" i="105"/>
  <c r="T31" i="147"/>
  <c r="V31" i="147"/>
  <c r="AN17" i="103"/>
  <c r="AT14" i="103"/>
  <c r="K16" i="148"/>
  <c r="F16" i="148"/>
  <c r="H16" i="148"/>
  <c r="K18" i="148"/>
  <c r="H18" i="148"/>
  <c r="F18" i="148"/>
  <c r="H13" i="148"/>
  <c r="F13" i="148"/>
  <c r="F16" i="142"/>
  <c r="K16" i="142"/>
  <c r="H16" i="142"/>
  <c r="H27" i="146"/>
  <c r="AH26" i="103"/>
  <c r="H25" i="142"/>
  <c r="AH12" i="105"/>
  <c r="H16" i="145"/>
  <c r="AH15" i="104"/>
  <c r="AH27" i="104"/>
  <c r="K19" i="144"/>
  <c r="F19" i="144"/>
  <c r="H19" i="144"/>
  <c r="H19" i="142"/>
  <c r="K19" i="142"/>
  <c r="F19" i="142"/>
  <c r="AC31" i="142"/>
  <c r="AA31" i="142"/>
  <c r="AH20" i="104"/>
  <c r="K20" i="146"/>
  <c r="H16" i="143"/>
  <c r="H22" i="143"/>
  <c r="I23" i="152"/>
  <c r="AT16" i="103"/>
  <c r="K18" i="143"/>
  <c r="F18" i="143"/>
  <c r="H18" i="143"/>
  <c r="F17" i="148"/>
  <c r="H17" i="148"/>
  <c r="K17" i="148"/>
  <c r="AH17" i="105"/>
  <c r="AH11" i="105"/>
  <c r="AC31" i="148"/>
  <c r="AA31" i="148"/>
  <c r="AN30" i="103"/>
  <c r="AN12" i="103"/>
  <c r="AN14" i="103"/>
  <c r="AN15" i="103"/>
  <c r="AT15" i="103"/>
  <c r="X13" i="152"/>
  <c r="X12" i="152"/>
  <c r="G27" i="141"/>
  <c r="I27" i="141"/>
  <c r="H24" i="145"/>
  <c r="F24" i="145"/>
  <c r="K24" i="145"/>
  <c r="H20" i="143"/>
  <c r="F20" i="143"/>
  <c r="K20" i="143"/>
  <c r="D31" i="147"/>
  <c r="O31" i="147"/>
  <c r="AH13" i="103"/>
  <c r="K29" i="144"/>
  <c r="H29" i="144"/>
  <c r="F29" i="144"/>
  <c r="O31" i="148"/>
  <c r="D31" i="148"/>
  <c r="AN21" i="103"/>
  <c r="AT11" i="103"/>
  <c r="F14" i="148"/>
  <c r="K14" i="148"/>
  <c r="H14" i="148"/>
  <c r="AH21" i="104"/>
  <c r="AH22" i="104"/>
  <c r="F15" i="142"/>
  <c r="H15" i="142"/>
  <c r="K15" i="142"/>
  <c r="F24" i="144"/>
  <c r="K24" i="144"/>
  <c r="H24" i="144"/>
  <c r="H26" i="147"/>
  <c r="F26" i="147"/>
  <c r="AH15" i="105"/>
  <c r="F15" i="143"/>
  <c r="H15" i="143"/>
  <c r="F21" i="144"/>
  <c r="H21" i="144"/>
  <c r="K21" i="144"/>
  <c r="H25" i="144"/>
  <c r="Q11" i="103"/>
  <c r="P30" i="103"/>
  <c r="Q30" i="103" s="1"/>
  <c r="AH25" i="103"/>
  <c r="AA31" i="143"/>
  <c r="AC31" i="143"/>
  <c r="AT13" i="105"/>
  <c r="AT21" i="105"/>
  <c r="AT28" i="105"/>
  <c r="AT23" i="105"/>
  <c r="AT17" i="105"/>
  <c r="AT11" i="105"/>
  <c r="AT19" i="105"/>
  <c r="AT24" i="105"/>
  <c r="AT14" i="105"/>
  <c r="AT15" i="105"/>
  <c r="AT26" i="105"/>
  <c r="AT25" i="105"/>
  <c r="AT27" i="105"/>
  <c r="AT16" i="105"/>
  <c r="AT12" i="105"/>
  <c r="AH14" i="104"/>
  <c r="F18" i="146"/>
  <c r="AN13" i="103"/>
  <c r="H13" i="145"/>
  <c r="F13" i="145"/>
  <c r="AH16" i="105"/>
  <c r="AN24" i="103"/>
  <c r="I15" i="79"/>
  <c r="U15" i="79"/>
  <c r="F15" i="79"/>
  <c r="AT19" i="103"/>
  <c r="AT20" i="105"/>
  <c r="M31" i="148"/>
  <c r="H26" i="143"/>
  <c r="F26" i="143"/>
  <c r="K26" i="143"/>
  <c r="F20" i="142"/>
  <c r="K20" i="142"/>
  <c r="F25" i="143"/>
  <c r="H25" i="143"/>
  <c r="K25" i="143"/>
  <c r="H27" i="147"/>
  <c r="K27" i="147"/>
  <c r="AH26" i="104"/>
  <c r="K14" i="146"/>
  <c r="AN11" i="104"/>
  <c r="AN15" i="104"/>
  <c r="AN24" i="104"/>
  <c r="AN18" i="104"/>
  <c r="AN13" i="104"/>
  <c r="AN28" i="104"/>
  <c r="AN27" i="104"/>
  <c r="AN23" i="104"/>
  <c r="AN14" i="104"/>
  <c r="AN20" i="104"/>
  <c r="AN19" i="104"/>
  <c r="AN26" i="104"/>
  <c r="AN12" i="104"/>
  <c r="AN21" i="104"/>
  <c r="AN22" i="104"/>
  <c r="AN17" i="104"/>
  <c r="AN25" i="104"/>
  <c r="AT18" i="103"/>
  <c r="AH13" i="105"/>
  <c r="T31" i="144"/>
  <c r="V31" i="144"/>
  <c r="AH27" i="105"/>
  <c r="AH24" i="105"/>
  <c r="K26" i="144"/>
  <c r="H26" i="144"/>
  <c r="F26" i="144"/>
  <c r="AN12" i="105"/>
  <c r="AN11" i="105"/>
  <c r="AN13" i="105"/>
  <c r="AN26" i="105"/>
  <c r="AN15" i="105"/>
  <c r="AN25" i="105"/>
  <c r="AN19" i="105"/>
  <c r="AN18" i="105"/>
  <c r="AN27" i="105"/>
  <c r="AN23" i="105"/>
  <c r="AN24" i="105"/>
  <c r="AN21" i="105"/>
  <c r="AN16" i="105"/>
  <c r="AN17" i="105"/>
  <c r="AN14" i="105"/>
  <c r="AN20" i="105"/>
  <c r="AN22" i="105"/>
  <c r="AH20" i="103"/>
  <c r="H12" i="147"/>
  <c r="F12" i="147"/>
  <c r="AH18" i="103"/>
  <c r="D31" i="145"/>
  <c r="AT27" i="103"/>
  <c r="K12" i="142"/>
  <c r="F12" i="142"/>
  <c r="V31" i="143"/>
  <c r="T31" i="143"/>
  <c r="H21" i="145"/>
  <c r="F21" i="145"/>
  <c r="K21" i="145"/>
  <c r="F15" i="144"/>
  <c r="H15" i="144"/>
  <c r="K15" i="144"/>
  <c r="AH14" i="105"/>
  <c r="H22" i="148"/>
  <c r="K22" i="148"/>
  <c r="F22" i="148"/>
  <c r="K25" i="144"/>
  <c r="F20" i="148"/>
  <c r="H20" i="148"/>
  <c r="F18" i="142"/>
  <c r="H18" i="142"/>
  <c r="F25" i="146"/>
  <c r="K25" i="146"/>
  <c r="AH26" i="105"/>
  <c r="F26" i="148"/>
  <c r="H26" i="148"/>
  <c r="H27" i="143"/>
  <c r="F27" i="143"/>
  <c r="K27" i="143"/>
  <c r="H31" i="134"/>
  <c r="F18" i="144"/>
  <c r="H18" i="144"/>
  <c r="K18" i="144"/>
  <c r="AH11" i="103"/>
  <c r="K15" i="146"/>
  <c r="H15" i="146"/>
  <c r="F15" i="146"/>
  <c r="AH18" i="105"/>
  <c r="AC31" i="144"/>
  <c r="AA31" i="144"/>
  <c r="K28" i="144"/>
  <c r="F28" i="144"/>
  <c r="K26" i="142"/>
  <c r="AN22" i="103"/>
  <c r="AT28" i="103"/>
  <c r="I17" i="95"/>
  <c r="O17" i="95" s="1"/>
  <c r="AN23" i="103"/>
  <c r="V31" i="145"/>
  <c r="H24" i="146"/>
  <c r="K27" i="141"/>
  <c r="F28" i="147"/>
  <c r="D31" i="144"/>
  <c r="AH16" i="103"/>
  <c r="K26" i="147"/>
  <c r="AC19" i="152"/>
  <c r="AB14" i="104"/>
  <c r="AB23" i="104"/>
  <c r="AB18" i="104"/>
  <c r="AB12" i="104"/>
  <c r="AB16" i="104"/>
  <c r="AB15" i="104"/>
  <c r="AB26" i="104"/>
  <c r="AB28" i="104"/>
  <c r="AB22" i="104"/>
  <c r="AB13" i="104"/>
  <c r="AB11" i="104"/>
  <c r="AB21" i="104"/>
  <c r="AB24" i="104"/>
  <c r="AB20" i="104"/>
  <c r="AB27" i="104"/>
  <c r="AB19" i="104"/>
  <c r="AP23" i="103"/>
  <c r="AP27" i="103"/>
  <c r="AP24" i="103"/>
  <c r="AP17" i="103"/>
  <c r="AP12" i="103"/>
  <c r="AP22" i="103"/>
  <c r="AP15" i="103"/>
  <c r="AP29" i="103"/>
  <c r="AP16" i="103"/>
  <c r="AP28" i="103"/>
  <c r="AP11" i="103"/>
  <c r="AP26" i="103"/>
  <c r="AP13" i="103"/>
  <c r="AV28" i="104"/>
  <c r="AV24" i="104"/>
  <c r="AV18" i="104"/>
  <c r="AV15" i="104"/>
  <c r="AV13" i="104"/>
  <c r="AV19" i="104"/>
  <c r="AV29" i="104"/>
  <c r="AV26" i="104"/>
  <c r="AV25" i="104"/>
  <c r="AV12" i="104"/>
  <c r="AV20" i="104"/>
  <c r="AV14" i="104"/>
  <c r="AV17" i="104"/>
  <c r="AV11" i="104"/>
  <c r="AV22" i="104"/>
  <c r="AV23" i="104"/>
  <c r="AV16" i="104"/>
  <c r="AV27" i="104"/>
  <c r="AV21" i="104"/>
  <c r="Y12" i="152"/>
  <c r="M27" i="94"/>
  <c r="K19" i="95"/>
  <c r="O19" i="95" s="1"/>
  <c r="I18" i="97"/>
  <c r="M18" i="97"/>
  <c r="Q24" i="94"/>
  <c r="I22" i="96"/>
  <c r="O22" i="96" s="1"/>
  <c r="O15" i="94"/>
  <c r="M20" i="108"/>
  <c r="O20" i="108" s="1"/>
  <c r="G18" i="97"/>
  <c r="O24" i="94"/>
  <c r="AA21" i="79"/>
  <c r="K10" i="108"/>
  <c r="I10" i="108"/>
  <c r="D22" i="52"/>
  <c r="Q23" i="152"/>
  <c r="D26" i="54"/>
  <c r="M13" i="96"/>
  <c r="O13" i="96" s="1"/>
  <c r="M20" i="94"/>
  <c r="O20" i="94" s="1"/>
  <c r="Q12" i="95"/>
  <c r="Y13" i="152"/>
  <c r="D27" i="112"/>
  <c r="J27" i="112"/>
  <c r="Q26" i="97"/>
  <c r="I26" i="97"/>
  <c r="O26" i="97" s="1"/>
  <c r="D27" i="54"/>
  <c r="D22" i="54"/>
  <c r="Q13" i="96"/>
  <c r="G29" i="54"/>
  <c r="G12" i="95"/>
  <c r="O12" i="95" s="1"/>
  <c r="I22" i="95"/>
  <c r="O22" i="95" s="1"/>
  <c r="Q14" i="95"/>
  <c r="K14" i="95"/>
  <c r="I14" i="95"/>
  <c r="W10" i="34"/>
  <c r="O27" i="97"/>
  <c r="AD19" i="68"/>
  <c r="AD18" i="68"/>
  <c r="AD13" i="125"/>
  <c r="AD12" i="68"/>
  <c r="I11" i="96"/>
  <c r="M11" i="96"/>
  <c r="Q11" i="96"/>
  <c r="AD12" i="125"/>
  <c r="AD17" i="68"/>
  <c r="C31" i="106"/>
  <c r="E31" i="106" s="1"/>
  <c r="W11" i="34"/>
  <c r="N30" i="95"/>
  <c r="K22" i="141"/>
  <c r="O22" i="141" s="1"/>
  <c r="I31" i="106"/>
  <c r="O23" i="68"/>
  <c r="F23" i="68"/>
  <c r="L23" i="68"/>
  <c r="I23" i="68"/>
  <c r="AA23" i="68"/>
  <c r="X23" i="68"/>
  <c r="R23" i="68"/>
  <c r="U23" i="68"/>
  <c r="O26" i="95"/>
  <c r="I30" i="96"/>
  <c r="M21" i="94"/>
  <c r="I21" i="94"/>
  <c r="K21" i="94"/>
  <c r="G21" i="94"/>
  <c r="Q21" i="94"/>
  <c r="Y30" i="49"/>
  <c r="Q30" i="49"/>
  <c r="G22" i="108"/>
  <c r="M22" i="108"/>
  <c r="I22" i="108"/>
  <c r="K22" i="108"/>
  <c r="D29" i="51"/>
  <c r="L29" i="51"/>
  <c r="D17" i="51"/>
  <c r="D23" i="51"/>
  <c r="D26" i="51"/>
  <c r="D14" i="51"/>
  <c r="D20" i="51"/>
  <c r="Q29" i="51"/>
  <c r="D12" i="51"/>
  <c r="D27" i="51"/>
  <c r="D15" i="51"/>
  <c r="G29" i="51"/>
  <c r="D22" i="51"/>
  <c r="D13" i="51"/>
  <c r="D28" i="51"/>
  <c r="D25" i="51"/>
  <c r="D19" i="51"/>
  <c r="D16" i="51"/>
  <c r="D24" i="51"/>
  <c r="D21" i="51"/>
  <c r="Y30" i="34"/>
  <c r="Q30" i="34"/>
  <c r="K30" i="34"/>
  <c r="W22" i="34"/>
  <c r="W17" i="92"/>
  <c r="W18" i="92"/>
  <c r="W20" i="92"/>
  <c r="W19" i="92"/>
  <c r="Q12" i="97"/>
  <c r="I12" i="97"/>
  <c r="K12" i="97"/>
  <c r="I16" i="108"/>
  <c r="K16" i="108"/>
  <c r="E32" i="107"/>
  <c r="D27" i="111"/>
  <c r="P27" i="111"/>
  <c r="N27" i="111"/>
  <c r="L27" i="111"/>
  <c r="H27" i="111"/>
  <c r="F27" i="111"/>
  <c r="J27" i="111"/>
  <c r="Q10" i="96"/>
  <c r="M10" i="96"/>
  <c r="O10" i="96" s="1"/>
  <c r="G16" i="141"/>
  <c r="K16" i="141"/>
  <c r="I16" i="141"/>
  <c r="G15" i="108"/>
  <c r="I15" i="108"/>
  <c r="K15" i="108"/>
  <c r="D29" i="56"/>
  <c r="D27" i="56"/>
  <c r="D25" i="56"/>
  <c r="D20" i="56"/>
  <c r="D28" i="56"/>
  <c r="L29" i="56"/>
  <c r="D26" i="56"/>
  <c r="D15" i="56"/>
  <c r="G31" i="84"/>
  <c r="E31" i="84"/>
  <c r="I31" i="84"/>
  <c r="AD15" i="68"/>
  <c r="D29" i="55"/>
  <c r="D11" i="55"/>
  <c r="I16" i="106"/>
  <c r="G27" i="108"/>
  <c r="K27" i="108"/>
  <c r="M27" i="108"/>
  <c r="I27" i="108"/>
  <c r="G11" i="95"/>
  <c r="M11" i="95"/>
  <c r="I11" i="95"/>
  <c r="D30" i="45"/>
  <c r="D28" i="45"/>
  <c r="D17" i="45"/>
  <c r="D22" i="45"/>
  <c r="D26" i="45"/>
  <c r="D13" i="45"/>
  <c r="D25" i="45"/>
  <c r="D24" i="45"/>
  <c r="D12" i="45"/>
  <c r="D15" i="45"/>
  <c r="P30" i="45"/>
  <c r="L30" i="45"/>
  <c r="Y30" i="48"/>
  <c r="G30" i="48"/>
  <c r="M30" i="48"/>
  <c r="Q30" i="48"/>
  <c r="Q24" i="70"/>
  <c r="Q27" i="70"/>
  <c r="Q15" i="70"/>
  <c r="Q31" i="70"/>
  <c r="Q30" i="70"/>
  <c r="Q20" i="70"/>
  <c r="Q22" i="70"/>
  <c r="Q29" i="70"/>
  <c r="Q13" i="70"/>
  <c r="Q14" i="70"/>
  <c r="Q16" i="70"/>
  <c r="Q18" i="70"/>
  <c r="Q21" i="70"/>
  <c r="Q28" i="70"/>
  <c r="Q17" i="70"/>
  <c r="Q32" i="70"/>
  <c r="Q26" i="70"/>
  <c r="Q19" i="70"/>
  <c r="Q25" i="70"/>
  <c r="Q23" i="70"/>
  <c r="M16" i="108"/>
  <c r="Q25" i="94"/>
  <c r="I25" i="94"/>
  <c r="G25" i="94"/>
  <c r="K25" i="94"/>
  <c r="D15" i="57"/>
  <c r="D18" i="57"/>
  <c r="G29" i="57"/>
  <c r="D14" i="57"/>
  <c r="D11" i="57"/>
  <c r="D13" i="57"/>
  <c r="D26" i="57"/>
  <c r="D20" i="57"/>
  <c r="D27" i="57"/>
  <c r="D12" i="57"/>
  <c r="D24" i="57"/>
  <c r="D21" i="57"/>
  <c r="Q29" i="57"/>
  <c r="D16" i="57"/>
  <c r="D23" i="57"/>
  <c r="D28" i="57"/>
  <c r="M15" i="108"/>
  <c r="X21" i="68"/>
  <c r="O21" i="68"/>
  <c r="U21" i="68"/>
  <c r="R21" i="68"/>
  <c r="L21" i="68"/>
  <c r="AA21" i="68"/>
  <c r="D29" i="50"/>
  <c r="D20" i="50"/>
  <c r="D18" i="50"/>
  <c r="D16" i="50"/>
  <c r="D24" i="50"/>
  <c r="G29" i="50"/>
  <c r="G25" i="108"/>
  <c r="K25" i="108"/>
  <c r="I25" i="108"/>
  <c r="D29" i="52"/>
  <c r="D23" i="52"/>
  <c r="Q29" i="52"/>
  <c r="D26" i="52"/>
  <c r="D25" i="52"/>
  <c r="D13" i="52"/>
  <c r="D20" i="52"/>
  <c r="D18" i="52"/>
  <c r="D15" i="52"/>
  <c r="L29" i="52"/>
  <c r="D19" i="52"/>
  <c r="D12" i="52"/>
  <c r="D27" i="52"/>
  <c r="D11" i="52"/>
  <c r="D24" i="52"/>
  <c r="G23" i="92"/>
  <c r="H30" i="45"/>
  <c r="D16" i="52"/>
  <c r="AD15" i="125"/>
  <c r="O27" i="96"/>
  <c r="O14" i="94"/>
  <c r="O20" i="96"/>
  <c r="O25" i="97"/>
  <c r="G29" i="108"/>
  <c r="K29" i="141"/>
  <c r="O12" i="96"/>
  <c r="O16" i="95"/>
  <c r="O10" i="95"/>
  <c r="K30" i="141"/>
  <c r="O19" i="108"/>
  <c r="O12" i="94"/>
  <c r="I29" i="108"/>
  <c r="O24" i="97"/>
  <c r="K29" i="108"/>
  <c r="M29" i="108"/>
  <c r="X21" i="79"/>
  <c r="O18" i="96"/>
  <c r="I30" i="108"/>
  <c r="Q30" i="108"/>
  <c r="R21" i="43"/>
  <c r="Q21" i="43"/>
  <c r="Q15" i="43"/>
  <c r="R15" i="43"/>
  <c r="R18" i="43"/>
  <c r="Q18" i="43"/>
  <c r="Q14" i="43"/>
  <c r="R14" i="43"/>
  <c r="R29" i="43"/>
  <c r="Q29" i="43"/>
  <c r="AD16" i="68"/>
  <c r="M30" i="108"/>
  <c r="O12" i="97"/>
  <c r="O18" i="95"/>
  <c r="O10" i="108"/>
  <c r="O19" i="96"/>
  <c r="O11" i="94"/>
  <c r="O20" i="95"/>
  <c r="AD19" i="79"/>
  <c r="O14" i="96"/>
  <c r="Q13" i="43"/>
  <c r="R13" i="43"/>
  <c r="R12" i="43"/>
  <c r="Q12" i="43"/>
  <c r="R17" i="43"/>
  <c r="Q17" i="43"/>
  <c r="R24" i="43"/>
  <c r="Q24" i="43"/>
  <c r="Q23" i="43"/>
  <c r="R23" i="43"/>
  <c r="Q16" i="43"/>
  <c r="R16" i="43"/>
  <c r="G30" i="108"/>
  <c r="O24" i="36"/>
  <c r="O14" i="36"/>
  <c r="O27" i="36"/>
  <c r="O25" i="36"/>
  <c r="O16" i="36"/>
  <c r="O12" i="36"/>
  <c r="O17" i="36"/>
  <c r="O22" i="36"/>
  <c r="O19" i="36"/>
  <c r="O20" i="36"/>
  <c r="O13" i="36"/>
  <c r="O26" i="36"/>
  <c r="O21" i="36"/>
  <c r="O15" i="36"/>
  <c r="O23" i="36"/>
  <c r="O28" i="36"/>
  <c r="O11" i="36"/>
  <c r="O18" i="36"/>
  <c r="O29" i="36"/>
  <c r="K30" i="97"/>
  <c r="I29" i="141"/>
  <c r="I30" i="97"/>
  <c r="G30" i="97"/>
  <c r="O13" i="97"/>
  <c r="O21" i="95"/>
  <c r="O13" i="94"/>
  <c r="K30" i="96"/>
  <c r="O30" i="96" s="1"/>
  <c r="Q30" i="96"/>
  <c r="O11" i="97"/>
  <c r="R27" i="43"/>
  <c r="Q27" i="43"/>
  <c r="W30" i="47"/>
  <c r="O19" i="97"/>
  <c r="O26" i="96"/>
  <c r="O10" i="97"/>
  <c r="O24" i="95"/>
  <c r="O23" i="95"/>
  <c r="O23" i="94"/>
  <c r="R11" i="43"/>
  <c r="Q11" i="43"/>
  <c r="Q26" i="43"/>
  <c r="R26" i="43"/>
  <c r="Q22" i="43"/>
  <c r="R22" i="43"/>
  <c r="R19" i="43"/>
  <c r="Q19" i="43"/>
  <c r="Q28" i="43"/>
  <c r="R28" i="43"/>
  <c r="Q25" i="43"/>
  <c r="R25" i="43"/>
  <c r="R20" i="43"/>
  <c r="Q20" i="43"/>
  <c r="O10" i="94"/>
  <c r="K30" i="108"/>
  <c r="O16" i="96"/>
  <c r="I30" i="141"/>
  <c r="M30" i="141"/>
  <c r="Q30" i="141"/>
  <c r="W30" i="34"/>
  <c r="P19" i="102"/>
  <c r="P17" i="102"/>
  <c r="P21" i="102"/>
  <c r="P25" i="102"/>
  <c r="P10" i="102"/>
  <c r="P13" i="102"/>
  <c r="P23" i="102"/>
  <c r="P26" i="102"/>
  <c r="P22" i="102"/>
  <c r="P27" i="102"/>
  <c r="P28" i="102"/>
  <c r="P24" i="102"/>
  <c r="P14" i="102"/>
  <c r="P20" i="102"/>
  <c r="P15" i="102"/>
  <c r="P12" i="102"/>
  <c r="P16" i="102"/>
  <c r="P11" i="102"/>
  <c r="P18" i="102"/>
  <c r="W30" i="49"/>
  <c r="O13" i="95"/>
  <c r="O13" i="108"/>
  <c r="AD21" i="68"/>
  <c r="O23" i="141"/>
  <c r="G29" i="141"/>
  <c r="O17" i="94"/>
  <c r="O14" i="108"/>
  <c r="O27" i="94" l="1"/>
  <c r="Q30" i="94"/>
  <c r="I30" i="94"/>
  <c r="G30" i="94"/>
  <c r="O30" i="94" s="1"/>
  <c r="AP14" i="103"/>
  <c r="AP20" i="103"/>
  <c r="AD21" i="79"/>
  <c r="O26" i="108"/>
  <c r="AB30" i="105"/>
  <c r="F31" i="106"/>
  <c r="G31" i="106" s="1"/>
  <c r="AB30" i="104"/>
  <c r="AB25" i="104"/>
  <c r="AP21" i="103"/>
  <c r="AP25" i="103"/>
  <c r="AP18" i="103"/>
  <c r="AB14" i="103"/>
  <c r="AB11" i="103"/>
  <c r="AB18" i="103"/>
  <c r="AB26" i="103"/>
  <c r="AB28" i="103"/>
  <c r="AB21" i="103"/>
  <c r="AB20" i="103"/>
  <c r="AB19" i="103"/>
  <c r="AB24" i="103"/>
  <c r="AB23" i="103"/>
  <c r="AB13" i="103"/>
  <c r="AB27" i="103"/>
  <c r="AB12" i="103"/>
  <c r="AB16" i="103"/>
  <c r="AB15" i="103"/>
  <c r="AB25" i="103"/>
  <c r="AB22" i="103"/>
  <c r="AB17" i="103"/>
  <c r="F31" i="147"/>
  <c r="R31" i="147"/>
  <c r="K31" i="147"/>
  <c r="H31" i="147"/>
  <c r="Y31" i="147"/>
  <c r="F31" i="146"/>
  <c r="R31" i="146"/>
  <c r="H31" i="146"/>
  <c r="K31" i="146"/>
  <c r="Y31" i="146"/>
  <c r="AP19" i="103"/>
  <c r="F31" i="144"/>
  <c r="K31" i="144"/>
  <c r="R31" i="144"/>
  <c r="Y31" i="144"/>
  <c r="H31" i="144"/>
  <c r="AJ16" i="103"/>
  <c r="AJ23" i="103"/>
  <c r="AJ13" i="103"/>
  <c r="AJ19" i="103"/>
  <c r="AJ21" i="103"/>
  <c r="AJ20" i="103"/>
  <c r="AJ29" i="103"/>
  <c r="AJ26" i="103"/>
  <c r="AJ22" i="103"/>
  <c r="AJ14" i="103"/>
  <c r="AJ18" i="103"/>
  <c r="AJ25" i="103"/>
  <c r="AJ17" i="103"/>
  <c r="AJ24" i="103"/>
  <c r="AJ11" i="103"/>
  <c r="AJ28" i="103"/>
  <c r="AJ15" i="103"/>
  <c r="AJ27" i="103"/>
  <c r="AJ12" i="103"/>
  <c r="K31" i="145"/>
  <c r="Y31" i="145"/>
  <c r="R31" i="145"/>
  <c r="H31" i="145"/>
  <c r="F31" i="145"/>
  <c r="AP18" i="105"/>
  <c r="AP27" i="105"/>
  <c r="AP14" i="105"/>
  <c r="AP22" i="105"/>
  <c r="AP11" i="105"/>
  <c r="AP13" i="105"/>
  <c r="AP24" i="105"/>
  <c r="AP20" i="105"/>
  <c r="AP28" i="105"/>
  <c r="AP12" i="105"/>
  <c r="AP25" i="105"/>
  <c r="AP17" i="105"/>
  <c r="AP19" i="105"/>
  <c r="AP16" i="105"/>
  <c r="AP15" i="105"/>
  <c r="AP21" i="105"/>
  <c r="AP26" i="105"/>
  <c r="AP23" i="105"/>
  <c r="AP29" i="105"/>
  <c r="AD15" i="79"/>
  <c r="AV17" i="105"/>
  <c r="AV22" i="105"/>
  <c r="AV11" i="105"/>
  <c r="AV23" i="105"/>
  <c r="AV15" i="105"/>
  <c r="AV20" i="105"/>
  <c r="AV19" i="105"/>
  <c r="AV29" i="105"/>
  <c r="AV13" i="105"/>
  <c r="AV26" i="105"/>
  <c r="AV27" i="105"/>
  <c r="AV14" i="105"/>
  <c r="AV25" i="105"/>
  <c r="AV18" i="105"/>
  <c r="AV21" i="105"/>
  <c r="AV12" i="105"/>
  <c r="AV16" i="105"/>
  <c r="AV28" i="105"/>
  <c r="AV24" i="105"/>
  <c r="AV29" i="103"/>
  <c r="AV17" i="103"/>
  <c r="AV19" i="103"/>
  <c r="AV13" i="103"/>
  <c r="AV26" i="103"/>
  <c r="AV18" i="103"/>
  <c r="AV27" i="103"/>
  <c r="AV16" i="103"/>
  <c r="AV25" i="103"/>
  <c r="AV15" i="103"/>
  <c r="AV20" i="103"/>
  <c r="AV24" i="103"/>
  <c r="AV11" i="103"/>
  <c r="AV14" i="103"/>
  <c r="AV21" i="103"/>
  <c r="AV28" i="103"/>
  <c r="AV12" i="103"/>
  <c r="AV23" i="103"/>
  <c r="AV22" i="103"/>
  <c r="F31" i="143"/>
  <c r="R31" i="143"/>
  <c r="Y31" i="143"/>
  <c r="K31" i="143"/>
  <c r="H31" i="143"/>
  <c r="AB19" i="105"/>
  <c r="AB22" i="105"/>
  <c r="AB18" i="105"/>
  <c r="AB17" i="105"/>
  <c r="AB14" i="105"/>
  <c r="AB20" i="105"/>
  <c r="AB25" i="105"/>
  <c r="AB11" i="105"/>
  <c r="AB16" i="105"/>
  <c r="AB12" i="105"/>
  <c r="AB13" i="105"/>
  <c r="AB28" i="105"/>
  <c r="AB15" i="105"/>
  <c r="AB26" i="105"/>
  <c r="AB23" i="105"/>
  <c r="AB27" i="105"/>
  <c r="AB21" i="105"/>
  <c r="AB24" i="105"/>
  <c r="AJ13" i="104"/>
  <c r="AJ25" i="104"/>
  <c r="AJ21" i="104"/>
  <c r="AJ28" i="104"/>
  <c r="AJ19" i="104"/>
  <c r="AJ26" i="104"/>
  <c r="AJ14" i="104"/>
  <c r="AJ15" i="104"/>
  <c r="AJ12" i="104"/>
  <c r="AJ16" i="104"/>
  <c r="AJ17" i="104"/>
  <c r="AJ11" i="104"/>
  <c r="AJ27" i="104"/>
  <c r="AJ18" i="104"/>
  <c r="AJ29" i="104"/>
  <c r="AJ20" i="104"/>
  <c r="AJ24" i="104"/>
  <c r="AJ22" i="104"/>
  <c r="AJ23" i="104"/>
  <c r="Y31" i="142"/>
  <c r="R31" i="142"/>
  <c r="H31" i="142"/>
  <c r="K31" i="142"/>
  <c r="F31" i="142"/>
  <c r="AP29" i="104"/>
  <c r="AP17" i="104"/>
  <c r="AP26" i="104"/>
  <c r="AP27" i="104"/>
  <c r="AP28" i="104"/>
  <c r="AP24" i="104"/>
  <c r="AP11" i="104"/>
  <c r="AP23" i="104"/>
  <c r="AP13" i="104"/>
  <c r="AP12" i="104"/>
  <c r="AP22" i="104"/>
  <c r="AP19" i="104"/>
  <c r="AP20" i="104"/>
  <c r="AP14" i="104"/>
  <c r="AP16" i="104"/>
  <c r="AP15" i="104"/>
  <c r="AP18" i="104"/>
  <c r="AP25" i="104"/>
  <c r="AP21" i="104"/>
  <c r="AB30" i="103"/>
  <c r="K31" i="148"/>
  <c r="F31" i="148"/>
  <c r="Y31" i="148"/>
  <c r="R31" i="148"/>
  <c r="H31" i="148"/>
  <c r="O27" i="141"/>
  <c r="AJ19" i="105"/>
  <c r="AJ16" i="105"/>
  <c r="AJ17" i="105"/>
  <c r="AJ22" i="105"/>
  <c r="AJ13" i="105"/>
  <c r="AJ25" i="105"/>
  <c r="AJ23" i="105"/>
  <c r="AJ24" i="105"/>
  <c r="AJ18" i="105"/>
  <c r="AJ29" i="105"/>
  <c r="AJ14" i="105"/>
  <c r="AJ28" i="105"/>
  <c r="AJ26" i="105"/>
  <c r="AJ20" i="105"/>
  <c r="AJ15" i="105"/>
  <c r="AJ21" i="105"/>
  <c r="AJ11" i="105"/>
  <c r="AJ27" i="105"/>
  <c r="AJ12" i="105"/>
  <c r="AW16" i="104"/>
  <c r="AX16" i="104"/>
  <c r="AX17" i="104"/>
  <c r="AW17" i="104"/>
  <c r="AX25" i="104"/>
  <c r="AW25" i="104"/>
  <c r="AX13" i="104"/>
  <c r="AW13" i="104"/>
  <c r="AW28" i="104"/>
  <c r="AX28" i="104"/>
  <c r="AR28" i="103"/>
  <c r="AQ28" i="103"/>
  <c r="AQ14" i="103"/>
  <c r="AR14" i="103"/>
  <c r="AQ17" i="103"/>
  <c r="AR17" i="103"/>
  <c r="AR21" i="103"/>
  <c r="AQ21" i="103"/>
  <c r="AX23" i="104"/>
  <c r="AW23" i="104"/>
  <c r="AW14" i="104"/>
  <c r="AX14" i="104"/>
  <c r="AX26" i="104"/>
  <c r="AW26" i="104"/>
  <c r="AX15" i="104"/>
  <c r="AW15" i="104"/>
  <c r="AQ13" i="103"/>
  <c r="AR13" i="103"/>
  <c r="AQ16" i="103"/>
  <c r="AR16" i="103"/>
  <c r="AR20" i="103"/>
  <c r="AQ20" i="103"/>
  <c r="AR24" i="103"/>
  <c r="AQ24" i="103"/>
  <c r="AQ27" i="103"/>
  <c r="AR27" i="103"/>
  <c r="AD12" i="104"/>
  <c r="AD15" i="104"/>
  <c r="AD28" i="104"/>
  <c r="AD18" i="104"/>
  <c r="AD17" i="104"/>
  <c r="AD20" i="104"/>
  <c r="AD11" i="104"/>
  <c r="AD13" i="104"/>
  <c r="AD22" i="104"/>
  <c r="AD27" i="104"/>
  <c r="AD21" i="104"/>
  <c r="AD29" i="104"/>
  <c r="AD25" i="104"/>
  <c r="AD19" i="104"/>
  <c r="AD24" i="104"/>
  <c r="AD14" i="104"/>
  <c r="AD26" i="104"/>
  <c r="AD16" i="104"/>
  <c r="AD23" i="104"/>
  <c r="AX21" i="104"/>
  <c r="AW21" i="104"/>
  <c r="AW22" i="104"/>
  <c r="AX22" i="104"/>
  <c r="AX20" i="104"/>
  <c r="AW20" i="104"/>
  <c r="AW29" i="104"/>
  <c r="AX29" i="104"/>
  <c r="AW18" i="104"/>
  <c r="AX18" i="104"/>
  <c r="AQ26" i="103"/>
  <c r="AR26" i="103"/>
  <c r="AR29" i="103"/>
  <c r="AQ29" i="103"/>
  <c r="AR22" i="103"/>
  <c r="AQ22" i="103"/>
  <c r="AR25" i="103"/>
  <c r="AQ25" i="103"/>
  <c r="AQ18" i="103"/>
  <c r="AR18" i="103"/>
  <c r="AW27" i="104"/>
  <c r="AX27" i="104"/>
  <c r="AW11" i="104"/>
  <c r="AX11" i="104"/>
  <c r="AW12" i="104"/>
  <c r="AX12" i="104"/>
  <c r="AX19" i="104"/>
  <c r="AW19" i="104"/>
  <c r="AX24" i="104"/>
  <c r="AW24" i="104"/>
  <c r="AR11" i="103"/>
  <c r="AQ11" i="103"/>
  <c r="AR15" i="103"/>
  <c r="AQ15" i="103"/>
  <c r="AR12" i="103"/>
  <c r="AQ12" i="103"/>
  <c r="AR19" i="103"/>
  <c r="AQ19" i="103"/>
  <c r="AR23" i="103"/>
  <c r="AQ23" i="103"/>
  <c r="O14" i="95"/>
  <c r="O18" i="97"/>
  <c r="O11" i="96"/>
  <c r="W30" i="48"/>
  <c r="O11" i="95"/>
  <c r="G30" i="95"/>
  <c r="M30" i="95"/>
  <c r="Q30" i="95"/>
  <c r="K30" i="95"/>
  <c r="I30" i="95"/>
  <c r="O16" i="108"/>
  <c r="O25" i="108"/>
  <c r="O15" i="108"/>
  <c r="O22" i="108"/>
  <c r="O21" i="94"/>
  <c r="AD23" i="68"/>
  <c r="O25" i="94"/>
  <c r="O27" i="108"/>
  <c r="O16" i="141"/>
  <c r="O30" i="141"/>
  <c r="R16" i="102"/>
  <c r="Q16" i="102"/>
  <c r="R14" i="102"/>
  <c r="Q14" i="102"/>
  <c r="Q22" i="102"/>
  <c r="R22" i="102"/>
  <c r="R10" i="102"/>
  <c r="Q10" i="102"/>
  <c r="R19" i="102"/>
  <c r="Q19" i="102"/>
  <c r="P28" i="36"/>
  <c r="Q28" i="36"/>
  <c r="P26" i="36"/>
  <c r="Q26" i="36"/>
  <c r="P22" i="36"/>
  <c r="Q22" i="36"/>
  <c r="P25" i="36"/>
  <c r="Q25" i="36"/>
  <c r="O30" i="108"/>
  <c r="R12" i="102"/>
  <c r="Q12" i="102"/>
  <c r="Q24" i="102"/>
  <c r="R24" i="102"/>
  <c r="Q26" i="102"/>
  <c r="R26" i="102"/>
  <c r="Q25" i="102"/>
  <c r="R25" i="102"/>
  <c r="Q29" i="36"/>
  <c r="P29" i="36"/>
  <c r="Q23" i="36"/>
  <c r="P23" i="36"/>
  <c r="Q13" i="36"/>
  <c r="P13" i="36"/>
  <c r="P17" i="36"/>
  <c r="Q17" i="36"/>
  <c r="Q27" i="36"/>
  <c r="P27" i="36"/>
  <c r="Q15" i="102"/>
  <c r="R15" i="102"/>
  <c r="R21" i="102"/>
  <c r="Q21" i="102"/>
  <c r="P18" i="36"/>
  <c r="Q18" i="36"/>
  <c r="P15" i="36"/>
  <c r="Q15" i="36"/>
  <c r="P20" i="36"/>
  <c r="Q20" i="36"/>
  <c r="P12" i="36"/>
  <c r="Q12" i="36"/>
  <c r="P14" i="36"/>
  <c r="Q14" i="36"/>
  <c r="Q18" i="102"/>
  <c r="R18" i="102"/>
  <c r="Q28" i="102"/>
  <c r="R28" i="102"/>
  <c r="R23" i="102"/>
  <c r="Q23" i="102"/>
  <c r="R11" i="102"/>
  <c r="Q11" i="102"/>
  <c r="R20" i="102"/>
  <c r="Q20" i="102"/>
  <c r="Q27" i="102"/>
  <c r="R27" i="102"/>
  <c r="Q13" i="102"/>
  <c r="R13" i="102"/>
  <c r="Q17" i="102"/>
  <c r="R17" i="102"/>
  <c r="O30" i="97"/>
  <c r="P11" i="36"/>
  <c r="Q11" i="36"/>
  <c r="P21" i="36"/>
  <c r="Q21" i="36"/>
  <c r="Q19" i="36"/>
  <c r="P19" i="36"/>
  <c r="P16" i="36"/>
  <c r="Q16" i="36"/>
  <c r="P24" i="36"/>
  <c r="Q24" i="36"/>
  <c r="O25" i="70" l="1"/>
  <c r="P25" i="70"/>
  <c r="AL12" i="105"/>
  <c r="AK12" i="105"/>
  <c r="AL15" i="105"/>
  <c r="AK15" i="105"/>
  <c r="AL14" i="105"/>
  <c r="AK14" i="105"/>
  <c r="AK23" i="105"/>
  <c r="AL23" i="105"/>
  <c r="AL17" i="105"/>
  <c r="AK17" i="105"/>
  <c r="AR18" i="104"/>
  <c r="AQ18" i="104"/>
  <c r="AQ20" i="104"/>
  <c r="AR20" i="104"/>
  <c r="AQ13" i="104"/>
  <c r="AR13" i="104"/>
  <c r="AQ28" i="104"/>
  <c r="AR28" i="104"/>
  <c r="AQ29" i="104"/>
  <c r="AR29" i="104"/>
  <c r="AK24" i="104"/>
  <c r="AL24" i="104"/>
  <c r="AL27" i="104"/>
  <c r="AK27" i="104"/>
  <c r="AK12" i="104"/>
  <c r="AL12" i="104"/>
  <c r="AL19" i="104"/>
  <c r="AK19" i="104"/>
  <c r="AL13" i="104"/>
  <c r="AK13" i="104"/>
  <c r="AX12" i="103"/>
  <c r="AW12" i="103"/>
  <c r="AX11" i="103"/>
  <c r="AW11" i="103"/>
  <c r="AX25" i="103"/>
  <c r="AW25" i="103"/>
  <c r="AX26" i="103"/>
  <c r="AW26" i="103"/>
  <c r="AX29" i="103"/>
  <c r="AW29" i="103"/>
  <c r="AW12" i="105"/>
  <c r="AX12" i="105"/>
  <c r="AW14" i="105"/>
  <c r="AX14" i="105"/>
  <c r="AX29" i="105"/>
  <c r="AW29" i="105"/>
  <c r="AW23" i="105"/>
  <c r="AX23" i="105"/>
  <c r="AR21" i="105"/>
  <c r="AQ21" i="105"/>
  <c r="AQ17" i="105"/>
  <c r="AR17" i="105"/>
  <c r="AR20" i="105"/>
  <c r="AQ20" i="105"/>
  <c r="AR22" i="105"/>
  <c r="AQ22" i="105"/>
  <c r="AK28" i="103"/>
  <c r="AL28" i="103"/>
  <c r="AL25" i="103"/>
  <c r="AK25" i="103"/>
  <c r="AL26" i="103"/>
  <c r="AK26" i="103"/>
  <c r="AK19" i="103"/>
  <c r="AL19" i="103"/>
  <c r="AD20" i="103"/>
  <c r="AD18" i="103"/>
  <c r="AD25" i="103"/>
  <c r="AD14" i="103"/>
  <c r="AD11" i="103"/>
  <c r="AD26" i="103"/>
  <c r="AD24" i="103"/>
  <c r="AD19" i="103"/>
  <c r="AD29" i="103"/>
  <c r="AD23" i="103"/>
  <c r="AD13" i="103"/>
  <c r="AD22" i="103"/>
  <c r="AD28" i="103"/>
  <c r="AD12" i="103"/>
  <c r="AD27" i="103"/>
  <c r="AD15" i="103"/>
  <c r="AD21" i="103"/>
  <c r="AD16" i="103"/>
  <c r="AD17" i="103"/>
  <c r="AK27" i="105"/>
  <c r="AL27" i="105"/>
  <c r="AL20" i="105"/>
  <c r="AK20" i="105"/>
  <c r="AL29" i="105"/>
  <c r="AK29" i="105"/>
  <c r="AL25" i="105"/>
  <c r="AK25" i="105"/>
  <c r="AK16" i="105"/>
  <c r="AL16" i="105"/>
  <c r="AR15" i="104"/>
  <c r="AQ15" i="104"/>
  <c r="AR19" i="104"/>
  <c r="AQ19" i="104"/>
  <c r="AQ23" i="104"/>
  <c r="AR23" i="104"/>
  <c r="AQ27" i="104"/>
  <c r="AR27" i="104"/>
  <c r="AK20" i="104"/>
  <c r="AL20" i="104"/>
  <c r="AL11" i="104"/>
  <c r="AK11" i="104"/>
  <c r="AK15" i="104"/>
  <c r="AL15" i="104"/>
  <c r="AL28" i="104"/>
  <c r="AK28" i="104"/>
  <c r="AD18" i="105"/>
  <c r="AD29" i="105"/>
  <c r="AD21" i="105"/>
  <c r="AD28" i="105"/>
  <c r="AD23" i="105"/>
  <c r="AD13" i="105"/>
  <c r="AD25" i="105"/>
  <c r="AD22" i="105"/>
  <c r="AD20" i="105"/>
  <c r="AD17" i="105"/>
  <c r="AD27" i="105"/>
  <c r="AD26" i="105"/>
  <c r="AD15" i="105"/>
  <c r="AD14" i="105"/>
  <c r="AD19" i="105"/>
  <c r="AD12" i="105"/>
  <c r="AD16" i="105"/>
  <c r="AD24" i="105"/>
  <c r="AD11" i="105"/>
  <c r="AX28" i="103"/>
  <c r="AW28" i="103"/>
  <c r="AX24" i="103"/>
  <c r="AW24" i="103"/>
  <c r="AW16" i="103"/>
  <c r="AX16" i="103"/>
  <c r="AW13" i="103"/>
  <c r="AX13" i="103"/>
  <c r="AW24" i="105"/>
  <c r="AX24" i="105"/>
  <c r="AX21" i="105"/>
  <c r="AW21" i="105"/>
  <c r="AX27" i="105"/>
  <c r="AW27" i="105"/>
  <c r="AX19" i="105"/>
  <c r="AW19" i="105"/>
  <c r="AX11" i="105"/>
  <c r="AW11" i="105"/>
  <c r="AR29" i="105"/>
  <c r="AQ29" i="105"/>
  <c r="AQ15" i="105"/>
  <c r="AR15" i="105"/>
  <c r="AR25" i="105"/>
  <c r="AQ25" i="105"/>
  <c r="AR24" i="105"/>
  <c r="AQ24" i="105"/>
  <c r="AR14" i="105"/>
  <c r="AQ14" i="105"/>
  <c r="AK12" i="103"/>
  <c r="AL12" i="103"/>
  <c r="AL11" i="103"/>
  <c r="AK11" i="103"/>
  <c r="AL18" i="103"/>
  <c r="AK18" i="103"/>
  <c r="AK29" i="103"/>
  <c r="AL29" i="103"/>
  <c r="AL13" i="103"/>
  <c r="AK13" i="103"/>
  <c r="AK11" i="105"/>
  <c r="AL11" i="105"/>
  <c r="AL26" i="105"/>
  <c r="AK26" i="105"/>
  <c r="AK18" i="105"/>
  <c r="AL18" i="105"/>
  <c r="AL13" i="105"/>
  <c r="AK13" i="105"/>
  <c r="AK19" i="105"/>
  <c r="AL19" i="105"/>
  <c r="AQ21" i="104"/>
  <c r="AR21" i="104"/>
  <c r="AQ16" i="104"/>
  <c r="AR16" i="104"/>
  <c r="AQ22" i="104"/>
  <c r="AR22" i="104"/>
  <c r="AQ11" i="104"/>
  <c r="AR11" i="104"/>
  <c r="AQ26" i="104"/>
  <c r="AR26" i="104"/>
  <c r="AK23" i="104"/>
  <c r="AL23" i="104"/>
  <c r="AK29" i="104"/>
  <c r="AL29" i="104"/>
  <c r="AK17" i="104"/>
  <c r="AL17" i="104"/>
  <c r="AL14" i="104"/>
  <c r="AK14" i="104"/>
  <c r="AL21" i="104"/>
  <c r="AK21" i="104"/>
  <c r="AX22" i="103"/>
  <c r="AW22" i="103"/>
  <c r="AX21" i="103"/>
  <c r="AW21" i="103"/>
  <c r="AX20" i="103"/>
  <c r="AW20" i="103"/>
  <c r="AW27" i="103"/>
  <c r="AX27" i="103"/>
  <c r="AW19" i="103"/>
  <c r="AX19" i="103"/>
  <c r="AW28" i="105"/>
  <c r="AX28" i="105"/>
  <c r="AX18" i="105"/>
  <c r="AW18" i="105"/>
  <c r="AX26" i="105"/>
  <c r="AW26" i="105"/>
  <c r="AW20" i="105"/>
  <c r="AX20" i="105"/>
  <c r="AW22" i="105"/>
  <c r="AX22" i="105"/>
  <c r="AQ23" i="105"/>
  <c r="AR23" i="105"/>
  <c r="AR16" i="105"/>
  <c r="AQ16" i="105"/>
  <c r="AR12" i="105"/>
  <c r="AQ12" i="105"/>
  <c r="AR13" i="105"/>
  <c r="AQ13" i="105"/>
  <c r="AR27" i="105"/>
  <c r="AQ27" i="105"/>
  <c r="AL27" i="103"/>
  <c r="AK27" i="103"/>
  <c r="AK24" i="103"/>
  <c r="AL24" i="103"/>
  <c r="AL14" i="103"/>
  <c r="AK14" i="103"/>
  <c r="AL20" i="103"/>
  <c r="AK20" i="103"/>
  <c r="AK23" i="103"/>
  <c r="AL23" i="103"/>
  <c r="AL21" i="105"/>
  <c r="AK21" i="105"/>
  <c r="AL28" i="105"/>
  <c r="AK28" i="105"/>
  <c r="AK24" i="105"/>
  <c r="AL24" i="105"/>
  <c r="AL22" i="105"/>
  <c r="AK22" i="105"/>
  <c r="AQ25" i="104"/>
  <c r="AR25" i="104"/>
  <c r="AQ14" i="104"/>
  <c r="AR14" i="104"/>
  <c r="AQ12" i="104"/>
  <c r="AR12" i="104"/>
  <c r="AR24" i="104"/>
  <c r="AQ24" i="104"/>
  <c r="AQ17" i="104"/>
  <c r="AR17" i="104"/>
  <c r="AK22" i="104"/>
  <c r="AL22" i="104"/>
  <c r="AK18" i="104"/>
  <c r="AL18" i="104"/>
  <c r="AK16" i="104"/>
  <c r="AL16" i="104"/>
  <c r="AL26" i="104"/>
  <c r="AK26" i="104"/>
  <c r="AL25" i="104"/>
  <c r="AK25" i="104"/>
  <c r="AW23" i="103"/>
  <c r="AX23" i="103"/>
  <c r="AX14" i="103"/>
  <c r="AW14" i="103"/>
  <c r="AX15" i="103"/>
  <c r="AW15" i="103"/>
  <c r="AW18" i="103"/>
  <c r="AX18" i="103"/>
  <c r="AX17" i="103"/>
  <c r="AW17" i="103"/>
  <c r="AW16" i="105"/>
  <c r="AX16" i="105"/>
  <c r="AW25" i="105"/>
  <c r="AX25" i="105"/>
  <c r="AW13" i="105"/>
  <c r="AX13" i="105"/>
  <c r="AX15" i="105"/>
  <c r="AW15" i="105"/>
  <c r="AW17" i="105"/>
  <c r="AX17" i="105"/>
  <c r="AR26" i="105"/>
  <c r="AQ26" i="105"/>
  <c r="AQ19" i="105"/>
  <c r="AR19" i="105"/>
  <c r="AQ28" i="105"/>
  <c r="AR28" i="105"/>
  <c r="AQ11" i="105"/>
  <c r="AR11" i="105"/>
  <c r="AQ18" i="105"/>
  <c r="AR18" i="105"/>
  <c r="AK15" i="103"/>
  <c r="AL15" i="103"/>
  <c r="AL17" i="103"/>
  <c r="AK17" i="103"/>
  <c r="AL22" i="103"/>
  <c r="AK22" i="103"/>
  <c r="AK21" i="103"/>
  <c r="AL21" i="103"/>
  <c r="AL16" i="103"/>
  <c r="AK16" i="103"/>
  <c r="AE14" i="104"/>
  <c r="AF14" i="104"/>
  <c r="AF29" i="104"/>
  <c r="AE29" i="104"/>
  <c r="AF13" i="104"/>
  <c r="AE13" i="104"/>
  <c r="AF18" i="104"/>
  <c r="AE18" i="104"/>
  <c r="AE23" i="104"/>
  <c r="AF23" i="104"/>
  <c r="AF24" i="104"/>
  <c r="AE24" i="104"/>
  <c r="AF21" i="104"/>
  <c r="AE21" i="104"/>
  <c r="AF11" i="104"/>
  <c r="AE11" i="104"/>
  <c r="AE28" i="104"/>
  <c r="AF28" i="104"/>
  <c r="AF16" i="104"/>
  <c r="AE16" i="104"/>
  <c r="AE19" i="104"/>
  <c r="AF19" i="104"/>
  <c r="AE27" i="104"/>
  <c r="AF27" i="104"/>
  <c r="AE20" i="104"/>
  <c r="AF20" i="104"/>
  <c r="AE15" i="104"/>
  <c r="AF15" i="104"/>
  <c r="AE26" i="104"/>
  <c r="AF26" i="104"/>
  <c r="AE25" i="104"/>
  <c r="AF25" i="104"/>
  <c r="AF22" i="104"/>
  <c r="AE22" i="104"/>
  <c r="AF17" i="104"/>
  <c r="AE17" i="104"/>
  <c r="AF12" i="104"/>
  <c r="AE12" i="104"/>
  <c r="O30" i="95"/>
  <c r="O17" i="70"/>
  <c r="P17" i="70"/>
  <c r="P30" i="70"/>
  <c r="O30" i="70"/>
  <c r="P32" i="70"/>
  <c r="O32" i="70"/>
  <c r="P13" i="70"/>
  <c r="O13" i="70"/>
  <c r="P27" i="70"/>
  <c r="O27" i="70"/>
  <c r="P16" i="70"/>
  <c r="O16" i="70"/>
  <c r="O21" i="70"/>
  <c r="P21" i="70"/>
  <c r="O15" i="70"/>
  <c r="P15" i="70"/>
  <c r="P29" i="70"/>
  <c r="O29" i="70"/>
  <c r="P23" i="70"/>
  <c r="O23" i="70"/>
  <c r="O22" i="70"/>
  <c r="P22" i="70"/>
  <c r="P24" i="70"/>
  <c r="O24" i="70"/>
  <c r="P26" i="70"/>
  <c r="O26" i="70"/>
  <c r="P14" i="70"/>
  <c r="O14" i="70"/>
  <c r="O28" i="70"/>
  <c r="P28" i="70"/>
  <c r="O19" i="70"/>
  <c r="P19" i="70"/>
  <c r="P20" i="70"/>
  <c r="O20" i="70"/>
  <c r="O31" i="70"/>
  <c r="P31" i="70"/>
  <c r="O18" i="70"/>
  <c r="P18" i="70"/>
  <c r="AF11" i="105" l="1"/>
  <c r="AE11" i="105"/>
  <c r="AF19" i="105"/>
  <c r="AE19" i="105"/>
  <c r="AF27" i="105"/>
  <c r="AE27" i="105"/>
  <c r="AE25" i="105"/>
  <c r="AF25" i="105"/>
  <c r="AF21" i="105"/>
  <c r="AE21" i="105"/>
  <c r="AF15" i="103"/>
  <c r="AE15" i="103"/>
  <c r="AF22" i="103"/>
  <c r="AE22" i="103"/>
  <c r="AE19" i="103"/>
  <c r="AF19" i="103"/>
  <c r="AF14" i="103"/>
  <c r="AE14" i="103"/>
  <c r="AE24" i="105"/>
  <c r="AF24" i="105"/>
  <c r="AE14" i="105"/>
  <c r="AF14" i="105"/>
  <c r="AE17" i="105"/>
  <c r="AF17" i="105"/>
  <c r="AF13" i="105"/>
  <c r="AE13" i="105"/>
  <c r="AF29" i="105"/>
  <c r="AE29" i="105"/>
  <c r="AE17" i="103"/>
  <c r="AF17" i="103"/>
  <c r="AF27" i="103"/>
  <c r="AE27" i="103"/>
  <c r="AE13" i="103"/>
  <c r="AF13" i="103"/>
  <c r="AE24" i="103"/>
  <c r="AF24" i="103"/>
  <c r="AE25" i="103"/>
  <c r="AF25" i="103"/>
  <c r="AF16" i="105"/>
  <c r="AE16" i="105"/>
  <c r="AE15" i="105"/>
  <c r="AF15" i="105"/>
  <c r="AF20" i="105"/>
  <c r="AE20" i="105"/>
  <c r="AE23" i="105"/>
  <c r="AF23" i="105"/>
  <c r="AE18" i="105"/>
  <c r="AF18" i="105"/>
  <c r="AF16" i="103"/>
  <c r="AE16" i="103"/>
  <c r="AE12" i="103"/>
  <c r="AF12" i="103"/>
  <c r="AE23" i="103"/>
  <c r="AF23" i="103"/>
  <c r="AF26" i="103"/>
  <c r="AE26" i="103"/>
  <c r="AF18" i="103"/>
  <c r="AE18" i="103"/>
  <c r="AE12" i="105"/>
  <c r="AF12" i="105"/>
  <c r="AF26" i="105"/>
  <c r="AE26" i="105"/>
  <c r="AE22" i="105"/>
  <c r="AF22" i="105"/>
  <c r="AE28" i="105"/>
  <c r="AF28" i="105"/>
  <c r="AF21" i="103"/>
  <c r="AE21" i="103"/>
  <c r="AF28" i="103"/>
  <c r="AE28" i="103"/>
  <c r="AF29" i="103"/>
  <c r="AE29" i="103"/>
  <c r="AE11" i="103"/>
  <c r="AF11" i="103"/>
  <c r="AF20" i="103"/>
  <c r="AE20" i="103"/>
  <c r="S26" i="160" l="1"/>
  <c r="S26" i="161"/>
  <c r="S26" i="162"/>
  <c r="S42" i="158" l="1"/>
</calcChain>
</file>

<file path=xl/sharedStrings.xml><?xml version="1.0" encoding="utf-8"?>
<sst xmlns="http://schemas.openxmlformats.org/spreadsheetml/2006/main" count="4729" uniqueCount="491">
  <si>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</si>
  <si>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</si>
  <si>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</si>
  <si>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</si>
  <si>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</si>
  <si>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</si>
  <si>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</si>
  <si>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</si>
  <si>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</si>
  <si>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</si>
  <si>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</si>
  <si>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</si>
  <si>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</si>
  <si>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</si>
  <si>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</si>
  <si>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</si>
  <si>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</si>
  <si>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</si>
  <si>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</si>
  <si>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</si>
  <si>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</si>
  <si>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</si>
  <si>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</si>
  <si>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</si>
  <si>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</si>
  <si>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</si>
  <si>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</si>
  <si>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</si>
  <si>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</si>
  <si>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</si>
  <si>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</si>
  <si>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</si>
  <si>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</si>
  <si>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</si>
  <si>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</si>
  <si>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</si>
  <si>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</si>
  <si>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</si>
  <si>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</si>
  <si>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</si>
  <si>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</si>
  <si>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</si>
  <si>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</si>
  <si>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</si>
  <si>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</si>
  <si>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</si>
  <si>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</si>
  <si>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</si>
  <si>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</si>
  <si>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</si>
  <si>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</si>
  <si>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</si>
  <si>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</si>
  <si>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</si>
  <si>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</si>
  <si>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</si>
  <si>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</si>
  <si>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</si>
  <si>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</si>
  <si>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</si>
  <si>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</si>
  <si>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</si>
  <si>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</si>
  <si>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</si>
  <si>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</si>
  <si>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</si>
  <si>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</si>
  <si>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</si>
  <si>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</si>
  <si>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</si>
  <si>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</si>
  <si>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</si>
  <si>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</si>
  <si>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</si>
  <si>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</si>
  <si>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</si>
  <si>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</si>
  <si>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</si>
  <si>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</si>
  <si>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</si>
  <si>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</si>
  <si>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</si>
  <si>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</si>
  <si>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</si>
  <si>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</si>
  <si>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</si>
  <si>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</si>
  <si>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</si>
  <si>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</si>
  <si>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</si>
  <si>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</si>
  <si>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</si>
  <si>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</si>
  <si>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</si>
  <si>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</si>
  <si>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</si>
  <si>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</si>
  <si>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</si>
  <si>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</si>
  <si>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</si>
  <si>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</si>
  <si>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</si>
  <si>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</si>
  <si>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</si>
  <si>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</si>
  <si>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</si>
  <si>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</si>
  <si>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</si>
  <si>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</si>
  <si>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</si>
  <si>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</si>
  <si>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</si>
  <si>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</si>
  <si>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</si>
  <si>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</si>
  <si>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</si>
  <si>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</si>
  <si>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</si>
  <si>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</si>
  <si>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</si>
  <si>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</si>
  <si>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</si>
  <si>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</si>
  <si>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</si>
  <si>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</si>
  <si>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</si>
  <si>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</si>
  <si>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</si>
  <si>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</si>
  <si>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</si>
  <si>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</si>
  <si>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</si>
  <si>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</si>
  <si>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</si>
  <si>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</si>
  <si>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</si>
  <si>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</si>
  <si>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</si>
  <si>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</si>
  <si>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</si>
  <si>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</si>
  <si>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</si>
  <si>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</si>
  <si>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</si>
  <si>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</si>
  <si>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</si>
  <si>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</si>
  <si>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</si>
  <si>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</si>
  <si>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</si>
  <si>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</si>
  <si>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</si>
  <si>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</si>
  <si>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</si>
  <si>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</si>
  <si>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</si>
  <si>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</si>
  <si>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</si>
  <si>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</si>
  <si>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</si>
  <si>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</si>
  <si>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</si>
  <si>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</si>
  <si>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</si>
  <si>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</si>
  <si>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</si>
  <si>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</si>
  <si>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</si>
  <si>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</si>
  <si>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</si>
  <si>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</si>
  <si>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</si>
  <si>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</si>
  <si>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</si>
  <si>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</si>
  <si>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</si>
  <si>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</si>
  <si>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</si>
  <si>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</si>
  <si>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</si>
  <si>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</si>
  <si>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</si>
  <si>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</si>
  <si>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</si>
  <si>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</si>
  <si>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</si>
  <si>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</si>
  <si>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</si>
  <si>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</si>
  <si>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</si>
  <si>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</si>
  <si>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</si>
  <si>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</si>
  <si>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</si>
  <si>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</si>
  <si>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</si>
  <si>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</si>
  <si>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</si>
  <si>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</si>
  <si>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</si>
  <si>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</si>
  <si>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</si>
  <si>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</si>
  <si>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</si>
  <si>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</si>
  <si>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</si>
  <si>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</si>
  <si>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</si>
  <si>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</si>
  <si>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</si>
  <si>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</si>
  <si>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</si>
  <si>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</si>
  <si>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</si>
  <si>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</si>
  <si>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</si>
  <si>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</si>
  <si>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</si>
  <si>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</si>
  <si>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</si>
  <si>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</si>
  <si>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</si>
  <si>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</si>
  <si>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</si>
  <si>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</si>
  <si>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</si>
  <si>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</si>
  <si>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</si>
  <si>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</si>
  <si>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</si>
  <si>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</si>
  <si>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</si>
  <si>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</si>
  <si>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</si>
  <si>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</si>
  <si>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</si>
  <si>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</si>
  <si>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</si>
  <si>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</si>
  <si>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</si>
  <si>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</si>
  <si>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</si>
  <si>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</si>
  <si>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</si>
  <si>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</si>
  <si>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</si>
  <si>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</si>
  <si>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</si>
  <si>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</si>
  <si>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</si>
  <si>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</si>
  <si>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</si>
  <si>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</si>
  <si>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</si>
  <si>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</si>
  <si>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</si>
  <si>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</si>
  <si>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</si>
  <si>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</si>
  <si>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</si>
  <si>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</si>
  <si>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</si>
  <si>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</si>
  <si>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</si>
  <si>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</si>
  <si>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</si>
  <si>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</si>
  <si>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</si>
  <si>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</si>
  <si>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</si>
  <si>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</si>
  <si>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</si>
  <si>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</si>
  <si>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</si>
  <si>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</si>
  <si>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</si>
  <si>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</si>
  <si>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</si>
  <si>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</si>
  <si>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</si>
  <si>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</si>
  <si>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</si>
  <si>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</si>
  <si>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</si>
  <si>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</si>
  <si>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</si>
  <si>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</si>
  <si>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</si>
  <si>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</si>
  <si>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</si>
  <si>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</si>
  <si>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</si>
  <si>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</si>
  <si>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</si>
  <si>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</si>
  <si>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</si>
  <si>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</si>
  <si>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</si>
  <si>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</si>
  <si>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</si>
  <si>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</si>
  <si>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</si>
  <si>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</si>
  <si>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</si>
  <si>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</si>
  <si>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</si>
  <si>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</si>
  <si>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</si>
  <si>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</si>
  <si>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</si>
  <si>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</si>
  <si>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</si>
  <si>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</si>
  <si>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</si>
  <si>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</si>
  <si>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</si>
  <si>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</si>
  <si>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</si>
  <si>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</si>
  <si>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</si>
  <si>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</si>
  <si>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</si>
  <si>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</si>
  <si>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</si>
  <si>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</si>
  <si>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</si>
  <si>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</si>
  <si>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</si>
  <si>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</si>
  <si>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</si>
  <si>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</si>
  <si>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</si>
  <si>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</si>
  <si>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</si>
  <si>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</si>
  <si>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</si>
  <si>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</si>
  <si>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</si>
  <si>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</si>
  <si>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</si>
  <si>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</si>
  <si>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</si>
  <si>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</si>
  <si>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</si>
  <si>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</si>
  <si>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</si>
  <si>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</si>
  <si>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</si>
  <si>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</si>
  <si>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</si>
  <si>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</si>
  <si>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</si>
  <si>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</si>
  <si>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</si>
  <si>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</si>
  <si>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</si>
  <si>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</si>
  <si>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</si>
  <si>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</si>
  <si>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</si>
  <si>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</si>
  <si>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</si>
  <si>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</si>
  <si>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</si>
  <si>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</si>
  <si>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</si>
  <si>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</si>
  <si>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</si>
  <si>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</si>
  <si>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</si>
  <si>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</si>
  <si>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</si>
  <si>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</si>
  <si>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</si>
  <si>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</si>
  <si>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</si>
  <si>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</si>
  <si>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</si>
  <si>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</si>
  <si>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</si>
  <si>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</si>
  <si>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</si>
  <si>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</si>
  <si>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</si>
  <si>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</si>
  <si>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</si>
  <si>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</si>
  <si>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</si>
  <si>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</si>
  <si>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</si>
  <si>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</si>
  <si>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</si>
  <si>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</si>
  <si>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</si>
  <si>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</si>
  <si>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</si>
  <si>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</si>
  <si>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</si>
  <si>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</si>
  <si>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</si>
  <si>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</si>
  <si>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</si>
  <si>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</si>
  <si>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</si>
  <si>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</si>
  <si>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</si>
  <si>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</si>
  <si>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</si>
  <si>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</si>
  <si>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</si>
  <si>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</si>
  <si>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</si>
  <si>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</si>
  <si>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</si>
  <si>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</si>
  <si>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</si>
  <si>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</si>
  <si>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</si>
  <si>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</si>
  <si>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</si>
  <si>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</si>
  <si>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</si>
  <si>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</si>
  <si>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</si>
  <si>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</si>
  <si>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</si>
  <si>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</si>
  <si>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</si>
  <si>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</si>
  <si>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</si>
  <si>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</si>
  <si>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</si>
  <si>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</si>
  <si>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</si>
  <si>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</si>
  <si>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</si>
  <si>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</si>
  <si>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</si>
  <si>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</si>
  <si>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</si>
  <si>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</si>
  <si>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</si>
  <si>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</si>
  <si>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</si>
  <si>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</si>
  <si>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</si>
  <si>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</si>
  <si>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</si>
  <si>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</si>
  <si>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</si>
  <si>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</si>
  <si>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</si>
  <si>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</si>
  <si>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</si>
  <si>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</si>
  <si>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</si>
  <si>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</si>
  <si>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</si>
  <si>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</si>
  <si>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</si>
  <si>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</si>
  <si>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</si>
  <si>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</si>
  <si>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</si>
  <si>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</si>
  <si>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</si>
  <si>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</si>
  <si>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</si>
  <si>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</si>
  <si>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</si>
  <si>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</si>
  <si>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</si>
  <si>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</si>
  <si>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</si>
  <si>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</si>
  <si>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</si>
  <si>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</si>
  <si>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</si>
  <si>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</si>
  <si>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</si>
  <si>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</si>
  <si>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</si>
  <si>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</si>
  <si>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</si>
  <si>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</si>
  <si>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</si>
  <si>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</si>
  <si>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</si>
  <si>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(1) Cifras INE de población referidas al 01/01/2022. Real Decreto 1037/2022, de 20 de diciembre BOE 21.12.22.</t>
  </si>
  <si>
    <t>Situación a 30 de junio de 2023</t>
  </si>
  <si>
    <t>Tiempo de resolución calculado sobre las Resoluciones realizadas entre el 1 de julio de 2022 y el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</si>
</sst>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sz val="10"/>
      <color rgb="FFFF00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8">
    <xf numFmtId="0" fontId="0" fillId="0" borderId="0" applyBorder="0"/>
    <xf numFmtId="164" fontId="5" fillId="0" borderId="0" applyFont="0" applyFill="0" applyBorder="0" applyAlignment="0" applyProtection="0"/>
    <xf numFmtId="0" fontId="103" fillId="0" borderId="0"/>
    <xf numFmtId="0" fontId="5" fillId="0" borderId="0"/>
    <xf numFmtId="0" fontId="5" fillId="0" borderId="0"/>
    <xf numFmtId="0" fontId="5" fillId="0" borderId="0"/>
    <xf numFmtId="0" fontId="5" fillId="0" borderId="0" applyBorder="0"/>
    <xf numFmtId="0" fontId="5" fillId="0" borderId="0" applyBorder="0"/>
    <xf numFmtId="9" fontId="5"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0" fontId="4" fillId="0" borderId="0"/>
    <xf numFmtId="9" fontId="3" fillId="0" borderId="0" applyFont="0" applyFill="0" applyBorder="0" applyAlignment="0" applyProtection="0"/>
    <xf numFmtId="0" fontId="5" fillId="0" borderId="0" applyBorder="0"/>
    <xf numFmtId="0" fontId="3" fillId="0" borderId="0"/>
    <xf numFmtId="0" fontId="182" fillId="0" borderId="0" applyNumberFormat="0" applyFill="0" applyBorder="0" applyAlignment="0" applyProtection="0"/>
    <xf numFmtId="0" fontId="2" fillId="0" borderId="0"/>
    <xf numFmtId="9" fontId="2" fillId="0" borderId="0" applyFont="0" applyFill="0" applyBorder="0" applyAlignment="0" applyProtection="0"/>
    <xf numFmtId="169" fontId="5" fillId="0" borderId="0" applyFont="0" applyFill="0" applyBorder="0" applyAlignment="0" applyProtection="0"/>
    <xf numFmtId="0" fontId="191" fillId="0" borderId="0"/>
    <xf numFmtId="0" fontId="192" fillId="0" borderId="0" applyNumberFormat="0" applyFill="0" applyBorder="0" applyAlignment="0" applyProtection="0"/>
    <xf numFmtId="0" fontId="193" fillId="0" borderId="67" applyNumberFormat="0" applyFill="0" applyAlignment="0" applyProtection="0"/>
    <xf numFmtId="0" fontId="194" fillId="0" borderId="68" applyNumberFormat="0" applyFill="0" applyAlignment="0" applyProtection="0"/>
    <xf numFmtId="0" fontId="195" fillId="0" borderId="69" applyNumberFormat="0" applyFill="0" applyAlignment="0" applyProtection="0"/>
    <xf numFmtId="0" fontId="195" fillId="0" borderId="0" applyNumberFormat="0" applyFill="0" applyBorder="0" applyAlignment="0" applyProtection="0"/>
    <xf numFmtId="0" fontId="196" fillId="7" borderId="0" applyNumberFormat="0" applyBorder="0" applyAlignment="0" applyProtection="0"/>
    <xf numFmtId="0" fontId="197" fillId="8" borderId="0" applyNumberFormat="0" applyBorder="0" applyAlignment="0" applyProtection="0"/>
    <xf numFmtId="0" fontId="198" fillId="9" borderId="0" applyNumberFormat="0" applyBorder="0" applyAlignment="0" applyProtection="0"/>
    <xf numFmtId="0" fontId="199" fillId="10" borderId="70" applyNumberFormat="0" applyAlignment="0" applyProtection="0"/>
    <xf numFmtId="0" fontId="200" fillId="11" borderId="71" applyNumberFormat="0" applyAlignment="0" applyProtection="0"/>
    <xf numFmtId="0" fontId="201" fillId="11" borderId="70" applyNumberFormat="0" applyAlignment="0" applyProtection="0"/>
    <xf numFmtId="0" fontId="202" fillId="0" borderId="72" applyNumberFormat="0" applyFill="0" applyAlignment="0" applyProtection="0"/>
    <xf numFmtId="0" fontId="102" fillId="12" borderId="73" applyNumberFormat="0" applyAlignment="0" applyProtection="0"/>
    <xf numFmtId="0" fontId="203" fillId="0" borderId="0" applyNumberFormat="0" applyFill="0" applyBorder="0" applyAlignment="0" applyProtection="0"/>
    <xf numFmtId="0" fontId="204" fillId="0" borderId="0" applyNumberFormat="0" applyFill="0" applyBorder="0" applyAlignment="0" applyProtection="0"/>
    <xf numFmtId="0" fontId="205" fillId="0" borderId="75" applyNumberFormat="0" applyFill="0" applyAlignment="0" applyProtection="0"/>
    <xf numFmtId="0" fontId="10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0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0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0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0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0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06" fillId="0" borderId="0"/>
    <xf numFmtId="0" fontId="1" fillId="13" borderId="74" applyNumberFormat="0" applyFont="0" applyAlignment="0" applyProtection="0"/>
    <xf numFmtId="0" fontId="207" fillId="0" borderId="0" applyNumberFormat="0" applyFill="0" applyBorder="0" applyAlignment="0" applyProtection="0"/>
    <xf numFmtId="0" fontId="208" fillId="0" borderId="0" applyNumberFormat="0" applyFill="0" applyBorder="0" applyAlignment="0" applyProtection="0"/>
    <xf numFmtId="0" fontId="209" fillId="0" borderId="0"/>
  </cellStyleXfs>
  <cellXfs count="1222">
    <xf numFmtId="0" fontId="0" fillId="0" borderId="0" xfId="0"/>
    <xf numFmtId="0" fontId="6" fillId="0" borderId="0" xfId="0" applyFont="1" applyAlignment="1">
      <alignment vertical="center" wrapText="1"/>
    </xf>
    <xf numFmtId="0" fontId="0" fillId="0" borderId="0" xfId="0" applyAlignment="1">
      <alignment vertical="center"/>
    </xf>
    <xf numFmtId="0" fontId="7" fillId="0" borderId="0" xfId="0" applyFont="1" applyAlignment="1">
      <alignment vertical="center" wrapText="1"/>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horizontal="left"/>
    </xf>
    <xf numFmtId="0" fontId="6" fillId="0" borderId="0" xfId="0" applyFont="1"/>
    <xf numFmtId="0" fontId="14"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xf>
    <xf numFmtId="0" fontId="18" fillId="0" borderId="0" xfId="0" applyFont="1" applyAlignment="1">
      <alignment vertical="center"/>
    </xf>
    <xf numFmtId="0" fontId="15" fillId="0" borderId="0" xfId="0" applyFont="1" applyAlignment="1">
      <alignment horizontal="left"/>
    </xf>
    <xf numFmtId="0" fontId="15" fillId="0" borderId="0" xfId="0" applyFont="1"/>
    <xf numFmtId="0" fontId="19" fillId="0" borderId="0" xfId="0" applyFont="1" applyAlignment="1">
      <alignment vertical="center"/>
    </xf>
    <xf numFmtId="3" fontId="6" fillId="0" borderId="0" xfId="0" applyNumberFormat="1" applyFont="1" applyAlignment="1">
      <alignment vertical="center" wrapText="1"/>
    </xf>
    <xf numFmtId="0" fontId="20" fillId="0" borderId="0" xfId="0" applyFont="1" applyBorder="1" applyAlignment="1">
      <alignment vertical="center" wrapText="1"/>
    </xf>
    <xf numFmtId="0" fontId="7" fillId="0" borderId="0" xfId="0" applyFont="1" applyBorder="1" applyAlignment="1">
      <alignment vertical="center" wrapText="1"/>
    </xf>
    <xf numFmtId="0" fontId="18" fillId="0" borderId="0" xfId="0" applyFont="1"/>
    <xf numFmtId="3" fontId="104" fillId="0" borderId="1" xfId="0" applyNumberFormat="1" applyFont="1" applyBorder="1" applyAlignment="1">
      <alignment horizontal="center" vertical="center" wrapText="1"/>
    </xf>
    <xf numFmtId="0" fontId="22" fillId="0" borderId="0" xfId="0" applyFont="1" applyBorder="1" applyAlignment="1">
      <alignment vertical="center" wrapText="1"/>
    </xf>
    <xf numFmtId="0" fontId="22" fillId="0" borderId="2" xfId="0" applyFont="1" applyBorder="1" applyAlignment="1">
      <alignment horizontal="left" vertical="center" wrapText="1"/>
    </xf>
    <xf numFmtId="0" fontId="23" fillId="0" borderId="0"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6" fillId="0" borderId="0" xfId="0" applyFont="1" applyAlignment="1">
      <alignment vertical="center" wrapText="1"/>
    </xf>
    <xf numFmtId="0" fontId="27" fillId="0" borderId="0" xfId="0" applyFont="1"/>
    <xf numFmtId="3" fontId="27" fillId="0" borderId="0" xfId="0" applyNumberFormat="1" applyFont="1" applyAlignment="1">
      <alignmen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9" fillId="0" borderId="0" xfId="0" applyFont="1" applyAlignment="1">
      <alignment vertical="center" wrapText="1"/>
    </xf>
    <xf numFmtId="0" fontId="30" fillId="0" borderId="0" xfId="0" applyFont="1"/>
    <xf numFmtId="0" fontId="28" fillId="0" borderId="5" xfId="0" applyFont="1" applyBorder="1" applyAlignment="1">
      <alignment horizontal="left" vertical="center" wrapText="1"/>
    </xf>
    <xf numFmtId="0" fontId="31" fillId="0" borderId="0" xfId="0" applyFont="1" applyAlignment="1">
      <alignment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22" fillId="0" borderId="0" xfId="0" applyFont="1" applyBorder="1" applyAlignment="1">
      <alignment horizontal="center" vertical="center" wrapText="1"/>
    </xf>
    <xf numFmtId="0" fontId="105" fillId="0" borderId="0" xfId="0" applyFont="1" applyAlignment="1">
      <alignment horizontal="left" vertical="center"/>
    </xf>
    <xf numFmtId="0" fontId="11" fillId="0" borderId="0" xfId="0" applyFont="1" applyAlignment="1" applyProtection="1">
      <alignment vertical="center" wrapText="1"/>
      <protection locked="0"/>
    </xf>
    <xf numFmtId="0" fontId="6" fillId="0" borderId="0" xfId="0" applyFont="1" applyAlignment="1">
      <alignment horizontal="left" vertical="center"/>
    </xf>
    <xf numFmtId="0" fontId="34" fillId="0" borderId="0" xfId="0" applyFont="1" applyAlignment="1">
      <alignment horizontal="center"/>
    </xf>
    <xf numFmtId="0" fontId="35" fillId="0" borderId="0" xfId="0" applyFont="1" applyAlignment="1">
      <alignment horizontal="right" vertical="center"/>
    </xf>
    <xf numFmtId="0" fontId="37" fillId="0" borderId="0" xfId="0" applyFont="1" applyAlignment="1">
      <alignment vertical="center" wrapText="1"/>
    </xf>
    <xf numFmtId="2" fontId="39" fillId="0" borderId="0" xfId="0" applyNumberFormat="1" applyFont="1" applyAlignment="1">
      <alignment horizontal="left" vertical="center" wrapText="1"/>
    </xf>
    <xf numFmtId="3" fontId="22" fillId="0" borderId="1" xfId="0" applyNumberFormat="1" applyFont="1" applyBorder="1" applyAlignment="1">
      <alignment horizontal="center" vertical="center" wrapText="1"/>
    </xf>
    <xf numFmtId="0" fontId="23" fillId="0" borderId="0"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6" xfId="0" applyFont="1" applyBorder="1" applyAlignment="1">
      <alignment horizontal="center" vertical="center" wrapText="1"/>
    </xf>
    <xf numFmtId="0" fontId="43" fillId="0" borderId="0" xfId="0" applyFont="1" applyAlignment="1">
      <alignment vertical="center" wrapText="1"/>
    </xf>
    <xf numFmtId="0" fontId="44" fillId="0" borderId="0" xfId="0" applyFont="1" applyAlignment="1">
      <alignment vertical="center" wrapText="1"/>
    </xf>
    <xf numFmtId="0" fontId="44" fillId="0" borderId="0" xfId="0" applyFont="1" applyBorder="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3" fontId="46" fillId="0" borderId="0" xfId="0" applyNumberFormat="1" applyFont="1" applyAlignment="1">
      <alignment horizontal="left" vertical="center" wrapText="1"/>
    </xf>
    <xf numFmtId="0" fontId="46" fillId="0" borderId="0" xfId="0" applyFont="1" applyAlignment="1">
      <alignment horizontal="left" vertical="center" wrapText="1"/>
    </xf>
    <xf numFmtId="2" fontId="46" fillId="0" borderId="0" xfId="0" applyNumberFormat="1" applyFont="1" applyAlignment="1">
      <alignment horizontal="left" vertical="center" wrapText="1"/>
    </xf>
    <xf numFmtId="2" fontId="39" fillId="0" borderId="0" xfId="0" applyNumberFormat="1" applyFont="1" applyAlignment="1">
      <alignment vertical="center" wrapText="1"/>
    </xf>
    <xf numFmtId="0" fontId="18" fillId="0" borderId="0" xfId="0" applyFont="1" applyBorder="1" applyAlignment="1">
      <alignment vertical="center" wrapText="1"/>
    </xf>
    <xf numFmtId="4" fontId="48" fillId="0" borderId="8" xfId="0" applyNumberFormat="1" applyFont="1" applyBorder="1" applyAlignment="1">
      <alignment horizontal="center" vertical="center" wrapText="1"/>
    </xf>
    <xf numFmtId="3" fontId="49" fillId="0" borderId="1" xfId="0" applyNumberFormat="1" applyFont="1" applyBorder="1" applyAlignment="1">
      <alignment horizontal="center" vertical="center" wrapText="1"/>
    </xf>
    <xf numFmtId="10" fontId="50" fillId="0" borderId="0" xfId="6" applyNumberFormat="1" applyFont="1" applyAlignment="1">
      <alignment vertical="center" wrapText="1"/>
    </xf>
    <xf numFmtId="4" fontId="51" fillId="0" borderId="8" xfId="0" applyNumberFormat="1" applyFont="1" applyBorder="1" applyAlignment="1">
      <alignment horizontal="center" vertical="center" wrapText="1"/>
    </xf>
    <xf numFmtId="0" fontId="52" fillId="0" borderId="0" xfId="0" applyFont="1" applyBorder="1" applyAlignment="1">
      <alignment vertical="center" wrapText="1"/>
    </xf>
    <xf numFmtId="0" fontId="52" fillId="0" borderId="2" xfId="0" applyFont="1" applyBorder="1" applyAlignment="1">
      <alignment horizontal="left" vertical="center" wrapText="1"/>
    </xf>
    <xf numFmtId="0" fontId="53" fillId="0" borderId="0" xfId="0" applyFont="1" applyBorder="1" applyAlignment="1">
      <alignment vertical="center" wrapText="1"/>
    </xf>
    <xf numFmtId="3" fontId="49" fillId="0" borderId="9" xfId="0" applyNumberFormat="1" applyFont="1" applyBorder="1" applyAlignment="1">
      <alignment horizontal="center" vertical="center" wrapText="1"/>
    </xf>
    <xf numFmtId="4" fontId="51" fillId="0" borderId="9" xfId="0" applyNumberFormat="1" applyFont="1" applyBorder="1" applyAlignment="1">
      <alignment horizontal="center" vertical="center" wrapText="1"/>
    </xf>
    <xf numFmtId="0" fontId="50" fillId="0" borderId="0" xfId="0" applyFont="1" applyAlignment="1">
      <alignment vertical="center" wrapText="1"/>
    </xf>
    <xf numFmtId="10" fontId="50" fillId="0" borderId="0" xfId="7" applyNumberFormat="1" applyFont="1" applyAlignment="1">
      <alignment vertical="center" wrapText="1"/>
    </xf>
    <xf numFmtId="4" fontId="54" fillId="0" borderId="10" xfId="0" applyNumberFormat="1" applyFont="1" applyBorder="1" applyAlignment="1">
      <alignment horizontal="center" vertical="center"/>
    </xf>
    <xf numFmtId="4" fontId="54" fillId="0" borderId="10" xfId="7" applyNumberFormat="1" applyFont="1" applyBorder="1" applyAlignment="1">
      <alignment horizontal="center" vertical="center"/>
    </xf>
    <xf numFmtId="3" fontId="50" fillId="0" borderId="11" xfId="7" applyNumberFormat="1" applyFont="1" applyBorder="1" applyAlignment="1" applyProtection="1">
      <alignment horizontal="center" vertical="center"/>
      <protection locked="0"/>
    </xf>
    <xf numFmtId="0" fontId="56" fillId="0" borderId="0" xfId="0" applyFont="1" applyBorder="1" applyAlignment="1">
      <alignment vertical="center" wrapText="1"/>
    </xf>
    <xf numFmtId="0" fontId="57" fillId="0" borderId="0" xfId="0" applyFont="1" applyBorder="1" applyAlignment="1">
      <alignment horizontal="center" vertical="center" wrapText="1"/>
    </xf>
    <xf numFmtId="0" fontId="58" fillId="0" borderId="0" xfId="0" applyFont="1" applyBorder="1" applyAlignment="1">
      <alignment horizontal="center" vertical="center" wrapText="1"/>
    </xf>
    <xf numFmtId="0" fontId="59" fillId="0" borderId="0" xfId="0" applyFont="1" applyBorder="1" applyAlignment="1">
      <alignment vertical="center" wrapText="1"/>
    </xf>
    <xf numFmtId="0" fontId="60" fillId="0" borderId="0" xfId="0" applyFont="1" applyBorder="1" applyAlignment="1">
      <alignment horizontal="center" vertical="center" wrapText="1"/>
    </xf>
    <xf numFmtId="0" fontId="52" fillId="0" borderId="0" xfId="0" applyFont="1" applyAlignment="1">
      <alignment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0" fontId="44" fillId="0" borderId="0" xfId="0" applyFont="1" applyAlignment="1">
      <alignment horizontal="left" vertical="center"/>
    </xf>
    <xf numFmtId="3" fontId="7" fillId="0" borderId="0" xfId="0" applyNumberFormat="1" applyFont="1" applyAlignment="1">
      <alignment horizontal="left" vertical="center"/>
    </xf>
    <xf numFmtId="3" fontId="43" fillId="0" borderId="0" xfId="0" applyNumberFormat="1" applyFont="1" applyAlignment="1">
      <alignment horizontal="left" vertical="center"/>
    </xf>
    <xf numFmtId="3" fontId="6" fillId="0" borderId="0" xfId="0" applyNumberFormat="1" applyFont="1" applyAlignment="1">
      <alignment horizontal="left" vertical="center"/>
    </xf>
    <xf numFmtId="0" fontId="61" fillId="0" borderId="0" xfId="0" applyFont="1" applyAlignment="1">
      <alignment vertical="center"/>
    </xf>
    <xf numFmtId="0" fontId="7" fillId="2" borderId="0" xfId="5" applyFont="1" applyFill="1" applyAlignment="1">
      <alignment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7" fillId="0" borderId="0" xfId="0" applyFont="1" applyBorder="1" applyAlignment="1">
      <alignment horizontal="left" vertical="center"/>
    </xf>
    <xf numFmtId="0" fontId="22" fillId="0" borderId="0" xfId="0" applyFont="1" applyAlignment="1">
      <alignment horizontal="center" vertical="center" wrapText="1"/>
    </xf>
    <xf numFmtId="0" fontId="18" fillId="0" borderId="0" xfId="0" applyFont="1" applyBorder="1"/>
    <xf numFmtId="0" fontId="22" fillId="0" borderId="0" xfId="0" applyFont="1" applyAlignment="1">
      <alignment vertical="center" wrapText="1"/>
    </xf>
    <xf numFmtId="0" fontId="32" fillId="0" borderId="0" xfId="0" applyFont="1" applyAlignment="1">
      <alignment horizontal="center" vertical="center" wrapText="1"/>
    </xf>
    <xf numFmtId="9" fontId="32" fillId="0" borderId="6" xfId="0" applyNumberFormat="1" applyFont="1" applyBorder="1" applyAlignment="1">
      <alignment horizontal="center" vertical="center" wrapText="1"/>
    </xf>
    <xf numFmtId="9" fontId="32" fillId="0" borderId="0" xfId="0" applyNumberFormat="1" applyFont="1" applyBorder="1" applyAlignment="1">
      <alignment horizontal="center" vertical="center" wrapText="1"/>
    </xf>
    <xf numFmtId="0" fontId="66" fillId="0" borderId="0" xfId="0" applyFont="1" applyBorder="1" applyAlignment="1">
      <alignment horizontal="center" vertical="center" wrapText="1"/>
    </xf>
    <xf numFmtId="0" fontId="0" fillId="0" borderId="0" xfId="0" applyBorder="1"/>
    <xf numFmtId="0" fontId="27" fillId="0" borderId="0" xfId="0" applyFont="1" applyAlignment="1">
      <alignment horizontal="center" vertical="center" wrapText="1"/>
    </xf>
    <xf numFmtId="0" fontId="27" fillId="0" borderId="0" xfId="0" applyFont="1" applyAlignment="1">
      <alignment vertical="center" wrapText="1"/>
    </xf>
    <xf numFmtId="3" fontId="27" fillId="0" borderId="11" xfId="0" applyNumberFormat="1" applyFont="1" applyBorder="1" applyAlignment="1">
      <alignment horizontal="center" vertical="center"/>
    </xf>
    <xf numFmtId="0" fontId="27" fillId="0" borderId="0" xfId="0" applyFont="1" applyAlignment="1">
      <alignment horizontal="center" vertical="center"/>
    </xf>
    <xf numFmtId="4" fontId="27" fillId="0" borderId="0" xfId="0" applyNumberFormat="1" applyFont="1" applyBorder="1" applyAlignment="1">
      <alignment horizontal="center" vertical="center"/>
    </xf>
    <xf numFmtId="10" fontId="27" fillId="0" borderId="0" xfId="0" applyNumberFormat="1" applyFont="1" applyBorder="1" applyAlignment="1">
      <alignment horizontal="center" vertical="center"/>
    </xf>
    <xf numFmtId="2" fontId="27" fillId="0" borderId="0" xfId="0" applyNumberFormat="1" applyFont="1" applyBorder="1" applyAlignment="1" applyProtection="1">
      <alignment horizontal="center" vertical="center"/>
      <protection locked="0"/>
    </xf>
    <xf numFmtId="10" fontId="27" fillId="0" borderId="0" xfId="0" applyNumberFormat="1" applyFont="1" applyAlignment="1">
      <alignment vertical="center" wrapText="1"/>
    </xf>
    <xf numFmtId="3" fontId="27" fillId="0" borderId="15" xfId="0" applyNumberFormat="1" applyFont="1" applyBorder="1" applyAlignment="1">
      <alignment horizontal="center" vertical="center"/>
    </xf>
    <xf numFmtId="3" fontId="27" fillId="0" borderId="15" xfId="0" applyNumberFormat="1" applyFont="1" applyBorder="1" applyAlignment="1">
      <alignment horizontal="center" vertical="center" wrapText="1"/>
    </xf>
    <xf numFmtId="4" fontId="27" fillId="0" borderId="0" xfId="0" applyNumberFormat="1" applyFont="1" applyBorder="1" applyAlignment="1">
      <alignment horizontal="center" vertical="center" wrapText="1"/>
    </xf>
    <xf numFmtId="3" fontId="27" fillId="0" borderId="7" xfId="0" applyNumberFormat="1" applyFont="1" applyBorder="1" applyAlignment="1">
      <alignment horizontal="center" vertical="center" wrapText="1"/>
    </xf>
    <xf numFmtId="3" fontId="27" fillId="0" borderId="7" xfId="0" applyNumberFormat="1" applyFont="1" applyBorder="1" applyAlignment="1">
      <alignment horizontal="center" vertical="center"/>
    </xf>
    <xf numFmtId="0" fontId="67" fillId="0" borderId="0" xfId="0" applyFont="1"/>
    <xf numFmtId="3" fontId="67" fillId="0" borderId="0" xfId="0" applyNumberFormat="1" applyFont="1" applyBorder="1"/>
    <xf numFmtId="2" fontId="67" fillId="0" borderId="0" xfId="0" applyNumberFormat="1" applyFont="1" applyBorder="1"/>
    <xf numFmtId="2" fontId="68" fillId="0" borderId="0" xfId="0" applyNumberFormat="1" applyFont="1" applyBorder="1" applyAlignment="1">
      <alignment horizontal="center" vertical="center" wrapText="1"/>
    </xf>
    <xf numFmtId="0" fontId="22" fillId="0" borderId="0" xfId="0" applyFont="1" applyAlignment="1">
      <alignment horizontal="center" vertical="center"/>
    </xf>
    <xf numFmtId="3" fontId="22" fillId="0" borderId="1" xfId="0" quotePrefix="1" applyNumberFormat="1" applyFont="1" applyBorder="1" applyAlignment="1">
      <alignment horizontal="center" vertical="center" wrapText="1"/>
    </xf>
    <xf numFmtId="0" fontId="34" fillId="0" borderId="0" xfId="0" applyFont="1"/>
    <xf numFmtId="0" fontId="33" fillId="0" borderId="0" xfId="0" applyFont="1" applyBorder="1" applyAlignment="1">
      <alignment vertical="center" wrapText="1"/>
    </xf>
    <xf numFmtId="0" fontId="49" fillId="0" borderId="0" xfId="0" applyFont="1" applyAlignment="1">
      <alignment vertical="center" wrapText="1"/>
    </xf>
    <xf numFmtId="0" fontId="74" fillId="0" borderId="0" xfId="0" applyFont="1" applyAlignment="1">
      <alignment vertical="center" wrapText="1"/>
    </xf>
    <xf numFmtId="3" fontId="50" fillId="0" borderId="15" xfId="0" applyNumberFormat="1" applyFont="1" applyBorder="1" applyAlignment="1">
      <alignment horizontal="center" vertical="center" wrapText="1"/>
    </xf>
    <xf numFmtId="0" fontId="64" fillId="0" borderId="4" xfId="0" applyFont="1" applyBorder="1" applyAlignment="1">
      <alignment horizontal="left" vertical="center" wrapText="1"/>
    </xf>
    <xf numFmtId="0" fontId="76" fillId="0" borderId="0" xfId="0" applyFont="1" applyAlignment="1">
      <alignment vertical="center" wrapText="1"/>
    </xf>
    <xf numFmtId="0" fontId="40" fillId="0" borderId="0" xfId="0" applyFont="1" applyAlignment="1">
      <alignment vertical="center" wrapText="1"/>
    </xf>
    <xf numFmtId="0" fontId="52" fillId="0" borderId="0" xfId="0" applyFont="1" applyBorder="1" applyAlignment="1">
      <alignment horizontal="left" vertical="center" wrapText="1"/>
    </xf>
    <xf numFmtId="0" fontId="7" fillId="0" borderId="0" xfId="0" applyFont="1" applyAlignment="1">
      <alignment horizontal="center" vertical="center"/>
    </xf>
    <xf numFmtId="0" fontId="7" fillId="0" borderId="0" xfId="0" applyFont="1" applyBorder="1" applyAlignment="1">
      <alignment horizontal="center" vertical="center"/>
    </xf>
    <xf numFmtId="0" fontId="17" fillId="0" borderId="0" xfId="0" applyFont="1" applyBorder="1" applyAlignment="1">
      <alignment horizontal="center" vertical="center"/>
    </xf>
    <xf numFmtId="0" fontId="77" fillId="0" borderId="0" xfId="0" applyFont="1" applyBorder="1" applyAlignment="1">
      <alignment horizontal="center" vertical="center" wrapText="1"/>
    </xf>
    <xf numFmtId="0" fontId="79" fillId="0" borderId="0" xfId="0" applyFont="1" applyBorder="1" applyAlignment="1">
      <alignment vertical="center" wrapText="1"/>
    </xf>
    <xf numFmtId="0" fontId="6"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6" fillId="0" borderId="0" xfId="0" applyFont="1" applyAlignment="1">
      <alignment vertical="center"/>
    </xf>
    <xf numFmtId="0" fontId="17" fillId="0" borderId="0" xfId="0" applyFont="1" applyAlignment="1">
      <alignment horizontal="justify" vertical="center" wrapText="1"/>
    </xf>
    <xf numFmtId="0" fontId="107" fillId="4" borderId="0" xfId="0" applyFont="1" applyFill="1" applyAlignment="1">
      <alignment vertical="center" wrapText="1"/>
    </xf>
    <xf numFmtId="0" fontId="108" fillId="4" borderId="0" xfId="0" applyFont="1" applyFill="1" applyAlignment="1">
      <alignment vertical="center" wrapText="1"/>
    </xf>
    <xf numFmtId="0" fontId="81" fillId="0" borderId="0" xfId="0" applyFont="1" applyAlignment="1">
      <alignment vertical="center" wrapText="1"/>
    </xf>
    <xf numFmtId="0" fontId="80" fillId="0" borderId="0" xfId="0" applyFont="1" applyAlignment="1">
      <alignment vertical="center" wrapText="1"/>
    </xf>
    <xf numFmtId="0" fontId="82" fillId="0" borderId="0" xfId="0" applyFont="1" applyBorder="1" applyAlignment="1">
      <alignment vertical="center" wrapText="1"/>
    </xf>
    <xf numFmtId="0" fontId="82" fillId="0" borderId="0" xfId="0" applyFont="1" applyAlignment="1">
      <alignment vertical="center" wrapText="1"/>
    </xf>
    <xf numFmtId="3" fontId="80" fillId="0" borderId="0" xfId="0" applyNumberFormat="1" applyFont="1" applyAlignment="1">
      <alignment vertical="center" wrapText="1"/>
    </xf>
    <xf numFmtId="3" fontId="82" fillId="0" borderId="0" xfId="0" applyNumberFormat="1" applyFont="1" applyAlignment="1">
      <alignment vertical="center" wrapText="1"/>
    </xf>
    <xf numFmtId="0" fontId="0" fillId="0" borderId="0" xfId="0" applyBorder="1" applyAlignment="1">
      <alignment vertical="center"/>
    </xf>
    <xf numFmtId="0" fontId="77" fillId="0" borderId="9" xfId="0" applyFont="1" applyBorder="1" applyAlignment="1">
      <alignment horizontal="center" vertical="center" wrapText="1"/>
    </xf>
    <xf numFmtId="3" fontId="50" fillId="0" borderId="5" xfId="0" applyNumberFormat="1" applyFont="1" applyBorder="1" applyAlignment="1">
      <alignment horizontal="center" vertical="center" wrapText="1"/>
    </xf>
    <xf numFmtId="3" fontId="50" fillId="0" borderId="11" xfId="0" applyNumberFormat="1" applyFont="1" applyBorder="1" applyAlignment="1">
      <alignment horizontal="center" vertical="center"/>
    </xf>
    <xf numFmtId="4" fontId="50" fillId="0" borderId="0" xfId="0" applyNumberFormat="1" applyFont="1" applyBorder="1" applyAlignment="1">
      <alignment horizontal="center" vertical="center"/>
    </xf>
    <xf numFmtId="4" fontId="50" fillId="0" borderId="5" xfId="0" applyNumberFormat="1" applyFont="1" applyBorder="1" applyAlignment="1">
      <alignment horizontal="center" vertical="center"/>
    </xf>
    <xf numFmtId="3" fontId="50" fillId="0" borderId="4" xfId="0" applyNumberFormat="1" applyFont="1" applyBorder="1" applyAlignment="1">
      <alignment horizontal="center" vertical="center" wrapText="1"/>
    </xf>
    <xf numFmtId="3" fontId="50" fillId="0" borderId="15" xfId="0" applyNumberFormat="1" applyFont="1" applyBorder="1" applyAlignment="1">
      <alignment horizontal="center" vertical="center"/>
    </xf>
    <xf numFmtId="4" fontId="50" fillId="0" borderId="4" xfId="0" applyNumberFormat="1" applyFont="1" applyBorder="1" applyAlignment="1">
      <alignment horizontal="center" vertical="center"/>
    </xf>
    <xf numFmtId="3" fontId="75" fillId="0" borderId="4" xfId="0" applyNumberFormat="1" applyFont="1" applyBorder="1" applyAlignment="1">
      <alignment horizontal="center" vertical="center" wrapText="1"/>
    </xf>
    <xf numFmtId="0" fontId="14" fillId="0" borderId="0" xfId="0" applyFont="1" applyAlignment="1">
      <alignment vertical="center" wrapText="1"/>
    </xf>
    <xf numFmtId="3" fontId="75" fillId="0" borderId="15" xfId="0" applyNumberFormat="1" applyFont="1" applyBorder="1" applyAlignment="1">
      <alignment horizontal="center" vertical="center"/>
    </xf>
    <xf numFmtId="4" fontId="75" fillId="0" borderId="0" xfId="0" applyNumberFormat="1" applyFont="1" applyBorder="1" applyAlignment="1">
      <alignment horizontal="center" vertical="center"/>
    </xf>
    <xf numFmtId="0" fontId="83" fillId="0" borderId="3" xfId="0" applyFont="1" applyBorder="1" applyAlignment="1">
      <alignment horizontal="left" vertical="center" wrapText="1"/>
    </xf>
    <xf numFmtId="0" fontId="50" fillId="0" borderId="3" xfId="0" applyFont="1" applyBorder="1" applyAlignment="1">
      <alignment horizontal="center" vertical="center" wrapText="1"/>
    </xf>
    <xf numFmtId="3" fontId="50" fillId="0" borderId="7" xfId="0" applyNumberFormat="1" applyFont="1" applyBorder="1" applyAlignment="1">
      <alignment horizontal="center" vertical="center" wrapText="1"/>
    </xf>
    <xf numFmtId="4" fontId="50" fillId="0" borderId="6" xfId="0" applyNumberFormat="1" applyFont="1" applyBorder="1" applyAlignment="1">
      <alignment horizontal="center" vertical="center" wrapText="1"/>
    </xf>
    <xf numFmtId="4" fontId="50" fillId="0" borderId="6" xfId="0" applyNumberFormat="1" applyFont="1" applyBorder="1" applyAlignment="1">
      <alignment horizontal="center" vertical="center"/>
    </xf>
    <xf numFmtId="3" fontId="50" fillId="0" borderId="7" xfId="0" applyNumberFormat="1" applyFont="1" applyBorder="1" applyAlignment="1">
      <alignment horizontal="center" vertical="center"/>
    </xf>
    <xf numFmtId="4" fontId="50" fillId="0" borderId="3" xfId="0" applyNumberFormat="1" applyFont="1" applyBorder="1" applyAlignment="1">
      <alignment horizontal="center" vertical="center" wrapText="1"/>
    </xf>
    <xf numFmtId="3" fontId="84" fillId="0" borderId="0" xfId="0" applyNumberFormat="1" applyFont="1" applyBorder="1" applyAlignment="1">
      <alignment vertical="center" wrapText="1"/>
    </xf>
    <xf numFmtId="0" fontId="85" fillId="0" borderId="0" xfId="0" applyFont="1" applyBorder="1" applyAlignment="1">
      <alignment horizontal="center" vertical="center" wrapText="1"/>
    </xf>
    <xf numFmtId="3" fontId="85" fillId="0" borderId="0" xfId="0" applyNumberFormat="1" applyFont="1" applyBorder="1" applyAlignment="1">
      <alignment horizontal="center" vertical="center" wrapText="1"/>
    </xf>
    <xf numFmtId="3" fontId="49" fillId="0" borderId="2" xfId="0" applyNumberFormat="1" applyFont="1" applyBorder="1" applyAlignment="1">
      <alignment horizontal="center" vertical="center" wrapText="1"/>
    </xf>
    <xf numFmtId="4" fontId="49" fillId="0" borderId="0" xfId="0" applyNumberFormat="1" applyFont="1" applyBorder="1" applyAlignment="1">
      <alignment horizontal="center" vertical="center" wrapText="1"/>
    </xf>
    <xf numFmtId="4" fontId="49" fillId="0" borderId="2" xfId="0" applyNumberFormat="1" applyFont="1" applyBorder="1" applyAlignment="1">
      <alignment horizontal="center" vertical="center" wrapText="1"/>
    </xf>
    <xf numFmtId="3" fontId="49" fillId="0" borderId="0" xfId="0" applyNumberFormat="1" applyFont="1" applyBorder="1" applyAlignment="1">
      <alignment horizontal="center" vertical="center" wrapText="1"/>
    </xf>
    <xf numFmtId="0" fontId="86" fillId="0" borderId="0" xfId="0" applyFont="1" applyAlignment="1">
      <alignment vertical="center" wrapText="1"/>
    </xf>
    <xf numFmtId="0" fontId="109" fillId="0" borderId="0" xfId="0" applyFont="1" applyAlignment="1">
      <alignment vertical="center"/>
    </xf>
    <xf numFmtId="2" fontId="110" fillId="0" borderId="0" xfId="0" applyNumberFormat="1" applyFont="1" applyAlignment="1">
      <alignment vertical="center" wrapText="1"/>
    </xf>
    <xf numFmtId="0" fontId="111" fillId="0" borderId="0" xfId="0" applyFont="1"/>
    <xf numFmtId="4" fontId="54" fillId="0" borderId="14" xfId="0" applyNumberFormat="1" applyFont="1" applyBorder="1" applyAlignment="1">
      <alignment horizontal="center" vertical="center"/>
    </xf>
    <xf numFmtId="4" fontId="78" fillId="0" borderId="14" xfId="0" applyNumberFormat="1" applyFont="1" applyBorder="1" applyAlignment="1">
      <alignment horizontal="center" vertical="center"/>
    </xf>
    <xf numFmtId="4" fontId="54" fillId="0" borderId="14" xfId="0" applyNumberFormat="1" applyFont="1" applyBorder="1" applyAlignment="1">
      <alignment horizontal="center" vertical="center" wrapText="1"/>
    </xf>
    <xf numFmtId="0" fontId="109" fillId="0" borderId="0" xfId="0" applyFont="1"/>
    <xf numFmtId="4" fontId="92" fillId="0" borderId="10" xfId="0" applyNumberFormat="1" applyFont="1" applyBorder="1" applyAlignment="1">
      <alignment horizontal="center" vertical="center"/>
    </xf>
    <xf numFmtId="4" fontId="92" fillId="0" borderId="14" xfId="0" applyNumberFormat="1" applyFont="1" applyBorder="1" applyAlignment="1">
      <alignment horizontal="center" vertical="center"/>
    </xf>
    <xf numFmtId="4" fontId="92" fillId="0" borderId="14" xfId="0" applyNumberFormat="1" applyFont="1" applyBorder="1" applyAlignment="1">
      <alignment horizontal="center" vertical="center" wrapText="1"/>
    </xf>
    <xf numFmtId="4" fontId="92" fillId="0" borderId="6" xfId="0" applyNumberFormat="1" applyFont="1" applyBorder="1" applyAlignment="1">
      <alignment horizontal="center" vertical="center" wrapText="1"/>
    </xf>
    <xf numFmtId="0" fontId="93" fillId="0" borderId="0" xfId="0" applyFont="1" applyBorder="1" applyAlignment="1">
      <alignment horizontal="center" vertical="center" wrapText="1"/>
    </xf>
    <xf numFmtId="4" fontId="94" fillId="0" borderId="8" xfId="0" applyNumberFormat="1" applyFont="1" applyBorder="1" applyAlignment="1">
      <alignment horizontal="center" vertical="center" wrapText="1"/>
    </xf>
    <xf numFmtId="2" fontId="95" fillId="0" borderId="0" xfId="0" applyNumberFormat="1" applyFont="1" applyBorder="1" applyAlignment="1">
      <alignment horizontal="center" vertical="center" wrapText="1"/>
    </xf>
    <xf numFmtId="4" fontId="92" fillId="0" borderId="6" xfId="0" applyNumberFormat="1" applyFont="1" applyBorder="1" applyAlignment="1">
      <alignment horizontal="center" vertical="center"/>
    </xf>
    <xf numFmtId="0" fontId="96" fillId="0" borderId="0" xfId="0" applyFont="1" applyBorder="1" applyAlignment="1">
      <alignment horizontal="center" vertical="center" wrapText="1"/>
    </xf>
    <xf numFmtId="0" fontId="49" fillId="0" borderId="0" xfId="0" applyFont="1" applyBorder="1" applyAlignment="1">
      <alignment vertical="center" wrapText="1"/>
    </xf>
    <xf numFmtId="0" fontId="41" fillId="0" borderId="5"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103" fillId="0" borderId="0" xfId="2" applyAlignment="1">
      <alignment vertical="center"/>
    </xf>
    <xf numFmtId="0" fontId="14" fillId="0" borderId="0" xfId="2" applyFont="1" applyAlignment="1">
      <alignment vertical="center"/>
    </xf>
    <xf numFmtId="0" fontId="35" fillId="0" borderId="0" xfId="2" applyFont="1" applyAlignment="1">
      <alignment horizontal="right" vertical="center"/>
    </xf>
    <xf numFmtId="0" fontId="42" fillId="0" borderId="0" xfId="2" applyFont="1" applyAlignment="1">
      <alignment vertical="center"/>
    </xf>
    <xf numFmtId="0" fontId="6" fillId="0" borderId="0" xfId="2" applyFont="1" applyAlignment="1">
      <alignment horizontal="left" vertical="center"/>
    </xf>
    <xf numFmtId="0" fontId="34" fillId="0" borderId="0" xfId="2" applyFont="1" applyAlignment="1">
      <alignment horizontal="center"/>
    </xf>
    <xf numFmtId="0" fontId="36" fillId="0" borderId="0" xfId="2" applyFont="1" applyAlignment="1">
      <alignment horizontal="left" vertical="center"/>
    </xf>
    <xf numFmtId="0" fontId="7" fillId="0" borderId="0" xfId="2" applyFont="1" applyAlignment="1">
      <alignment horizontal="left" vertical="center"/>
    </xf>
    <xf numFmtId="0" fontId="33" fillId="0" borderId="0" xfId="2" applyFont="1" applyAlignment="1">
      <alignment horizontal="center" vertical="center" wrapText="1"/>
    </xf>
    <xf numFmtId="0" fontId="22" fillId="0" borderId="5" xfId="2" applyFont="1" applyBorder="1" applyAlignment="1">
      <alignment horizontal="center" vertical="center" wrapText="1"/>
    </xf>
    <xf numFmtId="0" fontId="22" fillId="0" borderId="0" xfId="2" applyFont="1" applyAlignment="1">
      <alignment vertical="center" wrapText="1"/>
    </xf>
    <xf numFmtId="0" fontId="22" fillId="0" borderId="0" xfId="2" applyFont="1" applyAlignment="1">
      <alignment horizontal="center" vertical="center" wrapText="1"/>
    </xf>
    <xf numFmtId="0" fontId="33" fillId="0" borderId="0" xfId="2" applyFont="1" applyAlignment="1">
      <alignment vertical="center" wrapText="1"/>
    </xf>
    <xf numFmtId="0" fontId="31" fillId="0" borderId="0" xfId="2" applyFont="1" applyAlignment="1">
      <alignment horizontal="center" vertical="center" wrapText="1"/>
    </xf>
    <xf numFmtId="0" fontId="22" fillId="0" borderId="3" xfId="2" applyFont="1" applyBorder="1" applyAlignment="1">
      <alignment horizontal="center" vertical="center" wrapText="1"/>
    </xf>
    <xf numFmtId="0" fontId="32" fillId="0" borderId="0" xfId="2" applyFont="1" applyAlignment="1">
      <alignment vertical="center" wrapText="1"/>
    </xf>
    <xf numFmtId="0" fontId="32" fillId="0" borderId="7" xfId="2" applyFont="1" applyBorder="1" applyAlignment="1">
      <alignment horizontal="center" vertical="center" wrapText="1"/>
    </xf>
    <xf numFmtId="0" fontId="32" fillId="0" borderId="6" xfId="2" applyFont="1" applyBorder="1" applyAlignment="1">
      <alignment horizontal="center" vertical="center" wrapText="1"/>
    </xf>
    <xf numFmtId="0" fontId="31" fillId="0" borderId="0" xfId="2" applyFont="1" applyAlignment="1">
      <alignment vertical="center" wrapText="1"/>
    </xf>
    <xf numFmtId="0" fontId="23" fillId="0" borderId="0" xfId="2" applyFont="1" applyAlignment="1">
      <alignment horizontal="center" vertical="center" wrapText="1"/>
    </xf>
    <xf numFmtId="0" fontId="24" fillId="0" borderId="0" xfId="2" applyFont="1" applyAlignment="1">
      <alignment horizontal="center" vertical="center" wrapText="1"/>
    </xf>
    <xf numFmtId="0" fontId="25" fillId="0" borderId="0" xfId="2" applyFont="1" applyAlignment="1">
      <alignment vertical="center" wrapText="1"/>
    </xf>
    <xf numFmtId="0" fontId="23" fillId="0" borderId="0" xfId="2" applyFont="1" applyAlignment="1">
      <alignment vertical="center" wrapText="1"/>
    </xf>
    <xf numFmtId="0" fontId="26" fillId="0" borderId="0" xfId="2" applyFont="1" applyAlignment="1">
      <alignment horizontal="center" vertical="center" wrapText="1"/>
    </xf>
    <xf numFmtId="0" fontId="28" fillId="0" borderId="5" xfId="2" applyFont="1" applyBorder="1" applyAlignment="1">
      <alignment horizontal="left" vertical="center" wrapText="1"/>
    </xf>
    <xf numFmtId="3" fontId="27" fillId="0" borderId="0" xfId="2" applyNumberFormat="1" applyFont="1" applyAlignment="1">
      <alignment vertical="center" wrapText="1"/>
    </xf>
    <xf numFmtId="3" fontId="27" fillId="0" borderId="11" xfId="2" applyNumberFormat="1" applyFont="1" applyBorder="1" applyAlignment="1" applyProtection="1">
      <alignment horizontal="center" vertical="center"/>
      <protection locked="0"/>
    </xf>
    <xf numFmtId="4" fontId="92" fillId="0" borderId="10" xfId="2" applyNumberFormat="1" applyFont="1" applyBorder="1" applyAlignment="1">
      <alignment horizontal="center" vertical="center"/>
    </xf>
    <xf numFmtId="3" fontId="27" fillId="3" borderId="11" xfId="2" applyNumberFormat="1" applyFont="1" applyFill="1" applyBorder="1" applyAlignment="1" applyProtection="1">
      <alignment horizontal="center" vertical="center"/>
      <protection locked="0"/>
    </xf>
    <xf numFmtId="165" fontId="92" fillId="0" borderId="10" xfId="1" applyNumberFormat="1" applyFont="1" applyBorder="1" applyAlignment="1">
      <alignment horizontal="center" vertical="center"/>
    </xf>
    <xf numFmtId="0" fontId="82" fillId="0" borderId="0" xfId="2" applyFont="1" applyAlignment="1">
      <alignment vertical="center" wrapText="1"/>
    </xf>
    <xf numFmtId="0" fontId="26" fillId="0" borderId="0" xfId="2" applyFont="1" applyAlignment="1">
      <alignment vertical="center" wrapText="1"/>
    </xf>
    <xf numFmtId="0" fontId="28" fillId="0" borderId="4" xfId="2" applyFont="1" applyBorder="1" applyAlignment="1">
      <alignment horizontal="left" vertical="center" wrapText="1"/>
    </xf>
    <xf numFmtId="3" fontId="27" fillId="0" borderId="15" xfId="2" applyNumberFormat="1" applyFont="1" applyBorder="1" applyAlignment="1" applyProtection="1">
      <alignment horizontal="center" vertical="center"/>
      <protection locked="0"/>
    </xf>
    <xf numFmtId="4" fontId="92" fillId="0" borderId="14" xfId="2" applyNumberFormat="1" applyFont="1" applyBorder="1" applyAlignment="1">
      <alignment horizontal="center" vertical="center"/>
    </xf>
    <xf numFmtId="3" fontId="27" fillId="3" borderId="15" xfId="2" applyNumberFormat="1" applyFont="1" applyFill="1" applyBorder="1" applyAlignment="1" applyProtection="1">
      <alignment horizontal="center" vertical="center"/>
      <protection locked="0"/>
    </xf>
    <xf numFmtId="165" fontId="92" fillId="0" borderId="14" xfId="1" applyNumberFormat="1" applyFont="1" applyBorder="1" applyAlignment="1">
      <alignment horizontal="center" vertical="center"/>
    </xf>
    <xf numFmtId="3" fontId="27" fillId="0" borderId="15" xfId="2" applyNumberFormat="1" applyFont="1" applyBorder="1" applyAlignment="1" applyProtection="1">
      <alignment horizontal="center" vertical="center" wrapText="1"/>
      <protection locked="0"/>
    </xf>
    <xf numFmtId="0" fontId="29" fillId="0" borderId="0" xfId="2" applyFont="1" applyAlignment="1">
      <alignment horizontal="center" vertical="center" wrapText="1"/>
    </xf>
    <xf numFmtId="0" fontId="29" fillId="0" borderId="0" xfId="2" applyFont="1" applyAlignment="1">
      <alignment vertical="center" wrapText="1"/>
    </xf>
    <xf numFmtId="3" fontId="27" fillId="3" borderId="15" xfId="2" applyNumberFormat="1" applyFont="1" applyFill="1" applyBorder="1" applyAlignment="1" applyProtection="1">
      <alignment horizontal="center" vertical="center" wrapText="1"/>
      <protection locked="0"/>
    </xf>
    <xf numFmtId="4" fontId="92" fillId="0" borderId="14" xfId="2" applyNumberFormat="1" applyFont="1" applyBorder="1" applyAlignment="1">
      <alignment horizontal="center" vertical="center" wrapText="1"/>
    </xf>
    <xf numFmtId="165" fontId="92" fillId="0" borderId="14" xfId="1" applyNumberFormat="1" applyFont="1" applyBorder="1" applyAlignment="1">
      <alignment horizontal="center" vertical="center" wrapText="1"/>
    </xf>
    <xf numFmtId="0" fontId="28" fillId="0" borderId="3" xfId="2" applyFont="1" applyBorder="1" applyAlignment="1">
      <alignment horizontal="left" vertical="center" wrapText="1"/>
    </xf>
    <xf numFmtId="3" fontId="27" fillId="0" borderId="7" xfId="2" applyNumberFormat="1" applyFont="1" applyBorder="1" applyAlignment="1" applyProtection="1">
      <alignment horizontal="center" vertical="center" wrapText="1"/>
      <protection locked="0"/>
    </xf>
    <xf numFmtId="4" fontId="92" fillId="0" borderId="6" xfId="2" applyNumberFormat="1" applyFont="1" applyBorder="1" applyAlignment="1">
      <alignment horizontal="center" vertical="center" wrapText="1"/>
    </xf>
    <xf numFmtId="3" fontId="27" fillId="3" borderId="7" xfId="2" applyNumberFormat="1" applyFont="1" applyFill="1" applyBorder="1" applyAlignment="1" applyProtection="1">
      <alignment horizontal="center" vertical="center" wrapText="1"/>
      <protection locked="0"/>
    </xf>
    <xf numFmtId="165" fontId="92" fillId="0" borderId="6" xfId="1" applyNumberFormat="1" applyFont="1" applyBorder="1" applyAlignment="1">
      <alignment horizontal="center" vertical="center" wrapText="1"/>
    </xf>
    <xf numFmtId="0" fontId="96" fillId="0" borderId="0" xfId="2" applyFont="1" applyAlignment="1">
      <alignment horizontal="center" vertical="center" wrapText="1"/>
    </xf>
    <xf numFmtId="165" fontId="96" fillId="0" borderId="0" xfId="1" applyNumberFormat="1" applyFont="1" applyBorder="1" applyAlignment="1">
      <alignment horizontal="center" vertical="center" wrapText="1"/>
    </xf>
    <xf numFmtId="0" fontId="7" fillId="0" borderId="0" xfId="2" applyFont="1" applyAlignment="1">
      <alignment vertical="center" wrapText="1"/>
    </xf>
    <xf numFmtId="0" fontId="22" fillId="0" borderId="2" xfId="2" applyFont="1" applyBorder="1" applyAlignment="1">
      <alignment horizontal="left" vertical="center" wrapText="1"/>
    </xf>
    <xf numFmtId="3" fontId="22" fillId="0" borderId="1" xfId="2" applyNumberFormat="1" applyFont="1" applyBorder="1" applyAlignment="1">
      <alignment horizontal="center" vertical="center" wrapText="1"/>
    </xf>
    <xf numFmtId="4" fontId="94" fillId="0" borderId="8" xfId="2" applyNumberFormat="1" applyFont="1" applyBorder="1" applyAlignment="1">
      <alignment horizontal="center" vertical="center" wrapText="1"/>
    </xf>
    <xf numFmtId="165" fontId="94" fillId="0" borderId="8" xfId="1" applyNumberFormat="1" applyFont="1" applyBorder="1" applyAlignment="1">
      <alignment horizontal="center" vertical="center" wrapText="1"/>
    </xf>
    <xf numFmtId="0" fontId="20" fillId="0" borderId="0" xfId="2" applyFont="1" applyAlignment="1">
      <alignment vertical="center" wrapText="1"/>
    </xf>
    <xf numFmtId="0" fontId="109" fillId="0" borderId="0" xfId="2" applyFont="1" applyAlignment="1">
      <alignment vertical="center" wrapText="1"/>
    </xf>
    <xf numFmtId="2" fontId="39" fillId="0" borderId="0" xfId="2" applyNumberFormat="1" applyFont="1" applyAlignment="1">
      <alignment vertical="center" wrapText="1"/>
    </xf>
    <xf numFmtId="0" fontId="36" fillId="0" borderId="0" xfId="2" applyFont="1" applyAlignment="1">
      <alignment vertical="center" wrapText="1"/>
    </xf>
    <xf numFmtId="2" fontId="38" fillId="0" borderId="0" xfId="2" applyNumberFormat="1" applyFont="1" applyAlignment="1">
      <alignment vertical="center" wrapText="1"/>
    </xf>
    <xf numFmtId="0" fontId="6" fillId="0" borderId="0" xfId="2" applyFont="1" applyAlignment="1">
      <alignment vertical="center" wrapText="1"/>
    </xf>
    <xf numFmtId="0" fontId="37" fillId="0" borderId="0" xfId="2" applyFont="1" applyAlignment="1">
      <alignment vertical="center" wrapText="1"/>
    </xf>
    <xf numFmtId="10" fontId="6" fillId="0" borderId="0" xfId="2" applyNumberFormat="1" applyFont="1" applyAlignment="1">
      <alignment vertical="center" wrapText="1"/>
    </xf>
    <xf numFmtId="0" fontId="103" fillId="0" borderId="0" xfId="2"/>
    <xf numFmtId="0" fontId="34" fillId="0" borderId="0" xfId="2" applyFont="1"/>
    <xf numFmtId="0" fontId="72" fillId="0" borderId="0" xfId="2" applyFont="1" applyAlignment="1">
      <alignment vertical="center" wrapText="1"/>
    </xf>
    <xf numFmtId="0" fontId="15" fillId="3" borderId="0" xfId="2" applyFont="1" applyFill="1" applyAlignment="1">
      <alignment horizontal="left" vertical="center"/>
    </xf>
    <xf numFmtId="0" fontId="69" fillId="3" borderId="0" xfId="2" applyFont="1" applyFill="1" applyAlignment="1">
      <alignment vertical="center" wrapText="1"/>
    </xf>
    <xf numFmtId="0" fontId="70" fillId="3" borderId="0" xfId="2" applyFont="1" applyFill="1" applyAlignment="1">
      <alignment vertical="center" wrapText="1"/>
    </xf>
    <xf numFmtId="0" fontId="49" fillId="0" borderId="0" xfId="2" applyFont="1" applyAlignment="1">
      <alignment vertical="center" wrapText="1"/>
    </xf>
    <xf numFmtId="0" fontId="41" fillId="0" borderId="6" xfId="2" applyFont="1" applyBorder="1" applyAlignment="1">
      <alignment horizontal="center" vertical="center" wrapText="1"/>
    </xf>
    <xf numFmtId="0" fontId="71" fillId="3" borderId="0" xfId="2" applyFont="1" applyFill="1" applyAlignment="1">
      <alignment vertical="center" wrapText="1"/>
    </xf>
    <xf numFmtId="0" fontId="90" fillId="0" borderId="0" xfId="2" applyFont="1" applyAlignment="1">
      <alignment horizontal="left" vertical="center" wrapText="1"/>
    </xf>
    <xf numFmtId="2" fontId="91" fillId="3" borderId="0" xfId="2" applyNumberFormat="1" applyFont="1" applyFill="1" applyAlignment="1">
      <alignment vertical="center" wrapText="1"/>
    </xf>
    <xf numFmtId="0" fontId="27" fillId="0" borderId="0" xfId="2" applyFont="1" applyAlignment="1">
      <alignment vertical="center" wrapText="1"/>
    </xf>
    <xf numFmtId="3" fontId="73" fillId="0" borderId="0" xfId="2" applyNumberFormat="1" applyFont="1" applyAlignment="1">
      <alignment vertical="center" wrapText="1"/>
    </xf>
    <xf numFmtId="3" fontId="27" fillId="0" borderId="11" xfId="2" applyNumberFormat="1" applyFont="1" applyBorder="1" applyAlignment="1">
      <alignment horizontal="center" vertical="center" wrapText="1"/>
    </xf>
    <xf numFmtId="0" fontId="114" fillId="0" borderId="0" xfId="2" applyFont="1" applyAlignment="1">
      <alignment vertical="center" wrapText="1"/>
    </xf>
    <xf numFmtId="0" fontId="114" fillId="0" borderId="0" xfId="2" applyFont="1" applyAlignment="1">
      <alignment horizontal="left" vertical="center" wrapText="1"/>
    </xf>
    <xf numFmtId="4" fontId="114" fillId="0" borderId="0" xfId="2" applyNumberFormat="1" applyFont="1" applyAlignment="1">
      <alignment horizontal="center" vertical="center"/>
    </xf>
    <xf numFmtId="0" fontId="74" fillId="0" borderId="0" xfId="2" applyFont="1" applyAlignment="1">
      <alignment vertical="center" wrapText="1"/>
    </xf>
    <xf numFmtId="3" fontId="27" fillId="0" borderId="15" xfId="2" applyNumberFormat="1" applyFont="1" applyBorder="1" applyAlignment="1">
      <alignment horizontal="center" vertical="center" wrapText="1"/>
    </xf>
    <xf numFmtId="4" fontId="114" fillId="0" borderId="0" xfId="2" applyNumberFormat="1" applyFont="1" applyAlignment="1">
      <alignment horizontal="center" vertical="center" wrapText="1"/>
    </xf>
    <xf numFmtId="0" fontId="76" fillId="0" borderId="0" xfId="2" applyFont="1" applyAlignment="1">
      <alignment vertical="center" wrapText="1"/>
    </xf>
    <xf numFmtId="0" fontId="64" fillId="0" borderId="4" xfId="2" applyFont="1" applyBorder="1" applyAlignment="1">
      <alignment horizontal="left" vertical="center" wrapText="1"/>
    </xf>
    <xf numFmtId="3" fontId="5" fillId="0" borderId="15" xfId="2" applyNumberFormat="1" applyFont="1" applyBorder="1" applyAlignment="1" applyProtection="1">
      <alignment horizontal="center" vertical="center"/>
      <protection locked="0"/>
    </xf>
    <xf numFmtId="4" fontId="97" fillId="0" borderId="14" xfId="2" applyNumberFormat="1" applyFont="1" applyBorder="1" applyAlignment="1">
      <alignment horizontal="center" vertical="center"/>
    </xf>
    <xf numFmtId="3" fontId="5" fillId="0" borderId="15" xfId="2" applyNumberFormat="1" applyFont="1" applyBorder="1" applyAlignment="1">
      <alignment horizontal="center" vertical="center" wrapText="1"/>
    </xf>
    <xf numFmtId="0" fontId="42" fillId="0" borderId="0" xfId="2" applyFont="1" applyAlignment="1">
      <alignment vertical="center" wrapText="1"/>
    </xf>
    <xf numFmtId="0" fontId="26" fillId="0" borderId="3" xfId="2" applyFont="1" applyBorder="1" applyAlignment="1">
      <alignment vertical="center" wrapText="1"/>
    </xf>
    <xf numFmtId="0" fontId="62" fillId="0" borderId="7" xfId="2" applyFont="1" applyBorder="1" applyAlignment="1">
      <alignment vertical="center" wrapText="1"/>
    </xf>
    <xf numFmtId="0" fontId="98" fillId="0" borderId="6" xfId="2" applyFont="1" applyBorder="1" applyAlignment="1">
      <alignment vertical="center" wrapText="1"/>
    </xf>
    <xf numFmtId="2" fontId="39" fillId="0" borderId="0" xfId="2" applyNumberFormat="1" applyFont="1" applyAlignment="1">
      <alignment horizontal="left" vertical="center" wrapText="1"/>
    </xf>
    <xf numFmtId="2" fontId="99" fillId="0" borderId="0" xfId="2" applyNumberFormat="1" applyFont="1" applyAlignment="1">
      <alignment horizontal="left" vertical="center" wrapText="1"/>
    </xf>
    <xf numFmtId="0" fontId="100" fillId="0" borderId="0" xfId="2" applyFont="1" applyAlignment="1">
      <alignment vertical="center" wrapText="1"/>
    </xf>
    <xf numFmtId="0" fontId="108" fillId="3" borderId="0" xfId="2" applyFont="1" applyFill="1" applyAlignment="1">
      <alignment vertical="center" wrapText="1"/>
    </xf>
    <xf numFmtId="0" fontId="108" fillId="0" borderId="0" xfId="2" applyFont="1" applyAlignment="1">
      <alignment vertical="center" wrapText="1"/>
    </xf>
    <xf numFmtId="0" fontId="52" fillId="0" borderId="2" xfId="2" applyFont="1" applyBorder="1" applyAlignment="1">
      <alignment horizontal="left" vertical="center" wrapText="1"/>
    </xf>
    <xf numFmtId="0" fontId="63" fillId="0" borderId="0" xfId="2" applyFont="1" applyAlignment="1">
      <alignment vertical="center" wrapText="1"/>
    </xf>
    <xf numFmtId="0" fontId="52" fillId="0" borderId="0" xfId="2" applyFont="1" applyAlignment="1">
      <alignment horizontal="left" vertical="center" wrapText="1"/>
    </xf>
    <xf numFmtId="3" fontId="22" fillId="0" borderId="0" xfId="2" applyNumberFormat="1" applyFont="1" applyAlignment="1">
      <alignment horizontal="center" vertical="center" wrapText="1"/>
    </xf>
    <xf numFmtId="4" fontId="22" fillId="0" borderId="0" xfId="2" applyNumberFormat="1" applyFont="1" applyAlignment="1">
      <alignment horizontal="center" vertical="center" wrapText="1"/>
    </xf>
    <xf numFmtId="0" fontId="15" fillId="0" borderId="0" xfId="2" applyFont="1" applyAlignment="1">
      <alignment vertical="center" wrapText="1"/>
    </xf>
    <xf numFmtId="1" fontId="5" fillId="0" borderId="0" xfId="1" applyNumberFormat="1" applyFont="1" applyBorder="1" applyAlignment="1">
      <alignment horizontal="center" vertical="center"/>
    </xf>
    <xf numFmtId="0" fontId="88" fillId="0" borderId="0" xfId="2" applyFont="1"/>
    <xf numFmtId="0" fontId="88" fillId="0" borderId="0" xfId="2" applyFont="1" applyAlignment="1">
      <alignment horizontal="left" vertical="center" wrapText="1"/>
    </xf>
    <xf numFmtId="165" fontId="88" fillId="0" borderId="0" xfId="1" applyNumberFormat="1" applyFont="1" applyBorder="1" applyAlignment="1">
      <alignment horizontal="center" vertical="center"/>
    </xf>
    <xf numFmtId="165" fontId="88" fillId="0" borderId="0" xfId="1" applyNumberFormat="1" applyFont="1" applyBorder="1" applyAlignment="1">
      <alignment horizontal="center" vertical="center" wrapText="1"/>
    </xf>
    <xf numFmtId="0" fontId="88" fillId="0" borderId="0" xfId="2" applyFont="1" applyAlignment="1">
      <alignment vertical="center" wrapText="1"/>
    </xf>
    <xf numFmtId="0" fontId="115"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horizontal="center" vertical="center" wrapText="1"/>
    </xf>
    <xf numFmtId="0" fontId="118" fillId="0" borderId="0" xfId="2" applyFont="1" applyAlignment="1">
      <alignment vertical="center" wrapText="1"/>
    </xf>
    <xf numFmtId="0" fontId="119" fillId="0" borderId="0" xfId="2" applyFont="1" applyAlignment="1">
      <alignment vertical="center"/>
    </xf>
    <xf numFmtId="0" fontId="9" fillId="0" borderId="0" xfId="2" applyFont="1" applyAlignment="1">
      <alignment horizontal="left" vertical="center"/>
    </xf>
    <xf numFmtId="0" fontId="120" fillId="2" borderId="0" xfId="5" applyFont="1" applyFill="1" applyAlignment="1">
      <alignment vertical="center"/>
    </xf>
    <xf numFmtId="0" fontId="32" fillId="0" borderId="0" xfId="2" applyFont="1" applyAlignment="1">
      <alignment horizontal="center" vertical="center" wrapText="1"/>
    </xf>
    <xf numFmtId="0" fontId="27" fillId="0" borderId="0" xfId="2" applyFont="1" applyAlignment="1">
      <alignment horizontal="center" vertical="center" wrapText="1"/>
    </xf>
    <xf numFmtId="3" fontId="103" fillId="0" borderId="0" xfId="2" applyNumberFormat="1"/>
    <xf numFmtId="3" fontId="104" fillId="4" borderId="0" xfId="3" applyNumberFormat="1" applyFont="1" applyFill="1" applyAlignment="1">
      <alignment horizontal="center" vertical="center" wrapText="1"/>
    </xf>
    <xf numFmtId="3" fontId="124" fillId="4" borderId="0" xfId="3" applyNumberFormat="1" applyFont="1" applyFill="1" applyAlignment="1">
      <alignment horizontal="center" vertical="center" wrapText="1"/>
    </xf>
    <xf numFmtId="3" fontId="124" fillId="4" borderId="27" xfId="3" applyNumberFormat="1" applyFont="1" applyFill="1" applyBorder="1" applyAlignment="1">
      <alignment horizontal="center" vertical="center" wrapText="1"/>
    </xf>
    <xf numFmtId="3" fontId="124" fillId="4" borderId="28" xfId="3" applyNumberFormat="1" applyFont="1" applyFill="1" applyBorder="1" applyAlignment="1">
      <alignment horizontal="center" vertical="center" wrapText="1"/>
    </xf>
    <xf numFmtId="3" fontId="124" fillId="4" borderId="29"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4" fillId="4" borderId="21" xfId="3" applyNumberFormat="1" applyFont="1" applyFill="1" applyBorder="1" applyAlignment="1">
      <alignment horizontal="center" vertical="center" wrapText="1"/>
    </xf>
    <xf numFmtId="0" fontId="104" fillId="4" borderId="25" xfId="2" applyFont="1" applyFill="1" applyBorder="1" applyAlignment="1">
      <alignment vertical="center" wrapText="1"/>
    </xf>
    <xf numFmtId="0" fontId="104" fillId="4" borderId="19" xfId="2" applyFont="1" applyFill="1" applyBorder="1" applyAlignment="1">
      <alignment vertical="center" wrapText="1"/>
    </xf>
    <xf numFmtId="0" fontId="104" fillId="4" borderId="0" xfId="2" applyFont="1" applyFill="1" applyAlignment="1">
      <alignment horizontal="center" vertical="center" wrapText="1"/>
    </xf>
    <xf numFmtId="0" fontId="64" fillId="4" borderId="32" xfId="3" applyFont="1" applyFill="1" applyBorder="1" applyAlignment="1">
      <alignment horizontal="left" vertical="center" indent="1"/>
    </xf>
    <xf numFmtId="0" fontId="64" fillId="4" borderId="30" xfId="3" applyFont="1" applyFill="1" applyBorder="1" applyAlignment="1">
      <alignment horizontal="left" vertical="center" indent="1"/>
    </xf>
    <xf numFmtId="3" fontId="125" fillId="4" borderId="33" xfId="3" applyNumberFormat="1" applyFont="1" applyFill="1" applyBorder="1" applyAlignment="1">
      <alignment horizontal="left" vertical="center" wrapText="1" indent="1"/>
    </xf>
    <xf numFmtId="3" fontId="126" fillId="4" borderId="34" xfId="2" applyNumberFormat="1" applyFont="1" applyFill="1" applyBorder="1" applyAlignment="1" applyProtection="1">
      <alignment horizontal="center" vertical="center"/>
      <protection locked="0"/>
    </xf>
    <xf numFmtId="4" fontId="127" fillId="4" borderId="35" xfId="2" applyNumberFormat="1" applyFont="1" applyFill="1" applyBorder="1" applyAlignment="1">
      <alignment horizontal="center" vertical="center"/>
    </xf>
    <xf numFmtId="3" fontId="5" fillId="4" borderId="18" xfId="2" applyNumberFormat="1" applyFont="1" applyFill="1" applyBorder="1" applyAlignment="1" applyProtection="1">
      <alignment horizontal="center" vertical="center"/>
      <protection locked="0"/>
    </xf>
    <xf numFmtId="0" fontId="64" fillId="4" borderId="33" xfId="3" applyFont="1" applyFill="1" applyBorder="1" applyAlignment="1">
      <alignment horizontal="left" vertical="center" indent="1"/>
    </xf>
    <xf numFmtId="3" fontId="5" fillId="4" borderId="32" xfId="2" applyNumberFormat="1" applyFont="1" applyFill="1" applyBorder="1" applyAlignment="1" applyProtection="1">
      <alignment horizontal="center" vertical="center"/>
      <protection locked="0"/>
    </xf>
    <xf numFmtId="3" fontId="5" fillId="4" borderId="30" xfId="2" applyNumberFormat="1" applyFont="1" applyFill="1" applyBorder="1" applyAlignment="1" applyProtection="1">
      <alignment horizontal="center" vertical="center"/>
      <protection locked="0"/>
    </xf>
    <xf numFmtId="3" fontId="126" fillId="4" borderId="36" xfId="2" applyNumberFormat="1" applyFont="1" applyFill="1" applyBorder="1" applyAlignment="1" applyProtection="1">
      <alignment horizontal="center" vertical="center"/>
      <protection locked="0"/>
    </xf>
    <xf numFmtId="4" fontId="97" fillId="4" borderId="19" xfId="2" applyNumberFormat="1" applyFont="1" applyFill="1" applyBorder="1" applyAlignment="1">
      <alignment horizontal="center" vertical="center"/>
    </xf>
    <xf numFmtId="3" fontId="5" fillId="4" borderId="26" xfId="2" applyNumberFormat="1" applyFont="1" applyFill="1" applyBorder="1" applyAlignment="1" applyProtection="1">
      <alignment horizontal="center" vertical="center"/>
      <protection locked="0"/>
    </xf>
    <xf numFmtId="4" fontId="97" fillId="4" borderId="31" xfId="2" applyNumberFormat="1" applyFont="1" applyFill="1" applyBorder="1" applyAlignment="1">
      <alignment horizontal="center" vertical="center"/>
    </xf>
    <xf numFmtId="3" fontId="5" fillId="4" borderId="20" xfId="2" applyNumberFormat="1" applyFont="1" applyFill="1" applyBorder="1" applyAlignment="1" applyProtection="1">
      <alignment horizontal="center" vertical="center"/>
      <protection locked="0"/>
    </xf>
    <xf numFmtId="4" fontId="97" fillId="4" borderId="21" xfId="2" applyNumberFormat="1" applyFont="1" applyFill="1" applyBorder="1" applyAlignment="1">
      <alignment horizontal="center" vertical="center"/>
    </xf>
    <xf numFmtId="3" fontId="124" fillId="4" borderId="20" xfId="3" applyNumberFormat="1" applyFont="1" applyFill="1" applyBorder="1" applyAlignment="1">
      <alignment horizontal="center" vertical="center" wrapText="1"/>
    </xf>
    <xf numFmtId="3" fontId="124" fillId="4" borderId="37" xfId="3" applyNumberFormat="1" applyFont="1" applyFill="1" applyBorder="1" applyAlignment="1">
      <alignment horizontal="center" vertical="center" wrapText="1"/>
    </xf>
    <xf numFmtId="3" fontId="104" fillId="4" borderId="30" xfId="3" applyNumberFormat="1" applyFont="1" applyFill="1" applyBorder="1" applyAlignment="1">
      <alignment horizontal="center" vertical="center" wrapText="1"/>
    </xf>
    <xf numFmtId="3" fontId="124" fillId="4" borderId="30" xfId="3" applyNumberFormat="1" applyFont="1" applyFill="1" applyBorder="1" applyAlignment="1">
      <alignment horizontal="center" vertical="center" wrapText="1"/>
    </xf>
    <xf numFmtId="3" fontId="126" fillId="4" borderId="30" xfId="2" applyNumberFormat="1" applyFont="1" applyFill="1" applyBorder="1" applyAlignment="1" applyProtection="1">
      <alignment horizontal="center" vertical="center"/>
      <protection locked="0"/>
    </xf>
    <xf numFmtId="0" fontId="104" fillId="4" borderId="18" xfId="2" applyFont="1" applyFill="1" applyBorder="1" applyAlignment="1">
      <alignment vertical="center" wrapText="1"/>
    </xf>
    <xf numFmtId="0" fontId="104" fillId="4" borderId="0" xfId="2" applyFont="1" applyFill="1" applyAlignment="1">
      <alignment vertical="center" wrapText="1"/>
    </xf>
    <xf numFmtId="3" fontId="126" fillId="4" borderId="26" xfId="2" applyNumberFormat="1" applyFont="1" applyFill="1" applyBorder="1" applyAlignment="1" applyProtection="1">
      <alignment horizontal="center" vertical="center"/>
      <protection locked="0"/>
    </xf>
    <xf numFmtId="4" fontId="127" fillId="4" borderId="38" xfId="2" applyNumberFormat="1" applyFont="1" applyFill="1" applyBorder="1" applyAlignment="1">
      <alignment horizontal="center" vertical="center"/>
    </xf>
    <xf numFmtId="0" fontId="112" fillId="4" borderId="0" xfId="0" applyFont="1" applyFill="1"/>
    <xf numFmtId="0" fontId="122" fillId="4" borderId="0" xfId="0" applyFont="1" applyFill="1" applyBorder="1"/>
    <xf numFmtId="0" fontId="0" fillId="4" borderId="0" xfId="0" applyFill="1" applyBorder="1"/>
    <xf numFmtId="0" fontId="126" fillId="6" borderId="34" xfId="0" applyFont="1" applyFill="1" applyBorder="1" applyAlignment="1">
      <alignment horizontal="center" vertical="center"/>
    </xf>
    <xf numFmtId="0" fontId="126" fillId="6" borderId="35" xfId="0" applyFont="1" applyFill="1" applyBorder="1" applyAlignment="1">
      <alignment horizontal="center" vertical="center" wrapText="1"/>
    </xf>
    <xf numFmtId="0" fontId="126" fillId="6" borderId="38" xfId="0" applyFont="1" applyFill="1" applyBorder="1" applyAlignment="1">
      <alignment horizontal="center" vertical="center"/>
    </xf>
    <xf numFmtId="0" fontId="126" fillId="4" borderId="34" xfId="0" applyFont="1" applyFill="1" applyBorder="1"/>
    <xf numFmtId="0" fontId="112" fillId="0" borderId="0" xfId="0" applyFont="1"/>
    <xf numFmtId="0" fontId="119" fillId="0" borderId="0" xfId="0" applyFont="1" applyAlignment="1">
      <alignment vertical="center"/>
    </xf>
    <xf numFmtId="0" fontId="120" fillId="0" borderId="0" xfId="0" applyFont="1" applyAlignment="1" applyProtection="1">
      <alignment vertical="center" wrapText="1"/>
      <protection locked="0"/>
    </xf>
    <xf numFmtId="0" fontId="123" fillId="0" borderId="0" xfId="0" applyFont="1" applyAlignment="1">
      <alignment horizontal="left" vertical="center"/>
    </xf>
    <xf numFmtId="0" fontId="122" fillId="0" borderId="0" xfId="0" applyFont="1"/>
    <xf numFmtId="0" fontId="122" fillId="0" borderId="0" xfId="0" applyFont="1" applyBorder="1"/>
    <xf numFmtId="0" fontId="128" fillId="0" borderId="32" xfId="0" applyFont="1" applyBorder="1"/>
    <xf numFmtId="0" fontId="128" fillId="0" borderId="30" xfId="0" applyFont="1" applyBorder="1"/>
    <xf numFmtId="0" fontId="126" fillId="0" borderId="36" xfId="0" applyFont="1" applyBorder="1" applyAlignment="1">
      <alignment wrapText="1"/>
    </xf>
    <xf numFmtId="2" fontId="129" fillId="0" borderId="0" xfId="0" applyNumberFormat="1" applyFont="1" applyBorder="1" applyAlignment="1">
      <alignment horizontal="center"/>
    </xf>
    <xf numFmtId="2" fontId="127" fillId="0" borderId="35" xfId="0" applyNumberFormat="1" applyFont="1" applyBorder="1" applyAlignment="1">
      <alignment horizontal="center" wrapText="1"/>
    </xf>
    <xf numFmtId="2" fontId="129" fillId="0" borderId="19" xfId="0" applyNumberFormat="1" applyFont="1" applyBorder="1" applyAlignment="1">
      <alignment horizontal="center"/>
    </xf>
    <xf numFmtId="2" fontId="129" fillId="0" borderId="31" xfId="0" applyNumberFormat="1" applyFont="1" applyBorder="1" applyAlignment="1">
      <alignment horizontal="center"/>
    </xf>
    <xf numFmtId="2" fontId="127" fillId="0" borderId="38" xfId="0" applyNumberFormat="1" applyFont="1" applyBorder="1" applyAlignment="1">
      <alignment horizontal="center" wrapText="1"/>
    </xf>
    <xf numFmtId="168" fontId="115" fillId="0" borderId="0" xfId="0" applyNumberFormat="1" applyFont="1" applyBorder="1" applyAlignment="1">
      <alignment horizontal="center"/>
    </xf>
    <xf numFmtId="168" fontId="115" fillId="0" borderId="18" xfId="0" applyNumberFormat="1" applyFont="1" applyBorder="1" applyAlignment="1">
      <alignment horizontal="center"/>
    </xf>
    <xf numFmtId="168" fontId="115" fillId="0" borderId="26" xfId="0" applyNumberFormat="1" applyFont="1" applyBorder="1" applyAlignment="1">
      <alignment horizontal="center"/>
    </xf>
    <xf numFmtId="168" fontId="126"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6" fillId="4" borderId="35" xfId="0" applyNumberFormat="1" applyFont="1" applyFill="1" applyBorder="1" applyAlignment="1">
      <alignment horizontal="center"/>
    </xf>
    <xf numFmtId="167" fontId="126" fillId="4" borderId="38" xfId="0" applyNumberFormat="1" applyFont="1" applyFill="1" applyBorder="1" applyAlignment="1">
      <alignment horizontal="center"/>
    </xf>
    <xf numFmtId="0" fontId="121" fillId="0" borderId="0" xfId="0" applyFont="1" applyAlignment="1">
      <alignment vertical="center"/>
    </xf>
    <xf numFmtId="0" fontId="112" fillId="4" borderId="0" xfId="0" applyFont="1" applyFill="1" applyBorder="1"/>
    <xf numFmtId="0" fontId="101" fillId="4" borderId="0" xfId="0" applyFont="1" applyFill="1" applyBorder="1"/>
    <xf numFmtId="3" fontId="112" fillId="4" borderId="0" xfId="0" applyNumberFormat="1" applyFont="1" applyFill="1" applyBorder="1"/>
    <xf numFmtId="10" fontId="112" fillId="4" borderId="0" xfId="0" applyNumberFormat="1" applyFont="1" applyFill="1" applyBorder="1"/>
    <xf numFmtId="0" fontId="102" fillId="4" borderId="0" xfId="0" applyFont="1" applyFill="1" applyBorder="1"/>
    <xf numFmtId="3" fontId="102" fillId="4" borderId="0" xfId="0" applyNumberFormat="1" applyFont="1" applyFill="1" applyBorder="1"/>
    <xf numFmtId="10" fontId="102" fillId="4" borderId="0" xfId="0" applyNumberFormat="1" applyFont="1" applyFill="1" applyBorder="1"/>
    <xf numFmtId="0" fontId="64" fillId="5" borderId="18" xfId="0" applyFont="1" applyFill="1" applyBorder="1"/>
    <xf numFmtId="0" fontId="64" fillId="4" borderId="26" xfId="0" applyFont="1" applyFill="1" applyBorder="1"/>
    <xf numFmtId="0" fontId="64" fillId="5" borderId="26" xfId="0" applyFont="1" applyFill="1" applyBorder="1"/>
    <xf numFmtId="0" fontId="64" fillId="4" borderId="20" xfId="0" applyFont="1" applyFill="1" applyBorder="1"/>
    <xf numFmtId="0" fontId="123" fillId="0" borderId="0" xfId="0" applyFont="1" applyAlignment="1" applyProtection="1">
      <alignment vertical="center" wrapText="1"/>
      <protection locked="0"/>
    </xf>
    <xf numFmtId="0" fontId="7" fillId="2" borderId="0" xfId="5" applyFont="1" applyFill="1" applyAlignment="1">
      <alignment horizontal="center" vertical="center"/>
    </xf>
    <xf numFmtId="0" fontId="21" fillId="0" borderId="0" xfId="0" applyFont="1" applyBorder="1" applyAlignment="1">
      <alignment horizontal="left" vertical="center" wrapText="1"/>
    </xf>
    <xf numFmtId="3" fontId="27" fillId="0" borderId="11" xfId="0" applyNumberFormat="1" applyFont="1" applyBorder="1" applyAlignment="1" applyProtection="1">
      <alignment horizontal="center" vertical="center"/>
      <protection locked="0"/>
    </xf>
    <xf numFmtId="3" fontId="27" fillId="0" borderId="15" xfId="0" applyNumberFormat="1" applyFont="1" applyBorder="1" applyAlignment="1" applyProtection="1">
      <alignment horizontal="center" vertical="center"/>
      <protection locked="0"/>
    </xf>
    <xf numFmtId="3" fontId="27" fillId="0" borderId="15" xfId="0" applyNumberFormat="1" applyFont="1" applyBorder="1" applyAlignment="1" applyProtection="1">
      <alignment horizontal="center" vertical="center" wrapText="1"/>
      <protection locked="0"/>
    </xf>
    <xf numFmtId="3" fontId="27" fillId="0" borderId="7" xfId="0" applyNumberFormat="1" applyFont="1" applyBorder="1" applyAlignment="1" applyProtection="1">
      <alignment horizontal="center" vertical="center" wrapText="1"/>
      <protection locked="0"/>
    </xf>
    <xf numFmtId="0" fontId="32" fillId="0" borderId="17" xfId="2" applyFont="1" applyBorder="1" applyAlignment="1">
      <alignment horizontal="center" vertical="center" wrapText="1"/>
    </xf>
    <xf numFmtId="4" fontId="94" fillId="0" borderId="9" xfId="2" applyNumberFormat="1" applyFont="1" applyBorder="1" applyAlignment="1">
      <alignment horizontal="center" vertical="center" wrapText="1"/>
    </xf>
    <xf numFmtId="49" fontId="21" fillId="0" borderId="0" xfId="2" applyNumberFormat="1" applyFont="1" applyAlignment="1">
      <alignment vertical="center" wrapText="1"/>
    </xf>
    <xf numFmtId="0" fontId="62" fillId="0" borderId="17" xfId="2" applyFont="1" applyBorder="1" applyAlignment="1">
      <alignment vertical="center" wrapText="1"/>
    </xf>
    <xf numFmtId="4" fontId="92" fillId="0" borderId="16" xfId="2" applyNumberFormat="1" applyFont="1" applyBorder="1" applyAlignment="1">
      <alignment horizontal="center" vertical="center" wrapText="1"/>
    </xf>
    <xf numFmtId="4" fontId="92"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3" fontId="50" fillId="0" borderId="15" xfId="7" applyNumberFormat="1" applyFont="1" applyBorder="1" applyAlignment="1" applyProtection="1">
      <alignment horizontal="center" vertical="center"/>
      <protection locked="0"/>
    </xf>
    <xf numFmtId="4" fontId="54" fillId="0" borderId="14" xfId="7" applyNumberFormat="1" applyFont="1" applyBorder="1" applyAlignment="1">
      <alignment horizontal="center" vertical="center"/>
    </xf>
    <xf numFmtId="10" fontId="50" fillId="0" borderId="5" xfId="7" applyNumberFormat="1" applyFont="1" applyBorder="1" applyAlignment="1">
      <alignment vertical="center" wrapText="1"/>
    </xf>
    <xf numFmtId="10" fontId="50" fillId="0" borderId="4" xfId="7" applyNumberFormat="1" applyFont="1" applyBorder="1" applyAlignment="1">
      <alignment vertical="center" wrapText="1"/>
    </xf>
    <xf numFmtId="3" fontId="50" fillId="0" borderId="1" xfId="7" applyNumberFormat="1" applyFont="1" applyBorder="1" applyAlignment="1" applyProtection="1">
      <alignment horizontal="center" vertical="center"/>
      <protection locked="0"/>
    </xf>
    <xf numFmtId="4" fontId="54" fillId="0" borderId="8" xfId="7" applyNumberFormat="1" applyFont="1" applyBorder="1" applyAlignment="1">
      <alignment horizontal="center" vertical="center"/>
    </xf>
    <xf numFmtId="10" fontId="55" fillId="0" borderId="2" xfId="7" applyNumberFormat="1" applyFont="1" applyBorder="1" applyAlignment="1">
      <alignment vertical="center" wrapText="1"/>
    </xf>
    <xf numFmtId="3" fontId="55" fillId="0" borderId="1" xfId="7" applyNumberFormat="1" applyFont="1" applyBorder="1" applyAlignment="1" applyProtection="1">
      <alignment horizontal="center" vertical="center"/>
      <protection locked="0"/>
    </xf>
    <xf numFmtId="0" fontId="52" fillId="0" borderId="16" xfId="0" applyFont="1" applyBorder="1" applyAlignment="1">
      <alignment horizontal="left" vertical="center" wrapText="1"/>
    </xf>
    <xf numFmtId="4" fontId="133" fillId="0" borderId="8" xfId="0" applyNumberFormat="1" applyFont="1" applyBorder="1" applyAlignment="1">
      <alignment horizontal="center" vertical="center"/>
    </xf>
    <xf numFmtId="9" fontId="50" fillId="0" borderId="0" xfId="8" applyFont="1" applyAlignment="1">
      <alignment vertical="center" wrapText="1"/>
    </xf>
    <xf numFmtId="0" fontId="79" fillId="0" borderId="0" xfId="0" applyFont="1" applyAlignment="1">
      <alignment horizontal="left" vertical="center"/>
    </xf>
    <xf numFmtId="0" fontId="135" fillId="4" borderId="0" xfId="0" applyFont="1" applyFill="1" applyBorder="1"/>
    <xf numFmtId="3" fontId="0" fillId="4" borderId="0" xfId="0" applyNumberFormat="1" applyFill="1" applyBorder="1"/>
    <xf numFmtId="10" fontId="0" fillId="4" borderId="0" xfId="0" applyNumberFormat="1" applyFill="1" applyBorder="1"/>
    <xf numFmtId="0" fontId="130" fillId="0" borderId="0" xfId="2" applyFont="1" applyAlignment="1">
      <alignment horizontal="center" vertical="center" wrapText="1"/>
    </xf>
    <xf numFmtId="0" fontId="81" fillId="0" borderId="0" xfId="2" applyFont="1" applyAlignment="1">
      <alignment vertical="center" wrapText="1"/>
    </xf>
    <xf numFmtId="3" fontId="81" fillId="0" borderId="0" xfId="2" applyNumberFormat="1" applyFont="1" applyAlignment="1">
      <alignment vertical="center" wrapText="1"/>
    </xf>
    <xf numFmtId="0" fontId="136" fillId="0" borderId="0" xfId="2" applyFont="1" applyAlignment="1">
      <alignment horizontal="center" vertical="center" wrapText="1"/>
    </xf>
    <xf numFmtId="0" fontId="88" fillId="0" borderId="0" xfId="2" applyFont="1" applyAlignment="1">
      <alignment horizontal="center" vertical="center" wrapText="1"/>
    </xf>
    <xf numFmtId="0" fontId="80" fillId="0" borderId="0" xfId="2" applyFont="1" applyAlignment="1">
      <alignment vertical="center" wrapText="1"/>
    </xf>
    <xf numFmtId="2" fontId="88" fillId="0" borderId="0" xfId="1" applyNumberFormat="1" applyFont="1" applyBorder="1" applyAlignment="1">
      <alignment horizontal="center" vertical="center"/>
    </xf>
    <xf numFmtId="2" fontId="88" fillId="0" borderId="0" xfId="1" applyNumberFormat="1" applyFont="1" applyBorder="1" applyAlignment="1">
      <alignment horizontal="center" vertical="center" wrapText="1"/>
    </xf>
    <xf numFmtId="2" fontId="88" fillId="0" borderId="0" xfId="2" applyNumberFormat="1" applyFont="1" applyAlignment="1">
      <alignment vertical="center" wrapText="1"/>
    </xf>
    <xf numFmtId="0" fontId="79" fillId="0" borderId="0" xfId="2" applyFont="1" applyAlignment="1">
      <alignment vertical="center" wrapText="1"/>
    </xf>
    <xf numFmtId="166" fontId="115" fillId="0" borderId="26" xfId="0" applyNumberFormat="1" applyFont="1" applyBorder="1" applyAlignment="1">
      <alignment horizontal="center"/>
    </xf>
    <xf numFmtId="3" fontId="104" fillId="4" borderId="18" xfId="3" applyNumberFormat="1" applyFont="1" applyFill="1" applyBorder="1" applyAlignment="1">
      <alignment horizontal="center" vertical="center" wrapText="1"/>
    </xf>
    <xf numFmtId="0" fontId="126" fillId="0" borderId="20" xfId="0" applyFont="1" applyBorder="1" applyAlignment="1">
      <alignment horizontal="center" vertical="center" wrapText="1"/>
    </xf>
    <xf numFmtId="0" fontId="126" fillId="0" borderId="39" xfId="0" applyFont="1" applyBorder="1" applyAlignment="1">
      <alignment horizontal="center" vertical="center" wrapText="1"/>
    </xf>
    <xf numFmtId="0" fontId="126" fillId="0" borderId="21" xfId="0" applyFont="1" applyBorder="1" applyAlignment="1">
      <alignment horizontal="center" vertical="center" wrapText="1"/>
    </xf>
    <xf numFmtId="0" fontId="112" fillId="0" borderId="0" xfId="3" applyFont="1"/>
    <xf numFmtId="0" fontId="123" fillId="0" borderId="0" xfId="3" applyFont="1" applyAlignment="1">
      <alignment horizontal="left" vertical="center"/>
    </xf>
    <xf numFmtId="0" fontId="121" fillId="0" borderId="0" xfId="3" applyFont="1" applyAlignment="1">
      <alignment vertical="center"/>
    </xf>
    <xf numFmtId="0" fontId="119" fillId="0" borderId="0" xfId="3" applyFont="1" applyAlignment="1">
      <alignment vertical="center"/>
    </xf>
    <xf numFmtId="0" fontId="7" fillId="0" borderId="0" xfId="3" applyFont="1" applyAlignment="1">
      <alignment horizontal="left" vertical="center"/>
    </xf>
    <xf numFmtId="0" fontId="123" fillId="0" borderId="0" xfId="3" applyFont="1" applyAlignment="1" applyProtection="1">
      <alignment vertical="center" wrapText="1"/>
      <protection locked="0"/>
    </xf>
    <xf numFmtId="0" fontId="120" fillId="0" borderId="0" xfId="3" applyFont="1" applyAlignment="1" applyProtection="1">
      <alignment vertical="center" wrapText="1"/>
      <protection locked="0"/>
    </xf>
    <xf numFmtId="0" fontId="5" fillId="0" borderId="0" xfId="3"/>
    <xf numFmtId="0" fontId="126" fillId="0" borderId="0" xfId="3" applyFont="1" applyAlignment="1">
      <alignment vertical="center" wrapText="1"/>
    </xf>
    <xf numFmtId="0" fontId="5" fillId="0" borderId="25" xfId="3" applyBorder="1"/>
    <xf numFmtId="0" fontId="5" fillId="0" borderId="19" xfId="3" applyBorder="1"/>
    <xf numFmtId="0" fontId="126" fillId="0" borderId="36" xfId="3" applyFont="1" applyBorder="1" applyAlignment="1">
      <alignment wrapText="1"/>
    </xf>
    <xf numFmtId="0" fontId="5" fillId="4" borderId="0" xfId="16" applyFill="1" applyAlignment="1">
      <alignment vertical="center"/>
    </xf>
    <xf numFmtId="0" fontId="14" fillId="4" borderId="0" xfId="16" applyFont="1" applyFill="1" applyAlignment="1">
      <alignment vertical="center"/>
    </xf>
    <xf numFmtId="0" fontId="35" fillId="4" borderId="0" xfId="16" applyFont="1" applyFill="1" applyAlignment="1">
      <alignment horizontal="right" vertical="center"/>
    </xf>
    <xf numFmtId="0" fontId="6" fillId="4" borderId="0" xfId="16" applyFont="1" applyFill="1" applyAlignment="1">
      <alignment horizontal="left" vertical="center"/>
    </xf>
    <xf numFmtId="0" fontId="34" fillId="4" borderId="0" xfId="16" applyFont="1" applyFill="1" applyAlignment="1">
      <alignment horizontal="center"/>
    </xf>
    <xf numFmtId="3" fontId="6" fillId="4" borderId="0" xfId="16" applyNumberFormat="1" applyFont="1" applyFill="1" applyAlignment="1">
      <alignment horizontal="left" vertical="center"/>
    </xf>
    <xf numFmtId="0" fontId="118" fillId="4" borderId="0" xfId="16" applyFont="1" applyFill="1" applyAlignment="1">
      <alignment horizontal="left" vertical="center"/>
    </xf>
    <xf numFmtId="0" fontId="7" fillId="4" borderId="0" xfId="16" applyFont="1" applyFill="1" applyAlignment="1">
      <alignment horizontal="left" vertical="center"/>
    </xf>
    <xf numFmtId="0" fontId="16" fillId="4" borderId="0" xfId="16" applyFont="1" applyFill="1" applyAlignment="1">
      <alignment vertical="center"/>
    </xf>
    <xf numFmtId="0" fontId="138" fillId="4" borderId="0" xfId="16" applyFont="1" applyFill="1" applyAlignment="1">
      <alignment vertical="center"/>
    </xf>
    <xf numFmtId="0" fontId="108" fillId="4" borderId="0" xfId="16" applyFont="1" applyFill="1" applyAlignment="1">
      <alignment horizontal="left" vertical="center"/>
    </xf>
    <xf numFmtId="0" fontId="16" fillId="4" borderId="0" xfId="16" applyFont="1" applyFill="1" applyAlignment="1">
      <alignment vertical="center" wrapText="1"/>
    </xf>
    <xf numFmtId="0" fontId="108" fillId="0" borderId="0" xfId="5" applyFont="1" applyAlignment="1">
      <alignment vertical="center"/>
    </xf>
    <xf numFmtId="0" fontId="108" fillId="0" borderId="0" xfId="16" applyFont="1" applyAlignment="1">
      <alignment horizontal="left" vertical="center"/>
    </xf>
    <xf numFmtId="0" fontId="101" fillId="4" borderId="0" xfId="16" applyFont="1" applyFill="1" applyBorder="1"/>
    <xf numFmtId="0" fontId="3" fillId="0" borderId="0" xfId="16" applyFont="1" applyBorder="1"/>
    <xf numFmtId="0" fontId="135" fillId="0" borderId="0" xfId="16" applyFont="1" applyBorder="1"/>
    <xf numFmtId="0" fontId="101" fillId="0" borderId="0" xfId="16" applyFont="1" applyBorder="1"/>
    <xf numFmtId="0" fontId="3" fillId="4" borderId="0" xfId="16" applyFont="1" applyFill="1" applyBorder="1"/>
    <xf numFmtId="4" fontId="75" fillId="0" borderId="0" xfId="16" applyNumberFormat="1" applyFont="1" applyBorder="1" applyAlignment="1">
      <alignment horizontal="center" vertical="center"/>
    </xf>
    <xf numFmtId="167" fontId="75" fillId="0" borderId="0" xfId="16" applyNumberFormat="1" applyFont="1" applyBorder="1" applyAlignment="1">
      <alignment horizontal="center" vertical="center"/>
    </xf>
    <xf numFmtId="0" fontId="5" fillId="0" borderId="0" xfId="16"/>
    <xf numFmtId="167" fontId="112" fillId="4" borderId="0" xfId="0" applyNumberFormat="1" applyFont="1" applyFill="1" applyBorder="1"/>
    <xf numFmtId="167" fontId="101" fillId="4" borderId="0" xfId="0" applyNumberFormat="1" applyFont="1" applyFill="1" applyBorder="1"/>
    <xf numFmtId="167" fontId="141" fillId="4" borderId="0" xfId="0" applyNumberFormat="1" applyFont="1" applyFill="1" applyBorder="1"/>
    <xf numFmtId="0" fontId="104" fillId="4" borderId="32" xfId="2" applyFont="1" applyFill="1" applyBorder="1" applyAlignment="1">
      <alignment horizontal="center" vertical="center" wrapText="1"/>
    </xf>
    <xf numFmtId="3" fontId="124" fillId="4" borderId="33" xfId="3" applyNumberFormat="1" applyFont="1" applyFill="1" applyBorder="1" applyAlignment="1">
      <alignment horizontal="center" vertical="center" wrapText="1"/>
    </xf>
    <xf numFmtId="166" fontId="97" fillId="4" borderId="18" xfId="2" applyNumberFormat="1" applyFont="1" applyFill="1" applyBorder="1" applyAlignment="1" applyProtection="1">
      <alignment horizontal="center" vertical="center"/>
      <protection locked="0"/>
    </xf>
    <xf numFmtId="166" fontId="97" fillId="4" borderId="26" xfId="2" applyNumberFormat="1" applyFont="1" applyFill="1" applyBorder="1" applyAlignment="1" applyProtection="1">
      <alignment horizontal="center" vertical="center"/>
      <protection locked="0"/>
    </xf>
    <xf numFmtId="166" fontId="127" fillId="4" borderId="34" xfId="2" applyNumberFormat="1" applyFont="1" applyFill="1" applyBorder="1" applyAlignment="1" applyProtection="1">
      <alignment horizontal="center" vertical="center"/>
      <protection locked="0"/>
    </xf>
    <xf numFmtId="166" fontId="97" fillId="4" borderId="32" xfId="2" applyNumberFormat="1" applyFont="1" applyFill="1" applyBorder="1" applyAlignment="1" applyProtection="1">
      <alignment horizontal="center" vertical="center"/>
      <protection locked="0"/>
    </xf>
    <xf numFmtId="166" fontId="97" fillId="4" borderId="30" xfId="2" applyNumberFormat="1" applyFont="1" applyFill="1" applyBorder="1" applyAlignment="1" applyProtection="1">
      <alignment horizontal="center" vertical="center"/>
      <protection locked="0"/>
    </xf>
    <xf numFmtId="166" fontId="127" fillId="4" borderId="36" xfId="2" applyNumberFormat="1" applyFont="1" applyFill="1" applyBorder="1" applyAlignment="1" applyProtection="1">
      <alignment horizontal="center" vertical="center"/>
      <protection locked="0"/>
    </xf>
    <xf numFmtId="167" fontId="112" fillId="5" borderId="0" xfId="0" applyNumberFormat="1" applyFont="1" applyFill="1" applyBorder="1" applyAlignment="1">
      <alignment horizontal="center"/>
    </xf>
    <xf numFmtId="167" fontId="112" fillId="4" borderId="0" xfId="0" applyNumberFormat="1" applyFont="1" applyFill="1" applyBorder="1" applyAlignment="1">
      <alignment horizontal="center"/>
    </xf>
    <xf numFmtId="0" fontId="112" fillId="0" borderId="0" xfId="0" applyFont="1" applyBorder="1"/>
    <xf numFmtId="0" fontId="141" fillId="6" borderId="0" xfId="0" applyFont="1" applyFill="1" applyBorder="1" applyAlignment="1">
      <alignment horizontal="center" vertical="center"/>
    </xf>
    <xf numFmtId="0" fontId="141" fillId="6" borderId="0" xfId="0" applyFont="1" applyFill="1" applyBorder="1" applyAlignment="1">
      <alignment horizontal="center" vertical="center" wrapText="1"/>
    </xf>
    <xf numFmtId="0" fontId="141" fillId="5" borderId="0" xfId="0" applyFont="1" applyFill="1" applyBorder="1"/>
    <xf numFmtId="0" fontId="141" fillId="4" borderId="0" xfId="0" applyFont="1" applyFill="1" applyBorder="1"/>
    <xf numFmtId="9" fontId="141" fillId="4" borderId="0" xfId="0" applyNumberFormat="1" applyFont="1" applyFill="1" applyBorder="1" applyAlignment="1">
      <alignment horizontal="center"/>
    </xf>
    <xf numFmtId="167" fontId="141" fillId="4" borderId="0" xfId="0" applyNumberFormat="1" applyFont="1" applyFill="1" applyBorder="1" applyAlignment="1">
      <alignment horizontal="center"/>
    </xf>
    <xf numFmtId="0" fontId="52" fillId="0" borderId="11" xfId="2" applyFont="1" applyBorder="1" applyAlignment="1">
      <alignment vertical="center" wrapText="1"/>
    </xf>
    <xf numFmtId="0" fontId="52" fillId="0" borderId="16" xfId="2" applyFont="1" applyBorder="1" applyAlignment="1">
      <alignment vertical="center" wrapText="1"/>
    </xf>
    <xf numFmtId="0" fontId="22" fillId="0" borderId="4" xfId="2" applyFont="1" applyBorder="1" applyAlignment="1">
      <alignment vertical="center" wrapText="1"/>
    </xf>
    <xf numFmtId="0" fontId="28" fillId="0" borderId="3" xfId="2" applyFont="1" applyBorder="1" applyAlignment="1">
      <alignment vertical="center" wrapText="1"/>
    </xf>
    <xf numFmtId="0" fontId="27" fillId="0" borderId="7" xfId="2" applyFont="1" applyBorder="1" applyAlignment="1">
      <alignment horizontal="center" vertical="center" wrapText="1"/>
    </xf>
    <xf numFmtId="3" fontId="94" fillId="0" borderId="8" xfId="2" applyNumberFormat="1" applyFont="1" applyBorder="1" applyAlignment="1">
      <alignment horizontal="center" vertical="center" wrapText="1"/>
    </xf>
    <xf numFmtId="0" fontId="80" fillId="3" borderId="0" xfId="2" applyFont="1" applyFill="1" applyAlignment="1">
      <alignment vertical="center" wrapText="1"/>
    </xf>
    <xf numFmtId="0" fontId="90" fillId="0" borderId="0" xfId="2" applyFont="1" applyAlignment="1">
      <alignment vertical="center" wrapText="1"/>
    </xf>
    <xf numFmtId="0" fontId="79" fillId="0" borderId="0" xfId="2" applyFont="1" applyAlignment="1">
      <alignment horizontal="left" vertical="center"/>
    </xf>
    <xf numFmtId="0" fontId="82" fillId="3" borderId="0" xfId="2" applyFont="1" applyFill="1" applyAlignment="1">
      <alignment vertical="center" wrapText="1"/>
    </xf>
    <xf numFmtId="0" fontId="143" fillId="0" borderId="0" xfId="2" applyFont="1" applyAlignment="1">
      <alignment vertical="center" wrapText="1"/>
    </xf>
    <xf numFmtId="0" fontId="5" fillId="0" borderId="0" xfId="2" applyFont="1" applyAlignment="1">
      <alignment vertical="center" wrapText="1"/>
    </xf>
    <xf numFmtId="0" fontId="91" fillId="0" borderId="0" xfId="2" applyFont="1" applyAlignment="1">
      <alignment vertical="center" wrapText="1"/>
    </xf>
    <xf numFmtId="0" fontId="91" fillId="0" borderId="0" xfId="2" applyFont="1" applyAlignment="1">
      <alignment horizontal="left" vertical="center" wrapText="1"/>
    </xf>
    <xf numFmtId="0" fontId="14" fillId="0" borderId="0" xfId="2" applyFont="1" applyAlignment="1">
      <alignment vertical="center" wrapText="1"/>
    </xf>
    <xf numFmtId="0" fontId="79" fillId="3" borderId="0" xfId="2" applyFont="1" applyFill="1" applyAlignment="1">
      <alignment vertical="center" wrapText="1"/>
    </xf>
    <xf numFmtId="3" fontId="91" fillId="0" borderId="0" xfId="2" applyNumberFormat="1" applyFont="1" applyAlignment="1">
      <alignment horizontal="center" vertical="center"/>
    </xf>
    <xf numFmtId="3" fontId="91" fillId="0" borderId="0" xfId="2" applyNumberFormat="1" applyFont="1" applyAlignment="1">
      <alignment horizontal="center" vertical="center" wrapText="1"/>
    </xf>
    <xf numFmtId="0" fontId="79" fillId="0" borderId="0" xfId="0" applyFont="1" applyBorder="1" applyAlignment="1">
      <alignment horizontal="left" vertical="center"/>
    </xf>
    <xf numFmtId="0" fontId="108" fillId="0" borderId="0" xfId="0" applyFont="1" applyBorder="1" applyAlignment="1">
      <alignment horizontal="left" vertical="center"/>
    </xf>
    <xf numFmtId="0" fontId="141" fillId="0" borderId="0" xfId="0" applyFont="1" applyBorder="1" applyAlignment="1">
      <alignment vertical="center" wrapText="1"/>
    </xf>
    <xf numFmtId="0" fontId="146" fillId="0" borderId="0" xfId="0" applyFont="1" applyBorder="1" applyAlignment="1">
      <alignment horizontal="center" vertical="center" wrapText="1"/>
    </xf>
    <xf numFmtId="0" fontId="134" fillId="0" borderId="0" xfId="0" applyFont="1" applyBorder="1" applyAlignment="1">
      <alignment vertical="center" wrapText="1"/>
    </xf>
    <xf numFmtId="0" fontId="147" fillId="0" borderId="0" xfId="0" applyFont="1" applyBorder="1" applyAlignment="1">
      <alignment horizontal="center" vertical="center" wrapText="1"/>
    </xf>
    <xf numFmtId="0" fontId="148" fillId="0" borderId="0" xfId="0" applyFont="1" applyBorder="1" applyAlignment="1">
      <alignment horizontal="center" vertical="center" wrapText="1"/>
    </xf>
    <xf numFmtId="0" fontId="149" fillId="0" borderId="0" xfId="0" applyFont="1" applyBorder="1" applyAlignment="1">
      <alignment vertical="center" wrapText="1"/>
    </xf>
    <xf numFmtId="0" fontId="139" fillId="0" borderId="0" xfId="0" applyFont="1" applyBorder="1" applyAlignment="1">
      <alignment vertical="center" wrapText="1"/>
    </xf>
    <xf numFmtId="10" fontId="139" fillId="0" borderId="0" xfId="7" applyNumberFormat="1" applyFont="1" applyBorder="1" applyAlignment="1">
      <alignment vertical="center" wrapText="1"/>
    </xf>
    <xf numFmtId="3" fontId="139" fillId="0" borderId="0" xfId="7" applyNumberFormat="1" applyFont="1" applyBorder="1" applyAlignment="1" applyProtection="1">
      <alignment horizontal="center" vertical="center"/>
      <protection locked="0"/>
    </xf>
    <xf numFmtId="10" fontId="139" fillId="0" borderId="0" xfId="6" applyNumberFormat="1" applyFont="1" applyBorder="1" applyAlignment="1">
      <alignment vertical="center" wrapText="1"/>
    </xf>
    <xf numFmtId="9" fontId="139" fillId="0" borderId="0" xfId="8" applyFont="1" applyBorder="1" applyAlignment="1">
      <alignment vertical="center" wrapText="1"/>
    </xf>
    <xf numFmtId="10" fontId="150" fillId="0" borderId="0" xfId="7" applyNumberFormat="1" applyFont="1" applyBorder="1" applyAlignment="1">
      <alignment vertical="center" wrapText="1"/>
    </xf>
    <xf numFmtId="0" fontId="141" fillId="0" borderId="0" xfId="0" applyFont="1" applyBorder="1" applyAlignment="1">
      <alignment horizontal="left" vertical="center" wrapText="1"/>
    </xf>
    <xf numFmtId="3" fontId="150" fillId="0" borderId="0" xfId="0" applyNumberFormat="1" applyFont="1" applyBorder="1" applyAlignment="1">
      <alignment horizontal="center" vertical="center" wrapText="1"/>
    </xf>
    <xf numFmtId="0" fontId="112" fillId="0" borderId="0" xfId="0" applyFont="1" applyBorder="1" applyAlignment="1">
      <alignment vertical="center" wrapText="1"/>
    </xf>
    <xf numFmtId="2" fontId="148" fillId="0" borderId="0" xfId="0" applyNumberFormat="1" applyFont="1" applyBorder="1" applyAlignment="1">
      <alignment vertical="center" wrapText="1"/>
    </xf>
    <xf numFmtId="2" fontId="148" fillId="0" borderId="0" xfId="0" applyNumberFormat="1" applyFont="1" applyBorder="1" applyAlignment="1">
      <alignment horizontal="left" vertical="center" wrapText="1"/>
    </xf>
    <xf numFmtId="0" fontId="108" fillId="0" borderId="0" xfId="0" applyFont="1" applyBorder="1" applyAlignment="1">
      <alignment vertical="center" wrapText="1"/>
    </xf>
    <xf numFmtId="2" fontId="80" fillId="0" borderId="0" xfId="0" applyNumberFormat="1" applyFont="1" applyAlignment="1">
      <alignment horizontal="left" vertical="center" wrapText="1"/>
    </xf>
    <xf numFmtId="2" fontId="148"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10" fillId="0" borderId="0" xfId="0" applyNumberFormat="1" applyFont="1" applyBorder="1" applyAlignment="1">
      <alignment vertical="center" wrapText="1"/>
    </xf>
    <xf numFmtId="0" fontId="151" fillId="0" borderId="0" xfId="0" applyFont="1" applyBorder="1" applyAlignment="1">
      <alignment horizontal="center" vertical="center"/>
    </xf>
    <xf numFmtId="0" fontId="150" fillId="0" borderId="0" xfId="0" applyFont="1" applyBorder="1" applyAlignment="1">
      <alignment vertical="center" wrapText="1"/>
    </xf>
    <xf numFmtId="0" fontId="152" fillId="0" borderId="0" xfId="0" applyFont="1" applyBorder="1" applyAlignment="1">
      <alignment horizontal="center" vertical="center" wrapText="1"/>
    </xf>
    <xf numFmtId="0" fontId="146" fillId="0" borderId="0" xfId="0" applyFont="1" applyBorder="1" applyAlignment="1">
      <alignment vertical="center" wrapText="1"/>
    </xf>
    <xf numFmtId="0" fontId="153" fillId="0" borderId="0" xfId="0" applyFont="1" applyBorder="1" applyAlignment="1">
      <alignment horizontal="center" vertical="center" wrapText="1"/>
    </xf>
    <xf numFmtId="0" fontId="154" fillId="0" borderId="0" xfId="0" applyFont="1" applyBorder="1" applyAlignment="1">
      <alignment vertical="center" wrapText="1"/>
    </xf>
    <xf numFmtId="0" fontId="148" fillId="0" borderId="0" xfId="0" applyFont="1" applyBorder="1" applyAlignment="1">
      <alignment vertical="center" wrapText="1"/>
    </xf>
    <xf numFmtId="0" fontId="155" fillId="0" borderId="0" xfId="0" applyFont="1" applyBorder="1" applyAlignment="1">
      <alignment horizontal="center" vertical="center" wrapText="1"/>
    </xf>
    <xf numFmtId="0" fontId="156" fillId="0" borderId="0" xfId="0" applyFont="1" applyBorder="1" applyAlignment="1">
      <alignment vertical="center" wrapText="1"/>
    </xf>
    <xf numFmtId="3" fontId="139" fillId="0" borderId="0" xfId="0" applyNumberFormat="1" applyFont="1" applyBorder="1" applyAlignment="1">
      <alignment horizontal="center" vertical="center" wrapText="1"/>
    </xf>
    <xf numFmtId="3" fontId="139" fillId="0" borderId="0" xfId="0" applyNumberFormat="1" applyFont="1" applyBorder="1" applyAlignment="1">
      <alignment horizontal="center" vertical="center"/>
    </xf>
    <xf numFmtId="4" fontId="157" fillId="0" borderId="0" xfId="0" applyNumberFormat="1" applyFont="1" applyBorder="1" applyAlignment="1">
      <alignment horizontal="center" vertical="center"/>
    </xf>
    <xf numFmtId="4" fontId="139" fillId="0" borderId="0" xfId="0" applyNumberFormat="1" applyFont="1" applyBorder="1" applyAlignment="1">
      <alignment horizontal="center" vertical="center"/>
    </xf>
    <xf numFmtId="4" fontId="157" fillId="0" borderId="0" xfId="0" applyNumberFormat="1" applyFont="1" applyBorder="1" applyAlignment="1">
      <alignment horizontal="center" vertical="center" wrapText="1"/>
    </xf>
    <xf numFmtId="0" fontId="158" fillId="0" borderId="0" xfId="0" applyFont="1" applyBorder="1" applyAlignment="1">
      <alignment horizontal="left" vertical="center" wrapText="1"/>
    </xf>
    <xf numFmtId="0" fontId="139" fillId="0" borderId="0" xfId="0" applyFont="1" applyBorder="1" applyAlignment="1">
      <alignment horizontal="center" vertical="center" wrapText="1"/>
    </xf>
    <xf numFmtId="4" fontId="139" fillId="0" borderId="0" xfId="0" applyNumberFormat="1" applyFont="1" applyBorder="1" applyAlignment="1">
      <alignment horizontal="center" vertical="center" wrapText="1"/>
    </xf>
    <xf numFmtId="3" fontId="139" fillId="0" borderId="0" xfId="0" applyNumberFormat="1" applyFont="1" applyBorder="1" applyAlignment="1">
      <alignment vertical="center" wrapText="1"/>
    </xf>
    <xf numFmtId="0" fontId="150" fillId="0" borderId="0" xfId="0" applyFont="1" applyBorder="1" applyAlignment="1">
      <alignment horizontal="center" vertical="center" wrapText="1"/>
    </xf>
    <xf numFmtId="0" fontId="153" fillId="0" borderId="0" xfId="0" applyFont="1" applyBorder="1" applyAlignment="1">
      <alignment vertical="center" wrapText="1"/>
    </xf>
    <xf numFmtId="0" fontId="142" fillId="0" borderId="0" xfId="0" applyFont="1" applyBorder="1" applyAlignment="1">
      <alignment vertical="center" wrapText="1"/>
    </xf>
    <xf numFmtId="4" fontId="159" fillId="0" borderId="0" xfId="0" applyNumberFormat="1" applyFont="1" applyBorder="1" applyAlignment="1">
      <alignment horizontal="center" vertical="center" wrapText="1"/>
    </xf>
    <xf numFmtId="4" fontId="150" fillId="0" borderId="0" xfId="0" applyNumberFormat="1" applyFont="1" applyBorder="1" applyAlignment="1">
      <alignment horizontal="center" vertical="center" wrapText="1"/>
    </xf>
    <xf numFmtId="2" fontId="149" fillId="0" borderId="0" xfId="0" applyNumberFormat="1" applyFont="1" applyBorder="1" applyAlignment="1">
      <alignment vertical="center" wrapText="1"/>
    </xf>
    <xf numFmtId="0" fontId="108" fillId="0" borderId="0" xfId="0" applyFont="1" applyAlignment="1">
      <alignment horizontal="left" vertical="center"/>
    </xf>
    <xf numFmtId="0" fontId="108" fillId="0" borderId="0" xfId="0" applyFont="1" applyAlignment="1">
      <alignment horizontal="center" vertical="center"/>
    </xf>
    <xf numFmtId="0" fontId="108" fillId="0" borderId="0" xfId="0" applyFont="1" applyBorder="1" applyAlignment="1">
      <alignment horizontal="center" vertical="center"/>
    </xf>
    <xf numFmtId="0" fontId="22" fillId="0" borderId="16" xfId="2" applyFont="1" applyBorder="1" applyAlignment="1">
      <alignment vertical="center" wrapText="1"/>
    </xf>
    <xf numFmtId="166" fontId="92" fillId="0" borderId="10" xfId="2" applyNumberFormat="1" applyFont="1" applyBorder="1" applyAlignment="1">
      <alignment horizontal="center" vertical="center"/>
    </xf>
    <xf numFmtId="166" fontId="92" fillId="0" borderId="14" xfId="2" applyNumberFormat="1" applyFont="1" applyBorder="1" applyAlignment="1">
      <alignment horizontal="center" vertical="center"/>
    </xf>
    <xf numFmtId="166" fontId="92" fillId="0" borderId="14" xfId="2" applyNumberFormat="1" applyFont="1" applyBorder="1" applyAlignment="1">
      <alignment horizontal="center" vertical="center" wrapText="1"/>
    </xf>
    <xf numFmtId="166" fontId="92" fillId="0" borderId="6" xfId="2" applyNumberFormat="1" applyFont="1" applyBorder="1" applyAlignment="1">
      <alignment horizontal="center" vertical="center" wrapText="1"/>
    </xf>
    <xf numFmtId="166" fontId="96" fillId="0" borderId="0" xfId="2" applyNumberFormat="1" applyFont="1" applyAlignment="1">
      <alignment horizontal="center" vertical="center" wrapText="1"/>
    </xf>
    <xf numFmtId="4" fontId="96" fillId="0" borderId="0" xfId="2" applyNumberFormat="1" applyFont="1" applyAlignment="1">
      <alignment horizontal="center" vertical="center" wrapText="1"/>
    </xf>
    <xf numFmtId="9" fontId="5" fillId="0" borderId="0" xfId="8" applyFont="1" applyBorder="1" applyAlignment="1">
      <alignment horizontal="center" vertical="center"/>
    </xf>
    <xf numFmtId="4" fontId="92" fillId="3" borderId="16" xfId="2" applyNumberFormat="1" applyFont="1" applyFill="1" applyBorder="1" applyAlignment="1" applyProtection="1">
      <alignment horizontal="center" vertical="center"/>
      <protection locked="0"/>
    </xf>
    <xf numFmtId="4" fontId="92" fillId="3" borderId="0" xfId="2" applyNumberFormat="1" applyFont="1" applyFill="1" applyAlignment="1" applyProtection="1">
      <alignment horizontal="center" vertical="center"/>
      <protection locked="0"/>
    </xf>
    <xf numFmtId="4" fontId="92" fillId="0" borderId="0" xfId="2" applyNumberFormat="1" applyFont="1" applyAlignment="1" applyProtection="1">
      <alignment horizontal="center" vertical="center" wrapText="1"/>
      <protection locked="0"/>
    </xf>
    <xf numFmtId="4" fontId="92" fillId="3" borderId="0" xfId="2" applyNumberFormat="1" applyFont="1" applyFill="1" applyAlignment="1" applyProtection="1">
      <alignment horizontal="center" vertical="center" wrapText="1"/>
      <protection locked="0"/>
    </xf>
    <xf numFmtId="4" fontId="92" fillId="3" borderId="17" xfId="2" applyNumberFormat="1" applyFont="1" applyFill="1" applyBorder="1" applyAlignment="1" applyProtection="1">
      <alignment horizontal="center" vertical="center" wrapText="1"/>
      <protection locked="0"/>
    </xf>
    <xf numFmtId="2" fontId="31" fillId="0" borderId="0" xfId="2" applyNumberFormat="1" applyFont="1" applyAlignment="1">
      <alignment vertical="center" wrapText="1"/>
    </xf>
    <xf numFmtId="0" fontId="142" fillId="0" borderId="0" xfId="2" applyFont="1" applyAlignment="1">
      <alignment vertical="center" wrapText="1"/>
    </xf>
    <xf numFmtId="0" fontId="152" fillId="0" borderId="0" xfId="2" applyFont="1" applyAlignment="1">
      <alignment horizontal="center" vertical="center" wrapText="1"/>
    </xf>
    <xf numFmtId="0" fontId="161" fillId="0" borderId="0" xfId="2" applyFont="1" applyAlignment="1">
      <alignment horizontal="center" vertical="center" wrapText="1"/>
    </xf>
    <xf numFmtId="0" fontId="161" fillId="0" borderId="0" xfId="2" applyFont="1" applyAlignment="1">
      <alignment vertical="center" wrapText="1"/>
    </xf>
    <xf numFmtId="0" fontId="156" fillId="0" borderId="0" xfId="2" applyFont="1" applyAlignment="1">
      <alignment vertical="center" wrapText="1"/>
    </xf>
    <xf numFmtId="0" fontId="154" fillId="0" borderId="0" xfId="2" applyFont="1" applyAlignment="1">
      <alignment vertical="center" wrapText="1"/>
    </xf>
    <xf numFmtId="9" fontId="112" fillId="0" borderId="0" xfId="8" applyFont="1" applyBorder="1" applyAlignment="1">
      <alignment horizontal="center" vertical="center"/>
    </xf>
    <xf numFmtId="0" fontId="161" fillId="0" borderId="0" xfId="2" applyFont="1"/>
    <xf numFmtId="0" fontId="161" fillId="0" borderId="0" xfId="2" applyFont="1" applyAlignment="1">
      <alignment horizontal="left" vertical="center" wrapText="1"/>
    </xf>
    <xf numFmtId="2" fontId="161" fillId="0" borderId="0" xfId="1" applyNumberFormat="1" applyFont="1" applyBorder="1" applyAlignment="1">
      <alignment horizontal="center" vertical="center"/>
    </xf>
    <xf numFmtId="2" fontId="161" fillId="0" borderId="0" xfId="1" applyNumberFormat="1" applyFont="1" applyBorder="1" applyAlignment="1">
      <alignment horizontal="center" vertical="center" wrapText="1"/>
    </xf>
    <xf numFmtId="166" fontId="163" fillId="0" borderId="0" xfId="2" applyNumberFormat="1" applyFont="1" applyAlignment="1">
      <alignment horizontal="center" vertical="center" wrapText="1"/>
    </xf>
    <xf numFmtId="4" fontId="163" fillId="0" borderId="0" xfId="2" applyNumberFormat="1" applyFont="1" applyAlignment="1">
      <alignment horizontal="center" vertical="center" wrapText="1"/>
    </xf>
    <xf numFmtId="2" fontId="161" fillId="0" borderId="0" xfId="2" applyNumberFormat="1" applyFont="1" applyAlignment="1">
      <alignment vertical="center" wrapText="1"/>
    </xf>
    <xf numFmtId="0" fontId="153" fillId="0" borderId="0" xfId="2" applyFont="1" applyAlignment="1">
      <alignment vertical="center" wrapText="1"/>
    </xf>
    <xf numFmtId="3" fontId="153" fillId="0" borderId="0" xfId="2" applyNumberFormat="1" applyFont="1" applyAlignment="1">
      <alignment vertical="center" wrapText="1"/>
    </xf>
    <xf numFmtId="0" fontId="146" fillId="0" borderId="0" xfId="2" applyFont="1" applyAlignment="1">
      <alignment vertical="center" wrapText="1"/>
    </xf>
    <xf numFmtId="0" fontId="146" fillId="0" borderId="0" xfId="2" applyFont="1" applyAlignment="1">
      <alignment horizontal="center" vertical="center" wrapText="1"/>
    </xf>
    <xf numFmtId="0" fontId="148" fillId="0" borderId="0" xfId="2" applyFont="1" applyAlignment="1">
      <alignment vertical="center" wrapText="1"/>
    </xf>
    <xf numFmtId="0" fontId="141" fillId="0" borderId="0" xfId="2" applyFont="1" applyAlignment="1">
      <alignment horizontal="left" vertical="center" wrapText="1"/>
    </xf>
    <xf numFmtId="3" fontId="112" fillId="0" borderId="0" xfId="2" applyNumberFormat="1" applyFont="1" applyAlignment="1">
      <alignment vertical="center" wrapText="1"/>
    </xf>
    <xf numFmtId="3" fontId="112" fillId="0" borderId="0" xfId="0" applyNumberFormat="1" applyFont="1" applyBorder="1" applyAlignment="1" applyProtection="1">
      <alignment horizontal="center" vertical="center"/>
      <protection locked="0"/>
    </xf>
    <xf numFmtId="4" fontId="162" fillId="0" borderId="0" xfId="0" applyNumberFormat="1" applyFont="1" applyBorder="1" applyAlignment="1">
      <alignment horizontal="center" vertical="center"/>
    </xf>
    <xf numFmtId="3" fontId="112" fillId="0" borderId="0" xfId="2" applyNumberFormat="1" applyFont="1" applyAlignment="1" applyProtection="1">
      <alignment horizontal="center" vertical="center"/>
      <protection locked="0"/>
    </xf>
    <xf numFmtId="166" fontId="162" fillId="0" borderId="0" xfId="2" applyNumberFormat="1" applyFont="1" applyAlignment="1">
      <alignment horizontal="center" vertical="center"/>
    </xf>
    <xf numFmtId="3" fontId="112" fillId="3" borderId="0" xfId="2" applyNumberFormat="1" applyFont="1" applyFill="1" applyAlignment="1" applyProtection="1">
      <alignment horizontal="center" vertical="center"/>
      <protection locked="0"/>
    </xf>
    <xf numFmtId="165" fontId="162" fillId="0" borderId="0" xfId="1" applyNumberFormat="1" applyFont="1" applyBorder="1" applyAlignment="1">
      <alignment horizontal="center" vertical="center"/>
    </xf>
    <xf numFmtId="4" fontId="162" fillId="0" borderId="0" xfId="2" applyNumberFormat="1" applyFont="1" applyAlignment="1">
      <alignment horizontal="center" vertical="center"/>
    </xf>
    <xf numFmtId="3" fontId="112" fillId="0" borderId="0" xfId="0" applyNumberFormat="1" applyFont="1" applyBorder="1" applyAlignment="1" applyProtection="1">
      <alignment horizontal="center" vertical="center" wrapText="1"/>
      <protection locked="0"/>
    </xf>
    <xf numFmtId="3" fontId="112" fillId="0" borderId="0" xfId="2" applyNumberFormat="1" applyFont="1" applyAlignment="1" applyProtection="1">
      <alignment horizontal="center" vertical="center" wrapText="1"/>
      <protection locked="0"/>
    </xf>
    <xf numFmtId="4" fontId="162" fillId="0" borderId="0" xfId="2" applyNumberFormat="1" applyFont="1" applyAlignment="1">
      <alignment horizontal="center" vertical="center" wrapText="1"/>
    </xf>
    <xf numFmtId="2" fontId="148" fillId="0" borderId="0" xfId="2" applyNumberFormat="1" applyFont="1" applyAlignment="1">
      <alignment vertical="center" wrapText="1"/>
    </xf>
    <xf numFmtId="0" fontId="149" fillId="0" borderId="0" xfId="2" applyFont="1" applyAlignment="1">
      <alignment vertical="center" wrapText="1"/>
    </xf>
    <xf numFmtId="10" fontId="108" fillId="0" borderId="0" xfId="2" applyNumberFormat="1" applyFont="1" applyAlignment="1">
      <alignment vertical="center" wrapText="1"/>
    </xf>
    <xf numFmtId="0" fontId="154" fillId="0" borderId="0" xfId="2" applyFont="1" applyAlignment="1">
      <alignment horizontal="center" vertical="center" wrapText="1"/>
    </xf>
    <xf numFmtId="0" fontId="108" fillId="0" borderId="0" xfId="2" applyFont="1" applyAlignment="1">
      <alignment horizontal="left" vertical="center"/>
    </xf>
    <xf numFmtId="0" fontId="128" fillId="4" borderId="32" xfId="3" applyFont="1" applyFill="1" applyBorder="1"/>
    <xf numFmtId="0" fontId="128" fillId="4" borderId="30" xfId="3" applyFont="1" applyFill="1" applyBorder="1"/>
    <xf numFmtId="0" fontId="125" fillId="0" borderId="26" xfId="3" applyFont="1" applyBorder="1" applyAlignment="1">
      <alignment horizontal="center" vertical="center" wrapText="1"/>
    </xf>
    <xf numFmtId="0" fontId="125" fillId="0" borderId="30" xfId="3" applyFont="1" applyBorder="1" applyAlignment="1">
      <alignment horizontal="center" vertical="center" wrapText="1"/>
    </xf>
    <xf numFmtId="0" fontId="125" fillId="0" borderId="36" xfId="3" applyFont="1" applyBorder="1" applyAlignment="1">
      <alignment horizontal="center" vertical="center" wrapText="1"/>
    </xf>
    <xf numFmtId="168" fontId="97" fillId="4" borderId="19" xfId="15" applyNumberFormat="1" applyFont="1" applyFill="1" applyBorder="1" applyAlignment="1" applyProtection="1">
      <alignment horizontal="center" vertical="center"/>
      <protection locked="0"/>
    </xf>
    <xf numFmtId="168" fontId="97" fillId="4" borderId="31" xfId="15" applyNumberFormat="1" applyFont="1" applyFill="1" applyBorder="1" applyAlignment="1" applyProtection="1">
      <alignment horizontal="center" vertical="center"/>
      <protection locked="0"/>
    </xf>
    <xf numFmtId="168" fontId="127" fillId="4" borderId="38" xfId="15" applyNumberFormat="1" applyFont="1" applyFill="1" applyBorder="1" applyAlignment="1" applyProtection="1">
      <alignment horizontal="center" vertical="center"/>
      <protection locked="0"/>
    </xf>
    <xf numFmtId="49" fontId="21" fillId="0" borderId="0" xfId="0" applyNumberFormat="1" applyFont="1" applyAlignment="1">
      <alignment vertical="center" wrapText="1"/>
    </xf>
    <xf numFmtId="0" fontId="143" fillId="0" borderId="0" xfId="0" applyFont="1" applyBorder="1" applyAlignment="1">
      <alignment vertical="center" wrapText="1"/>
    </xf>
    <xf numFmtId="0" fontId="90" fillId="0" borderId="0" xfId="0" applyFont="1" applyBorder="1" applyAlignment="1">
      <alignment vertical="center" wrapText="1"/>
    </xf>
    <xf numFmtId="0" fontId="14" fillId="0" borderId="0" xfId="0" applyFont="1" applyBorder="1" applyAlignment="1">
      <alignment vertical="center" wrapText="1"/>
    </xf>
    <xf numFmtId="0" fontId="5" fillId="0" borderId="0" xfId="16" applyAlignment="1">
      <alignment vertical="center"/>
    </xf>
    <xf numFmtId="0" fontId="14" fillId="0" borderId="0" xfId="16" applyFont="1" applyAlignment="1">
      <alignment vertical="center"/>
    </xf>
    <xf numFmtId="0" fontId="112" fillId="0" borderId="0" xfId="16" applyFont="1" applyAlignment="1">
      <alignment vertical="center"/>
    </xf>
    <xf numFmtId="0" fontId="6" fillId="0" borderId="0" xfId="16" applyFont="1" applyAlignment="1">
      <alignment horizontal="left" vertical="center"/>
    </xf>
    <xf numFmtId="0" fontId="34" fillId="0" borderId="0" xfId="16" applyFont="1"/>
    <xf numFmtId="0" fontId="7" fillId="0" borderId="0" xfId="16" applyFont="1" applyAlignment="1">
      <alignment horizontal="left" vertical="center"/>
    </xf>
    <xf numFmtId="0" fontId="165" fillId="0" borderId="0" xfId="16" applyFont="1" applyAlignment="1">
      <alignment horizontal="left" vertical="center"/>
    </xf>
    <xf numFmtId="0" fontId="108" fillId="0" borderId="0" xfId="16" applyFont="1" applyAlignment="1">
      <alignment horizontal="center" vertical="center"/>
    </xf>
    <xf numFmtId="0" fontId="140" fillId="0" borderId="0" xfId="16" applyFont="1" applyAlignment="1">
      <alignment horizontal="left" vertical="center"/>
    </xf>
    <xf numFmtId="0" fontId="140" fillId="0" borderId="0" xfId="16" applyFont="1" applyAlignment="1">
      <alignment vertical="center"/>
    </xf>
    <xf numFmtId="0" fontId="49" fillId="0" borderId="0" xfId="16" applyFont="1" applyAlignment="1">
      <alignment vertical="center" wrapText="1"/>
    </xf>
    <xf numFmtId="0" fontId="32" fillId="0" borderId="0" xfId="16" applyFont="1" applyAlignment="1">
      <alignment vertical="center"/>
    </xf>
    <xf numFmtId="0" fontId="25" fillId="0" borderId="0" xfId="16" applyFont="1" applyBorder="1" applyAlignment="1">
      <alignment vertical="center" wrapText="1"/>
    </xf>
    <xf numFmtId="0" fontId="166" fillId="0" borderId="0" xfId="16" applyFont="1" applyBorder="1" applyAlignment="1">
      <alignment vertical="center"/>
    </xf>
    <xf numFmtId="0" fontId="74" fillId="0" borderId="0" xfId="16" applyFont="1" applyAlignment="1">
      <alignment vertical="center" wrapText="1"/>
    </xf>
    <xf numFmtId="0" fontId="89" fillId="0" borderId="0" xfId="16" applyFont="1" applyAlignment="1">
      <alignment vertical="center"/>
    </xf>
    <xf numFmtId="0" fontId="76" fillId="0" borderId="0" xfId="16" applyFont="1" applyAlignment="1">
      <alignment vertical="center" wrapText="1"/>
    </xf>
    <xf numFmtId="3" fontId="49" fillId="0" borderId="0" xfId="16" applyNumberFormat="1" applyFont="1" applyBorder="1" applyAlignment="1">
      <alignment horizontal="center" vertical="center" wrapText="1"/>
    </xf>
    <xf numFmtId="4" fontId="49" fillId="0" borderId="0" xfId="16" applyNumberFormat="1" applyFont="1" applyBorder="1" applyAlignment="1">
      <alignment horizontal="center" vertical="center" wrapText="1"/>
    </xf>
    <xf numFmtId="2" fontId="21" fillId="0" borderId="0" xfId="16" applyNumberFormat="1" applyFont="1" applyAlignment="1">
      <alignment vertical="center" wrapText="1"/>
    </xf>
    <xf numFmtId="0" fontId="7" fillId="0" borderId="0" xfId="16" applyFont="1" applyBorder="1" applyAlignment="1">
      <alignment vertical="center" wrapText="1"/>
    </xf>
    <xf numFmtId="0" fontId="6" fillId="0" borderId="0" xfId="16" applyFont="1" applyAlignment="1">
      <alignment vertical="center" wrapText="1"/>
    </xf>
    <xf numFmtId="0" fontId="86" fillId="0" borderId="0" xfId="16" applyFont="1" applyAlignment="1">
      <alignment vertical="center" wrapText="1"/>
    </xf>
    <xf numFmtId="0" fontId="167" fillId="0" borderId="0" xfId="16" applyFont="1" applyAlignment="1">
      <alignment vertical="center"/>
    </xf>
    <xf numFmtId="0" fontId="37" fillId="0" borderId="0" xfId="16" applyFont="1" applyAlignment="1">
      <alignment vertical="center" wrapText="1"/>
    </xf>
    <xf numFmtId="0" fontId="168" fillId="4" borderId="0" xfId="16" applyFont="1" applyFill="1" applyBorder="1" applyAlignment="1">
      <alignment horizontal="left" vertical="center"/>
    </xf>
    <xf numFmtId="3" fontId="75" fillId="4" borderId="0" xfId="0" applyNumberFormat="1" applyFont="1" applyFill="1" applyBorder="1" applyAlignment="1" applyProtection="1">
      <alignment horizontal="center" vertical="center"/>
      <protection locked="0"/>
    </xf>
    <xf numFmtId="4" fontId="78" fillId="4" borderId="0" xfId="0" applyNumberFormat="1" applyFont="1" applyFill="1" applyBorder="1" applyAlignment="1">
      <alignment horizontal="center" vertical="center"/>
    </xf>
    <xf numFmtId="3" fontId="124" fillId="4" borderId="30" xfId="16" applyNumberFormat="1" applyFont="1" applyFill="1" applyBorder="1" applyAlignment="1">
      <alignment horizontal="center" vertical="center" wrapText="1"/>
    </xf>
    <xf numFmtId="3" fontId="75" fillId="4" borderId="25" xfId="0" applyNumberFormat="1" applyFont="1" applyFill="1" applyBorder="1" applyAlignment="1" applyProtection="1">
      <alignment horizontal="center" vertical="center"/>
      <protection locked="0"/>
    </xf>
    <xf numFmtId="4" fontId="78" fillId="4" borderId="25" xfId="0" applyNumberFormat="1" applyFont="1" applyFill="1" applyBorder="1" applyAlignment="1">
      <alignment horizontal="center" vertical="center"/>
    </xf>
    <xf numFmtId="4" fontId="78" fillId="4" borderId="19" xfId="0" applyNumberFormat="1" applyFont="1" applyFill="1" applyBorder="1" applyAlignment="1">
      <alignment horizontal="center" vertical="center"/>
    </xf>
    <xf numFmtId="4" fontId="78" fillId="4" borderId="31" xfId="0" applyNumberFormat="1" applyFont="1" applyFill="1" applyBorder="1" applyAlignment="1">
      <alignment horizontal="center" vertical="center"/>
    </xf>
    <xf numFmtId="3" fontId="170" fillId="4" borderId="36" xfId="16" applyNumberFormat="1" applyFont="1" applyFill="1" applyBorder="1" applyAlignment="1">
      <alignment horizontal="left" vertical="center" wrapText="1" indent="1"/>
    </xf>
    <xf numFmtId="3" fontId="169" fillId="4" borderId="35" xfId="0" applyNumberFormat="1" applyFont="1" applyFill="1" applyBorder="1" applyAlignment="1" applyProtection="1">
      <alignment horizontal="center" vertical="center"/>
      <protection locked="0"/>
    </xf>
    <xf numFmtId="2" fontId="171" fillId="4" borderId="35" xfId="8" applyNumberFormat="1" applyFont="1" applyFill="1" applyBorder="1" applyAlignment="1" applyProtection="1">
      <alignment horizontal="center" vertical="center"/>
      <protection locked="0"/>
    </xf>
    <xf numFmtId="2" fontId="171" fillId="4" borderId="38" xfId="8" applyNumberFormat="1" applyFont="1" applyFill="1" applyBorder="1" applyAlignment="1" applyProtection="1">
      <alignment horizontal="center" vertical="center"/>
      <protection locked="0"/>
    </xf>
    <xf numFmtId="3" fontId="75" fillId="4" borderId="18" xfId="0" applyNumberFormat="1" applyFont="1" applyFill="1" applyBorder="1" applyAlignment="1" applyProtection="1">
      <alignment horizontal="center" vertical="center"/>
      <protection locked="0"/>
    </xf>
    <xf numFmtId="3" fontId="75" fillId="4" borderId="26" xfId="0" applyNumberFormat="1" applyFont="1" applyFill="1" applyBorder="1" applyAlignment="1" applyProtection="1">
      <alignment horizontal="center" vertical="center"/>
      <protection locked="0"/>
    </xf>
    <xf numFmtId="3" fontId="169" fillId="4" borderId="34" xfId="0" applyNumberFormat="1" applyFont="1" applyFill="1" applyBorder="1" applyAlignment="1" applyProtection="1">
      <alignment horizontal="center" vertical="center"/>
      <protection locked="0"/>
    </xf>
    <xf numFmtId="0" fontId="64" fillId="4" borderId="32" xfId="16" applyFont="1" applyFill="1" applyBorder="1" applyAlignment="1">
      <alignment horizontal="left" vertical="center" indent="1"/>
    </xf>
    <xf numFmtId="0" fontId="64" fillId="4" borderId="30" xfId="16" applyFont="1" applyFill="1" applyBorder="1" applyAlignment="1">
      <alignment horizontal="left" vertical="center" indent="1"/>
    </xf>
    <xf numFmtId="0" fontId="142" fillId="0" borderId="0" xfId="2" applyFont="1" applyAlignment="1">
      <alignment horizontal="center" vertical="center" wrapText="1"/>
    </xf>
    <xf numFmtId="0" fontId="164" fillId="0" borderId="0" xfId="0" applyFont="1" applyBorder="1" applyAlignment="1">
      <alignment horizontal="center" vertical="center"/>
    </xf>
    <xf numFmtId="0" fontId="172" fillId="0" borderId="0" xfId="0" applyFont="1"/>
    <xf numFmtId="0" fontId="130" fillId="0" borderId="0" xfId="2" applyFont="1" applyAlignment="1">
      <alignment vertical="center" wrapText="1"/>
    </xf>
    <xf numFmtId="0" fontId="90" fillId="0" borderId="0" xfId="2" applyFont="1" applyAlignment="1">
      <alignment horizontal="center" vertical="center" wrapText="1"/>
    </xf>
    <xf numFmtId="0" fontId="82" fillId="0" borderId="0" xfId="2" applyFont="1" applyAlignment="1">
      <alignment horizontal="center" vertical="center" wrapText="1"/>
    </xf>
    <xf numFmtId="0" fontId="64" fillId="0" borderId="0" xfId="2" applyFont="1" applyAlignment="1">
      <alignment horizontal="left" vertical="center" wrapText="1"/>
    </xf>
    <xf numFmtId="3" fontId="5" fillId="0" borderId="0" xfId="2" applyNumberFormat="1" applyFont="1" applyAlignment="1">
      <alignment vertical="center" wrapText="1"/>
    </xf>
    <xf numFmtId="3" fontId="5" fillId="0" borderId="0" xfId="0" applyNumberFormat="1" applyFont="1" applyBorder="1" applyAlignment="1" applyProtection="1">
      <alignment horizontal="center" vertical="center"/>
      <protection locked="0"/>
    </xf>
    <xf numFmtId="4" fontId="97" fillId="0" borderId="0" xfId="0" applyNumberFormat="1" applyFont="1" applyBorder="1" applyAlignment="1">
      <alignment horizontal="center" vertical="center"/>
    </xf>
    <xf numFmtId="3" fontId="5" fillId="0" borderId="0" xfId="2" applyNumberFormat="1" applyFont="1" applyAlignment="1" applyProtection="1">
      <alignment horizontal="center" vertical="center"/>
      <protection locked="0"/>
    </xf>
    <xf numFmtId="166" fontId="97" fillId="0" borderId="0" xfId="2" applyNumberFormat="1" applyFont="1" applyAlignment="1">
      <alignment horizontal="center" vertical="center"/>
    </xf>
    <xf numFmtId="3" fontId="5" fillId="3" borderId="0" xfId="2" applyNumberFormat="1" applyFont="1" applyFill="1" applyAlignment="1" applyProtection="1">
      <alignment horizontal="center" vertical="center"/>
      <protection locked="0"/>
    </xf>
    <xf numFmtId="165" fontId="97" fillId="0" borderId="0" xfId="1" applyNumberFormat="1" applyFont="1" applyBorder="1" applyAlignment="1">
      <alignment horizontal="center" vertical="center"/>
    </xf>
    <xf numFmtId="4" fontId="97" fillId="0" borderId="0" xfId="2" applyNumberFormat="1" applyFont="1" applyAlignment="1">
      <alignment horizontal="center" vertical="center"/>
    </xf>
    <xf numFmtId="3" fontId="5" fillId="0" borderId="0" xfId="0" applyNumberFormat="1" applyFont="1" applyBorder="1" applyAlignment="1" applyProtection="1">
      <alignment horizontal="center" vertical="center" wrapText="1"/>
      <protection locked="0"/>
    </xf>
    <xf numFmtId="3" fontId="5" fillId="0" borderId="0" xfId="2" applyNumberFormat="1" applyFont="1" applyAlignment="1" applyProtection="1">
      <alignment horizontal="center" vertical="center" wrapText="1"/>
      <protection locked="0"/>
    </xf>
    <xf numFmtId="3" fontId="5" fillId="3" borderId="0" xfId="2" applyNumberFormat="1" applyFont="1" applyFill="1" applyAlignment="1" applyProtection="1">
      <alignment horizontal="center" vertical="center" wrapText="1"/>
      <protection locked="0"/>
    </xf>
    <xf numFmtId="4" fontId="97" fillId="0" borderId="0" xfId="0" applyNumberFormat="1" applyFont="1" applyBorder="1" applyAlignment="1">
      <alignment horizontal="center" vertical="center" wrapText="1"/>
    </xf>
    <xf numFmtId="166" fontId="97" fillId="0" borderId="0" xfId="2" applyNumberFormat="1" applyFont="1" applyAlignment="1">
      <alignment horizontal="center" vertical="center" wrapText="1"/>
    </xf>
    <xf numFmtId="165" fontId="97" fillId="0" borderId="0" xfId="1" applyNumberFormat="1" applyFont="1" applyBorder="1" applyAlignment="1">
      <alignment horizontal="center" vertical="center" wrapText="1"/>
    </xf>
    <xf numFmtId="0" fontId="174" fillId="0" borderId="0" xfId="2" applyFont="1" applyAlignment="1">
      <alignment horizontal="center" vertical="center" wrapText="1"/>
    </xf>
    <xf numFmtId="166" fontId="174" fillId="0" borderId="0" xfId="2" applyNumberFormat="1" applyFont="1" applyAlignment="1">
      <alignment horizontal="center" vertical="center" wrapText="1"/>
    </xf>
    <xf numFmtId="165" fontId="174" fillId="0" borderId="0" xfId="1" applyNumberFormat="1" applyFont="1" applyBorder="1" applyAlignment="1">
      <alignment horizontal="center" vertical="center" wrapText="1"/>
    </xf>
    <xf numFmtId="4" fontId="174" fillId="0" borderId="0" xfId="2" applyNumberFormat="1" applyFont="1" applyAlignment="1">
      <alignment horizontal="center" vertical="center" wrapText="1"/>
    </xf>
    <xf numFmtId="0" fontId="130" fillId="0" borderId="0" xfId="2" applyFont="1" applyAlignment="1">
      <alignment horizontal="left" vertical="center" wrapText="1"/>
    </xf>
    <xf numFmtId="3" fontId="130" fillId="0" borderId="0" xfId="2" applyNumberFormat="1" applyFont="1" applyAlignment="1">
      <alignment horizontal="center" vertical="center" wrapText="1"/>
    </xf>
    <xf numFmtId="3" fontId="174" fillId="0" borderId="0" xfId="2" applyNumberFormat="1" applyFont="1" applyAlignment="1">
      <alignment horizontal="center" vertical="center" wrapText="1"/>
    </xf>
    <xf numFmtId="0" fontId="175" fillId="0" borderId="0" xfId="2" applyFont="1" applyAlignment="1">
      <alignment vertical="center" wrapText="1"/>
    </xf>
    <xf numFmtId="10" fontId="79" fillId="0" borderId="0" xfId="2" applyNumberFormat="1" applyFont="1" applyAlignment="1">
      <alignment vertical="center" wrapText="1"/>
    </xf>
    <xf numFmtId="0" fontId="153" fillId="0" borderId="0" xfId="2" applyFont="1" applyAlignment="1">
      <alignment horizontal="center" vertical="center" wrapText="1"/>
    </xf>
    <xf numFmtId="0" fontId="148" fillId="0" borderId="0" xfId="2" applyFont="1" applyAlignment="1">
      <alignment horizontal="center" vertical="center" wrapText="1"/>
    </xf>
    <xf numFmtId="0" fontId="52" fillId="0" borderId="14" xfId="0" applyFont="1" applyBorder="1" applyAlignment="1">
      <alignment vertical="center" wrapText="1"/>
    </xf>
    <xf numFmtId="0" fontId="32" fillId="0" borderId="0" xfId="0" applyFont="1" applyBorder="1" applyAlignment="1">
      <alignment horizontal="center" vertical="center" wrapText="1"/>
    </xf>
    <xf numFmtId="0" fontId="55" fillId="0" borderId="5" xfId="0" applyFont="1" applyBorder="1" applyAlignment="1">
      <alignment horizontal="left" vertical="center" wrapText="1"/>
    </xf>
    <xf numFmtId="3" fontId="55" fillId="0" borderId="11" xfId="0" applyNumberFormat="1" applyFont="1" applyBorder="1" applyAlignment="1">
      <alignment horizontal="center" vertical="center"/>
    </xf>
    <xf numFmtId="0" fontId="55" fillId="0" borderId="3" xfId="0" applyFont="1" applyBorder="1" applyAlignment="1">
      <alignment horizontal="left" vertical="center" wrapText="1"/>
    </xf>
    <xf numFmtId="3" fontId="50" fillId="0" borderId="7" xfId="7" applyNumberFormat="1" applyFont="1" applyBorder="1" applyAlignment="1" applyProtection="1">
      <alignment horizontal="center" vertical="center"/>
      <protection locked="0"/>
    </xf>
    <xf numFmtId="4" fontId="54" fillId="0" borderId="6" xfId="7" applyNumberFormat="1" applyFont="1" applyBorder="1" applyAlignment="1">
      <alignment horizontal="center" vertical="center"/>
    </xf>
    <xf numFmtId="3" fontId="55" fillId="0" borderId="7" xfId="0" applyNumberFormat="1" applyFont="1" applyBorder="1" applyAlignment="1">
      <alignment horizontal="center" vertical="center"/>
    </xf>
    <xf numFmtId="4" fontId="54" fillId="0" borderId="6" xfId="0" applyNumberFormat="1" applyFont="1" applyBorder="1" applyAlignment="1">
      <alignment horizontal="center" vertical="center"/>
    </xf>
    <xf numFmtId="0" fontId="52" fillId="0" borderId="9" xfId="0" applyFont="1" applyBorder="1" applyAlignment="1">
      <alignment horizontal="left" vertical="center" wrapText="1"/>
    </xf>
    <xf numFmtId="0" fontId="112" fillId="0" borderId="0" xfId="2" applyFont="1" applyAlignment="1">
      <alignment vertical="center"/>
    </xf>
    <xf numFmtId="0" fontId="81" fillId="0" borderId="0" xfId="2" applyFont="1" applyAlignment="1">
      <alignment horizontal="center" vertical="center" wrapText="1"/>
    </xf>
    <xf numFmtId="0" fontId="80" fillId="0" borderId="0" xfId="2" applyFont="1" applyAlignment="1">
      <alignment horizontal="center" vertical="center" wrapText="1"/>
    </xf>
    <xf numFmtId="0" fontId="175" fillId="0" borderId="0" xfId="0" applyFont="1" applyBorder="1" applyAlignment="1">
      <alignment vertical="center" wrapText="1"/>
    </xf>
    <xf numFmtId="2" fontId="80" fillId="0" borderId="0" xfId="0" applyNumberFormat="1" applyFont="1" applyBorder="1" applyAlignment="1">
      <alignment vertical="center" wrapText="1"/>
    </xf>
    <xf numFmtId="2" fontId="80" fillId="0" borderId="0" xfId="0" applyNumberFormat="1" applyFont="1" applyBorder="1" applyAlignment="1">
      <alignment horizontal="left" vertical="center" wrapText="1"/>
    </xf>
    <xf numFmtId="2" fontId="175" fillId="0" borderId="0" xfId="0" applyNumberFormat="1" applyFont="1" applyAlignment="1">
      <alignment horizontal="left" vertical="center" wrapText="1"/>
    </xf>
    <xf numFmtId="0" fontId="175" fillId="0" borderId="0" xfId="0" applyFont="1" applyAlignment="1">
      <alignment horizontal="left" vertical="center" wrapText="1"/>
    </xf>
    <xf numFmtId="3" fontId="175" fillId="0" borderId="0" xfId="0" applyNumberFormat="1" applyFont="1" applyAlignment="1">
      <alignment horizontal="left" vertical="center" wrapText="1"/>
    </xf>
    <xf numFmtId="0" fontId="135" fillId="0" borderId="0" xfId="16" applyFont="1" applyBorder="1" applyAlignment="1">
      <alignment horizontal="center"/>
    </xf>
    <xf numFmtId="0" fontId="135" fillId="4" borderId="0" xfId="16" applyFont="1" applyFill="1" applyBorder="1"/>
    <xf numFmtId="0" fontId="176" fillId="0" borderId="0" xfId="16" applyFont="1" applyBorder="1" applyAlignment="1">
      <alignment horizontal="center"/>
    </xf>
    <xf numFmtId="0" fontId="176" fillId="4" borderId="0" xfId="16" applyFont="1" applyFill="1" applyBorder="1"/>
    <xf numFmtId="0" fontId="135" fillId="4" borderId="0" xfId="16" applyFont="1" applyFill="1" applyBorder="1" applyAlignment="1">
      <alignment horizontal="center"/>
    </xf>
    <xf numFmtId="3" fontId="75" fillId="0" borderId="0" xfId="16" applyNumberFormat="1" applyFont="1" applyBorder="1" applyAlignment="1">
      <alignment horizontal="center" vertical="center"/>
    </xf>
    <xf numFmtId="0" fontId="167" fillId="0" borderId="0" xfId="16" applyFont="1" applyBorder="1" applyAlignment="1">
      <alignment horizontal="center" vertical="center" wrapText="1"/>
    </xf>
    <xf numFmtId="0" fontId="167" fillId="4" borderId="0" xfId="16" applyFont="1" applyFill="1" applyBorder="1" applyAlignment="1">
      <alignment horizontal="center" vertical="center" wrapText="1"/>
    </xf>
    <xf numFmtId="3" fontId="75" fillId="4" borderId="0" xfId="16" applyNumberFormat="1" applyFont="1" applyFill="1" applyBorder="1" applyAlignment="1">
      <alignment horizontal="center" vertical="center"/>
    </xf>
    <xf numFmtId="4" fontId="75" fillId="4" borderId="0" xfId="16" applyNumberFormat="1" applyFont="1" applyFill="1" applyBorder="1" applyAlignment="1">
      <alignment horizontal="center" vertical="center"/>
    </xf>
    <xf numFmtId="3" fontId="135" fillId="0" borderId="0" xfId="17" applyNumberFormat="1" applyFont="1"/>
    <xf numFmtId="9" fontId="135" fillId="0" borderId="0" xfId="15" applyFont="1" applyFill="1" applyBorder="1"/>
    <xf numFmtId="0" fontId="135" fillId="0" borderId="0" xfId="16" applyFont="1" applyBorder="1" applyAlignment="1">
      <alignment vertical="center"/>
    </xf>
    <xf numFmtId="3" fontId="126" fillId="4" borderId="33" xfId="3" applyNumberFormat="1" applyFont="1" applyFill="1" applyBorder="1" applyAlignment="1">
      <alignment horizontal="left" vertical="center" wrapText="1" indent="1"/>
    </xf>
    <xf numFmtId="49" fontId="21" fillId="0" borderId="0" xfId="2" applyNumberFormat="1" applyFont="1" applyAlignment="1">
      <alignment horizontal="left" vertical="center" wrapText="1"/>
    </xf>
    <xf numFmtId="2" fontId="31" fillId="0" borderId="0" xfId="2" applyNumberFormat="1" applyFont="1" applyAlignment="1">
      <alignment horizontal="left" vertical="center" wrapText="1"/>
    </xf>
    <xf numFmtId="3" fontId="27" fillId="3" borderId="16" xfId="2" applyNumberFormat="1" applyFont="1" applyFill="1" applyBorder="1" applyAlignment="1" applyProtection="1">
      <alignment horizontal="center" vertical="center"/>
      <protection locked="0"/>
    </xf>
    <xf numFmtId="3" fontId="27" fillId="3" borderId="0" xfId="2" applyNumberFormat="1" applyFont="1" applyFill="1" applyAlignment="1" applyProtection="1">
      <alignment horizontal="center" vertical="center"/>
      <protection locked="0"/>
    </xf>
    <xf numFmtId="3" fontId="27" fillId="0" borderId="0" xfId="2" applyNumberFormat="1" applyFont="1" applyAlignment="1" applyProtection="1">
      <alignment horizontal="center" vertical="center" wrapText="1"/>
      <protection locked="0"/>
    </xf>
    <xf numFmtId="3" fontId="27" fillId="3" borderId="0" xfId="2" applyNumberFormat="1" applyFont="1" applyFill="1" applyAlignment="1" applyProtection="1">
      <alignment horizontal="center" vertical="center" wrapText="1"/>
      <protection locked="0"/>
    </xf>
    <xf numFmtId="3" fontId="27" fillId="3" borderId="17" xfId="2" applyNumberFormat="1" applyFont="1" applyFill="1" applyBorder="1" applyAlignment="1" applyProtection="1">
      <alignment horizontal="center" vertical="center" wrapText="1"/>
      <protection locked="0"/>
    </xf>
    <xf numFmtId="3" fontId="22" fillId="0" borderId="9" xfId="2" applyNumberFormat="1" applyFont="1" applyBorder="1" applyAlignment="1">
      <alignment horizontal="center" vertical="center" wrapText="1"/>
    </xf>
    <xf numFmtId="3" fontId="27" fillId="0" borderId="16" xfId="2" applyNumberFormat="1" applyFont="1" applyBorder="1" applyAlignment="1" applyProtection="1">
      <alignment horizontal="center" vertical="center"/>
      <protection locked="0"/>
    </xf>
    <xf numFmtId="3" fontId="27" fillId="0" borderId="0" xfId="2" applyNumberFormat="1" applyFont="1" applyAlignment="1" applyProtection="1">
      <alignment horizontal="center" vertical="center"/>
      <protection locked="0"/>
    </xf>
    <xf numFmtId="3" fontId="27" fillId="0" borderId="17" xfId="2" applyNumberFormat="1" applyFont="1" applyBorder="1" applyAlignment="1" applyProtection="1">
      <alignment horizontal="center" vertical="center" wrapText="1"/>
      <protection locked="0"/>
    </xf>
    <xf numFmtId="4" fontId="92" fillId="0" borderId="16" xfId="2" applyNumberFormat="1" applyFont="1" applyBorder="1" applyAlignment="1" applyProtection="1">
      <alignment horizontal="center" vertical="center"/>
      <protection locked="0"/>
    </xf>
    <xf numFmtId="4" fontId="92" fillId="0" borderId="0" xfId="2" applyNumberFormat="1" applyFont="1" applyAlignment="1" applyProtection="1">
      <alignment horizontal="center" vertical="center"/>
      <protection locked="0"/>
    </xf>
    <xf numFmtId="4" fontId="92" fillId="0" borderId="17" xfId="2" applyNumberFormat="1" applyFont="1" applyBorder="1" applyAlignment="1" applyProtection="1">
      <alignment horizontal="center" vertical="center" wrapText="1"/>
      <protection locked="0"/>
    </xf>
    <xf numFmtId="4" fontId="92" fillId="0" borderId="43" xfId="2" applyNumberFormat="1" applyFont="1" applyBorder="1" applyAlignment="1" applyProtection="1">
      <alignment horizontal="center" vertical="center"/>
      <protection locked="0"/>
    </xf>
    <xf numFmtId="4" fontId="92" fillId="0" borderId="41" xfId="2" applyNumberFormat="1" applyFont="1" applyBorder="1" applyAlignment="1" applyProtection="1">
      <alignment horizontal="center" vertical="center"/>
      <protection locked="0"/>
    </xf>
    <xf numFmtId="4" fontId="92" fillId="0" borderId="41" xfId="2" applyNumberFormat="1" applyFont="1" applyBorder="1" applyAlignment="1" applyProtection="1">
      <alignment horizontal="center" vertical="center" wrapText="1"/>
      <protection locked="0"/>
    </xf>
    <xf numFmtId="4" fontId="92" fillId="0" borderId="40" xfId="2" applyNumberFormat="1" applyFont="1" applyBorder="1" applyAlignment="1" applyProtection="1">
      <alignment horizontal="center" vertical="center" wrapText="1"/>
      <protection locked="0"/>
    </xf>
    <xf numFmtId="4" fontId="94" fillId="0" borderId="42" xfId="2" applyNumberFormat="1" applyFont="1" applyBorder="1" applyAlignment="1">
      <alignment horizontal="center" vertical="center" wrapText="1"/>
    </xf>
    <xf numFmtId="3" fontId="27" fillId="3" borderId="46" xfId="2" applyNumberFormat="1" applyFont="1" applyFill="1" applyBorder="1" applyAlignment="1" applyProtection="1">
      <alignment horizontal="center" vertical="center"/>
      <protection locked="0"/>
    </xf>
    <xf numFmtId="3" fontId="27" fillId="3" borderId="45" xfId="2" applyNumberFormat="1" applyFont="1" applyFill="1" applyBorder="1" applyAlignment="1" applyProtection="1">
      <alignment horizontal="center" vertical="center"/>
      <protection locked="0"/>
    </xf>
    <xf numFmtId="3" fontId="27" fillId="0" borderId="45" xfId="2" applyNumberFormat="1" applyFont="1" applyBorder="1" applyAlignment="1" applyProtection="1">
      <alignment horizontal="center" vertical="center" wrapText="1"/>
      <protection locked="0"/>
    </xf>
    <xf numFmtId="3" fontId="27" fillId="3" borderId="45" xfId="2" applyNumberFormat="1" applyFont="1" applyFill="1" applyBorder="1" applyAlignment="1" applyProtection="1">
      <alignment horizontal="center" vertical="center" wrapText="1"/>
      <protection locked="0"/>
    </xf>
    <xf numFmtId="3" fontId="27" fillId="3" borderId="44" xfId="2" applyNumberFormat="1" applyFont="1" applyFill="1" applyBorder="1" applyAlignment="1" applyProtection="1">
      <alignment horizontal="center" vertical="center" wrapText="1"/>
      <protection locked="0"/>
    </xf>
    <xf numFmtId="3" fontId="22" fillId="0" borderId="47" xfId="2" applyNumberFormat="1" applyFont="1" applyBorder="1" applyAlignment="1">
      <alignment horizontal="center" vertical="center" wrapText="1"/>
    </xf>
    <xf numFmtId="4" fontId="92" fillId="0" borderId="54" xfId="2" applyNumberFormat="1" applyFont="1" applyBorder="1" applyAlignment="1" applyProtection="1">
      <alignment horizontal="center" vertical="center"/>
      <protection locked="0"/>
    </xf>
    <xf numFmtId="4" fontId="92" fillId="3" borderId="52" xfId="2" applyNumberFormat="1" applyFont="1" applyFill="1" applyBorder="1" applyAlignment="1" applyProtection="1">
      <alignment horizontal="center" vertical="center"/>
      <protection locked="0"/>
    </xf>
    <xf numFmtId="4" fontId="92" fillId="0" borderId="52" xfId="2" applyNumberFormat="1" applyFont="1" applyBorder="1" applyAlignment="1" applyProtection="1">
      <alignment horizontal="center" vertical="center" wrapText="1"/>
      <protection locked="0"/>
    </xf>
    <xf numFmtId="4" fontId="92" fillId="3" borderId="52" xfId="2" applyNumberFormat="1" applyFont="1" applyFill="1" applyBorder="1" applyAlignment="1" applyProtection="1">
      <alignment horizontal="center" vertical="center" wrapText="1"/>
      <protection locked="0"/>
    </xf>
    <xf numFmtId="4" fontId="92" fillId="3" borderId="51" xfId="2" applyNumberFormat="1" applyFont="1" applyFill="1" applyBorder="1" applyAlignment="1" applyProtection="1">
      <alignment horizontal="center" vertical="center" wrapText="1"/>
      <protection locked="0"/>
    </xf>
    <xf numFmtId="4" fontId="94" fillId="0" borderId="53" xfId="2" applyNumberFormat="1" applyFont="1" applyBorder="1" applyAlignment="1">
      <alignment horizontal="center" vertical="center" wrapText="1"/>
    </xf>
    <xf numFmtId="4" fontId="92" fillId="0" borderId="10" xfId="2" applyNumberFormat="1" applyFont="1" applyBorder="1" applyAlignment="1" applyProtection="1">
      <alignment horizontal="center" vertical="center"/>
      <protection locked="0"/>
    </xf>
    <xf numFmtId="4" fontId="92" fillId="0" borderId="14" xfId="2" applyNumberFormat="1" applyFont="1" applyBorder="1" applyAlignment="1" applyProtection="1">
      <alignment horizontal="center" vertical="center"/>
      <protection locked="0"/>
    </xf>
    <xf numFmtId="4" fontId="92" fillId="0" borderId="14" xfId="2" applyNumberFormat="1" applyFont="1" applyBorder="1" applyAlignment="1" applyProtection="1">
      <alignment horizontal="center" vertical="center" wrapText="1"/>
      <protection locked="0"/>
    </xf>
    <xf numFmtId="4" fontId="92" fillId="0" borderId="6" xfId="2" applyNumberFormat="1" applyFont="1" applyBorder="1" applyAlignment="1" applyProtection="1">
      <alignment horizontal="center" vertical="center" wrapText="1"/>
      <protection locked="0"/>
    </xf>
    <xf numFmtId="0" fontId="142" fillId="0" borderId="2" xfId="0" applyFont="1" applyBorder="1" applyAlignment="1">
      <alignment horizontal="left" vertical="center" wrapText="1"/>
    </xf>
    <xf numFmtId="0" fontId="118" fillId="0" borderId="0" xfId="0" applyFont="1" applyBorder="1" applyAlignment="1">
      <alignment horizontal="left" vertical="center"/>
    </xf>
    <xf numFmtId="0" fontId="179" fillId="0" borderId="0" xfId="0" applyFont="1" applyBorder="1" applyAlignment="1">
      <alignment vertical="center" wrapText="1"/>
    </xf>
    <xf numFmtId="2" fontId="178" fillId="0" borderId="0" xfId="0" applyNumberFormat="1" applyFont="1" applyBorder="1" applyAlignment="1">
      <alignment vertical="center" wrapText="1"/>
    </xf>
    <xf numFmtId="2" fontId="178" fillId="0" borderId="0" xfId="0" applyNumberFormat="1" applyFont="1" applyBorder="1" applyAlignment="1">
      <alignment horizontal="left" vertical="center" wrapText="1"/>
    </xf>
    <xf numFmtId="0" fontId="118" fillId="0" borderId="0" xfId="0" applyFont="1" applyBorder="1" applyAlignment="1">
      <alignment vertical="center" wrapText="1"/>
    </xf>
    <xf numFmtId="2" fontId="178" fillId="0" borderId="0" xfId="0" applyNumberFormat="1" applyFont="1" applyAlignment="1">
      <alignment horizontal="left" vertical="center" wrapText="1"/>
    </xf>
    <xf numFmtId="2" fontId="149" fillId="4" borderId="0" xfId="0" applyNumberFormat="1" applyFont="1" applyFill="1" applyAlignment="1">
      <alignment horizontal="left" vertical="center" wrapText="1"/>
    </xf>
    <xf numFmtId="0" fontId="149" fillId="4" borderId="0" xfId="0" applyFont="1" applyFill="1" applyBorder="1" applyAlignment="1">
      <alignment vertical="center" wrapText="1"/>
    </xf>
    <xf numFmtId="0" fontId="149" fillId="4" borderId="0" xfId="0" applyFont="1" applyFill="1" applyAlignment="1">
      <alignment horizontal="left" vertical="center" wrapText="1"/>
    </xf>
    <xf numFmtId="3" fontId="149" fillId="4" borderId="0" xfId="0" applyNumberFormat="1" applyFont="1" applyFill="1" applyAlignment="1">
      <alignment horizontal="left" vertical="center" wrapText="1"/>
    </xf>
    <xf numFmtId="2" fontId="148" fillId="4" borderId="0" xfId="0" applyNumberFormat="1" applyFont="1" applyFill="1" applyAlignment="1">
      <alignment horizontal="left" vertical="center" wrapText="1"/>
    </xf>
    <xf numFmtId="0" fontId="108" fillId="4" borderId="0" xfId="0" applyFont="1" applyFill="1" applyBorder="1" applyAlignment="1">
      <alignment vertical="center" wrapText="1"/>
    </xf>
    <xf numFmtId="0" fontId="180" fillId="0" borderId="0" xfId="2" applyFont="1" applyAlignment="1">
      <alignment vertical="center" wrapText="1"/>
    </xf>
    <xf numFmtId="2" fontId="80" fillId="0" borderId="0" xfId="2" applyNumberFormat="1" applyFont="1" applyAlignment="1">
      <alignment vertical="center" wrapText="1"/>
    </xf>
    <xf numFmtId="2" fontId="181" fillId="0" borderId="0" xfId="2" applyNumberFormat="1" applyFont="1" applyAlignment="1">
      <alignment vertical="center" wrapText="1"/>
    </xf>
    <xf numFmtId="0" fontId="123" fillId="0" borderId="0" xfId="0" applyFont="1" applyAlignment="1">
      <alignment vertical="center" wrapText="1"/>
    </xf>
    <xf numFmtId="0" fontId="113" fillId="0" borderId="0" xfId="0" applyFont="1" applyAlignment="1">
      <alignment vertical="center"/>
    </xf>
    <xf numFmtId="0" fontId="142" fillId="0" borderId="0" xfId="0" applyFont="1" applyBorder="1" applyAlignment="1">
      <alignment horizontal="left" vertical="center" wrapText="1"/>
    </xf>
    <xf numFmtId="0" fontId="111" fillId="0" borderId="0" xfId="0" applyFont="1" applyBorder="1"/>
    <xf numFmtId="3" fontId="142" fillId="0" borderId="0" xfId="2" applyNumberFormat="1" applyFont="1" applyAlignment="1">
      <alignment horizontal="center" vertical="center" wrapText="1"/>
    </xf>
    <xf numFmtId="0" fontId="104" fillId="0" borderId="30" xfId="3" applyFont="1" applyBorder="1" applyAlignment="1">
      <alignment horizontal="center" vertical="center" wrapText="1"/>
    </xf>
    <xf numFmtId="0" fontId="126" fillId="0" borderId="20" xfId="3" applyFont="1" applyBorder="1" applyAlignment="1">
      <alignment horizontal="center" vertical="center" wrapText="1"/>
    </xf>
    <xf numFmtId="0" fontId="126" fillId="0" borderId="34" xfId="3" applyFont="1" applyBorder="1" applyAlignment="1">
      <alignment horizontal="center" vertical="center" wrapText="1"/>
    </xf>
    <xf numFmtId="0" fontId="126" fillId="0" borderId="38" xfId="3" applyFont="1" applyBorder="1" applyAlignment="1">
      <alignment horizontal="center" vertical="center" wrapText="1"/>
    </xf>
    <xf numFmtId="0" fontId="125" fillId="4" borderId="0" xfId="2" applyFont="1" applyFill="1" applyAlignment="1">
      <alignment horizontal="center" vertical="center" wrapText="1"/>
    </xf>
    <xf numFmtId="3" fontId="125" fillId="4" borderId="26" xfId="3" applyNumberFormat="1" applyFont="1" applyFill="1" applyBorder="1" applyAlignment="1">
      <alignment horizontal="center" vertical="center" wrapText="1"/>
    </xf>
    <xf numFmtId="0" fontId="22" fillId="0" borderId="14" xfId="2" applyFont="1" applyBorder="1" applyAlignment="1">
      <alignment vertical="center" wrapText="1"/>
    </xf>
    <xf numFmtId="0" fontId="32" fillId="0" borderId="3" xfId="2" applyFont="1" applyBorder="1" applyAlignment="1">
      <alignment horizontal="center" vertical="center" wrapText="1"/>
    </xf>
    <xf numFmtId="3" fontId="27" fillId="3" borderId="5" xfId="2" applyNumberFormat="1" applyFont="1" applyFill="1" applyBorder="1" applyAlignment="1" applyProtection="1">
      <alignment horizontal="center" vertical="center"/>
      <protection locked="0"/>
    </xf>
    <xf numFmtId="3" fontId="27" fillId="3" borderId="4" xfId="2" applyNumberFormat="1" applyFont="1" applyFill="1" applyBorder="1" applyAlignment="1" applyProtection="1">
      <alignment horizontal="center" vertical="center"/>
      <protection locked="0"/>
    </xf>
    <xf numFmtId="3" fontId="27" fillId="0" borderId="4" xfId="2" applyNumberFormat="1" applyFont="1" applyBorder="1" applyAlignment="1" applyProtection="1">
      <alignment horizontal="center" vertical="center" wrapText="1"/>
      <protection locked="0"/>
    </xf>
    <xf numFmtId="3" fontId="27" fillId="3" borderId="4" xfId="2" applyNumberFormat="1" applyFont="1" applyFill="1" applyBorder="1" applyAlignment="1" applyProtection="1">
      <alignment horizontal="center" vertical="center" wrapText="1"/>
      <protection locked="0"/>
    </xf>
    <xf numFmtId="3" fontId="27" fillId="3" borderId="3" xfId="2" applyNumberFormat="1" applyFont="1" applyFill="1" applyBorder="1" applyAlignment="1" applyProtection="1">
      <alignment horizontal="center" vertical="center" wrapText="1"/>
      <protection locked="0"/>
    </xf>
    <xf numFmtId="3" fontId="22" fillId="0" borderId="2" xfId="2" applyNumberFormat="1" applyFont="1" applyBorder="1" applyAlignment="1">
      <alignment horizontal="center" vertical="center" wrapText="1"/>
    </xf>
    <xf numFmtId="0" fontId="41" fillId="0" borderId="17" xfId="2" applyFont="1" applyBorder="1" applyAlignment="1">
      <alignment horizontal="center" vertical="center" wrapText="1"/>
    </xf>
    <xf numFmtId="0" fontId="6" fillId="0" borderId="0" xfId="16" applyFont="1" applyBorder="1" applyAlignment="1">
      <alignment horizontal="center" vertical="center"/>
    </xf>
    <xf numFmtId="0" fontId="6" fillId="0" borderId="0" xfId="16" applyFont="1" applyBorder="1" applyAlignment="1">
      <alignment horizontal="left" vertical="center"/>
    </xf>
    <xf numFmtId="0" fontId="34" fillId="0" borderId="0" xfId="16" applyFont="1" applyAlignment="1">
      <alignment horizontal="center"/>
    </xf>
    <xf numFmtId="0" fontId="9" fillId="0" borderId="0" xfId="16" applyFont="1" applyAlignment="1">
      <alignment horizontal="left" vertical="center"/>
    </xf>
    <xf numFmtId="0" fontId="7" fillId="0" borderId="0" xfId="16" applyFont="1" applyBorder="1" applyAlignment="1">
      <alignment horizontal="left" vertical="center"/>
    </xf>
    <xf numFmtId="0" fontId="22" fillId="0" borderId="0" xfId="16" applyFont="1" applyAlignment="1">
      <alignment horizontal="center" vertical="center" wrapText="1"/>
    </xf>
    <xf numFmtId="0" fontId="22" fillId="0" borderId="0" xfId="16" applyFont="1" applyBorder="1" applyAlignment="1">
      <alignment vertical="center" wrapText="1"/>
    </xf>
    <xf numFmtId="0" fontId="22" fillId="0" borderId="0" xfId="16" applyFont="1" applyBorder="1" applyAlignment="1">
      <alignment horizontal="center" vertical="center" wrapText="1"/>
    </xf>
    <xf numFmtId="0" fontId="22" fillId="0" borderId="0" xfId="16" applyFont="1" applyAlignment="1">
      <alignment vertical="center" wrapText="1"/>
    </xf>
    <xf numFmtId="0" fontId="32" fillId="0" borderId="0" xfId="16" applyFont="1" applyAlignment="1">
      <alignment horizontal="center" vertical="center" wrapText="1"/>
    </xf>
    <xf numFmtId="0" fontId="32" fillId="0" borderId="0" xfId="16" applyFont="1" applyAlignment="1">
      <alignment vertical="center" wrapText="1"/>
    </xf>
    <xf numFmtId="0" fontId="32" fillId="0" borderId="3" xfId="16" applyFont="1" applyBorder="1" applyAlignment="1">
      <alignment horizontal="center" vertical="center" wrapText="1"/>
    </xf>
    <xf numFmtId="9" fontId="32" fillId="0" borderId="0" xfId="16" applyNumberFormat="1" applyFont="1" applyBorder="1" applyAlignment="1">
      <alignment horizontal="center" vertical="center" wrapText="1"/>
    </xf>
    <xf numFmtId="0" fontId="32" fillId="0" borderId="7" xfId="16" applyFont="1" applyBorder="1" applyAlignment="1">
      <alignment horizontal="center" vertical="center" wrapText="1"/>
    </xf>
    <xf numFmtId="9" fontId="32" fillId="0" borderId="6" xfId="16" applyNumberFormat="1" applyFont="1" applyBorder="1" applyAlignment="1">
      <alignment horizontal="center" vertical="center" wrapText="1"/>
    </xf>
    <xf numFmtId="0" fontId="23" fillId="0" borderId="0" xfId="16" applyFont="1" applyBorder="1" applyAlignment="1">
      <alignment horizontal="center" vertical="center" wrapText="1"/>
    </xf>
    <xf numFmtId="0" fontId="66" fillId="0" borderId="0" xfId="16" applyFont="1" applyBorder="1" applyAlignment="1">
      <alignment horizontal="center" vertical="center" wrapText="1"/>
    </xf>
    <xf numFmtId="0" fontId="23" fillId="0" borderId="0" xfId="16" applyFont="1" applyBorder="1" applyAlignment="1">
      <alignment vertical="center" wrapText="1"/>
    </xf>
    <xf numFmtId="0" fontId="5" fillId="0" borderId="0" xfId="16" applyBorder="1"/>
    <xf numFmtId="0" fontId="27" fillId="0" borderId="0" xfId="16" applyFont="1" applyAlignment="1">
      <alignment horizontal="center" vertical="center" wrapText="1"/>
    </xf>
    <xf numFmtId="0" fontId="28" fillId="0" borderId="5" xfId="16" applyFont="1" applyBorder="1" applyAlignment="1">
      <alignment horizontal="left" vertical="center" wrapText="1"/>
    </xf>
    <xf numFmtId="0" fontId="27" fillId="0" borderId="0" xfId="16" applyFont="1" applyAlignment="1">
      <alignment vertical="center" wrapText="1"/>
    </xf>
    <xf numFmtId="4" fontId="27" fillId="0" borderId="0" xfId="16" applyNumberFormat="1" applyFont="1" applyBorder="1" applyAlignment="1">
      <alignment horizontal="center" vertical="center"/>
    </xf>
    <xf numFmtId="0" fontId="28" fillId="0" borderId="4" xfId="16" applyFont="1" applyBorder="1" applyAlignment="1">
      <alignment horizontal="left" vertical="center" wrapText="1"/>
    </xf>
    <xf numFmtId="4" fontId="27" fillId="0" borderId="0" xfId="16" applyNumberFormat="1" applyFont="1" applyBorder="1" applyAlignment="1">
      <alignment horizontal="center" vertical="center" wrapText="1"/>
    </xf>
    <xf numFmtId="0" fontId="28" fillId="0" borderId="3" xfId="16" applyFont="1" applyBorder="1" applyAlignment="1">
      <alignment horizontal="left" vertical="center" wrapText="1"/>
    </xf>
    <xf numFmtId="0" fontId="58" fillId="0" borderId="0" xfId="16" applyFont="1" applyBorder="1" applyAlignment="1">
      <alignment horizontal="center" vertical="center" wrapText="1"/>
    </xf>
    <xf numFmtId="2" fontId="67" fillId="0" borderId="0" xfId="16" applyNumberFormat="1" applyFont="1" applyBorder="1"/>
    <xf numFmtId="10" fontId="27" fillId="0" borderId="0" xfId="16" applyNumberFormat="1" applyFont="1" applyAlignment="1">
      <alignment vertical="center" wrapText="1"/>
    </xf>
    <xf numFmtId="2" fontId="95" fillId="0" borderId="0" xfId="16" applyNumberFormat="1" applyFont="1" applyBorder="1" applyAlignment="1">
      <alignment horizontal="center" vertical="center" wrapText="1"/>
    </xf>
    <xf numFmtId="2" fontId="68" fillId="0" borderId="0" xfId="16" applyNumberFormat="1" applyFont="1" applyBorder="1" applyAlignment="1">
      <alignment horizontal="center" vertical="center" wrapText="1"/>
    </xf>
    <xf numFmtId="0" fontId="22" fillId="0" borderId="2" xfId="16" applyFont="1" applyBorder="1" applyAlignment="1">
      <alignment horizontal="left" vertical="center" wrapText="1"/>
    </xf>
    <xf numFmtId="3" fontId="22" fillId="0" borderId="2" xfId="16" applyNumberFormat="1" applyFont="1" applyBorder="1" applyAlignment="1">
      <alignment horizontal="center" vertical="center" wrapText="1"/>
    </xf>
    <xf numFmtId="3" fontId="22" fillId="0" borderId="1" xfId="16" applyNumberFormat="1" applyFont="1" applyBorder="1" applyAlignment="1">
      <alignment horizontal="center" vertical="center" wrapText="1"/>
    </xf>
    <xf numFmtId="4" fontId="94" fillId="0" borderId="8" xfId="16" applyNumberFormat="1" applyFont="1" applyBorder="1" applyAlignment="1">
      <alignment horizontal="center" vertical="center" wrapText="1"/>
    </xf>
    <xf numFmtId="3" fontId="22" fillId="0" borderId="1" xfId="16" quotePrefix="1" applyNumberFormat="1" applyFont="1" applyBorder="1" applyAlignment="1">
      <alignment horizontal="center" vertical="center" wrapText="1"/>
    </xf>
    <xf numFmtId="0" fontId="20" fillId="0" borderId="0" xfId="16" applyFont="1" applyBorder="1" applyAlignment="1">
      <alignment vertical="center" wrapText="1"/>
    </xf>
    <xf numFmtId="0" fontId="109" fillId="0" borderId="0" xfId="16" applyFont="1"/>
    <xf numFmtId="2" fontId="39" fillId="0" borderId="0" xfId="16" applyNumberFormat="1" applyFont="1" applyAlignment="1">
      <alignment vertical="center" wrapText="1"/>
    </xf>
    <xf numFmtId="0" fontId="0" fillId="0" borderId="0" xfId="16" applyFont="1"/>
    <xf numFmtId="0" fontId="125" fillId="0" borderId="38" xfId="3" applyFont="1" applyBorder="1" applyAlignment="1">
      <alignment horizontal="center" vertical="center" wrapText="1"/>
    </xf>
    <xf numFmtId="0" fontId="183" fillId="0" borderId="0" xfId="3" applyFont="1"/>
    <xf numFmtId="0" fontId="137" fillId="0" borderId="33" xfId="3" applyFont="1" applyBorder="1" applyAlignment="1">
      <alignment horizontal="center" vertical="center" wrapText="1"/>
    </xf>
    <xf numFmtId="0" fontId="183" fillId="0" borderId="0" xfId="0" applyFont="1"/>
    <xf numFmtId="0" fontId="184" fillId="0" borderId="0" xfId="0" applyFont="1" applyAlignment="1">
      <alignment horizontal="left" vertical="center" wrapText="1"/>
    </xf>
    <xf numFmtId="3" fontId="112" fillId="0" borderId="0" xfId="0" applyNumberFormat="1" applyFont="1" applyBorder="1" applyAlignment="1">
      <alignment horizontal="center" vertical="center" wrapText="1"/>
    </xf>
    <xf numFmtId="2" fontId="112" fillId="0" borderId="0" xfId="0" applyNumberFormat="1" applyFont="1" applyBorder="1" applyAlignment="1" applyProtection="1">
      <alignment horizontal="center" vertical="center"/>
      <protection locked="0"/>
    </xf>
    <xf numFmtId="4" fontId="162" fillId="0" borderId="0" xfId="0" applyNumberFormat="1" applyFont="1" applyBorder="1" applyAlignment="1">
      <alignment horizontal="center" vertical="center" wrapText="1"/>
    </xf>
    <xf numFmtId="4" fontId="112" fillId="0" borderId="0" xfId="0" applyNumberFormat="1" applyFont="1" applyBorder="1" applyAlignment="1">
      <alignment horizontal="center" vertical="center" wrapText="1"/>
    </xf>
    <xf numFmtId="3" fontId="112" fillId="0" borderId="0" xfId="0" applyNumberFormat="1" applyFont="1" applyBorder="1" applyAlignment="1">
      <alignment horizontal="center" vertical="center"/>
    </xf>
    <xf numFmtId="10" fontId="112" fillId="0" borderId="0" xfId="0" applyNumberFormat="1" applyFont="1" applyBorder="1" applyAlignment="1">
      <alignment vertical="center" wrapText="1"/>
    </xf>
    <xf numFmtId="0" fontId="141" fillId="0" borderId="0" xfId="16" applyFont="1" applyBorder="1" applyAlignment="1">
      <alignment horizontal="left" vertical="center" indent="1"/>
    </xf>
    <xf numFmtId="0" fontId="108" fillId="0" borderId="0" xfId="16" applyFont="1" applyBorder="1" applyAlignment="1">
      <alignment vertical="center" wrapText="1"/>
    </xf>
    <xf numFmtId="0" fontId="140" fillId="0" borderId="0" xfId="16" applyFont="1" applyBorder="1" applyAlignment="1">
      <alignment vertical="center"/>
    </xf>
    <xf numFmtId="3" fontId="139" fillId="0" borderId="0" xfId="0" applyNumberFormat="1" applyFont="1" applyBorder="1" applyAlignment="1" applyProtection="1">
      <alignment horizontal="center" vertical="center"/>
      <protection locked="0"/>
    </xf>
    <xf numFmtId="0" fontId="113" fillId="0" borderId="0" xfId="18" applyFont="1" applyAlignment="1">
      <alignment horizontal="left" vertical="center" wrapText="1"/>
    </xf>
    <xf numFmtId="0" fontId="52" fillId="0" borderId="16" xfId="2" applyFont="1" applyBorder="1" applyAlignment="1">
      <alignment horizontal="center" vertical="center" wrapText="1"/>
    </xf>
    <xf numFmtId="0" fontId="52" fillId="0" borderId="9" xfId="2" applyFont="1" applyBorder="1" applyAlignment="1">
      <alignment horizontal="center" vertical="center" wrapText="1"/>
    </xf>
    <xf numFmtId="0" fontId="2" fillId="4" borderId="0" xfId="19" applyFill="1"/>
    <xf numFmtId="0" fontId="2" fillId="0" borderId="0" xfId="19"/>
    <xf numFmtId="14" fontId="2" fillId="0" borderId="0" xfId="19" applyNumberFormat="1"/>
    <xf numFmtId="0" fontId="186" fillId="4" borderId="0" xfId="19" applyFont="1" applyFill="1"/>
    <xf numFmtId="0" fontId="141" fillId="6" borderId="21" xfId="19" applyFont="1" applyFill="1" applyBorder="1" applyAlignment="1">
      <alignment horizontal="center" vertical="center"/>
    </xf>
    <xf numFmtId="14" fontId="126" fillId="6" borderId="36" xfId="19" applyNumberFormat="1" applyFont="1" applyFill="1" applyBorder="1" applyAlignment="1">
      <alignment horizontal="center" vertical="center"/>
    </xf>
    <xf numFmtId="0" fontId="128" fillId="5" borderId="34" xfId="19" applyFont="1" applyFill="1" applyBorder="1"/>
    <xf numFmtId="3" fontId="128" fillId="5" borderId="35" xfId="19" applyNumberFormat="1" applyFont="1" applyFill="1" applyBorder="1"/>
    <xf numFmtId="0" fontId="115" fillId="0" borderId="35" xfId="19" applyFont="1" applyBorder="1"/>
    <xf numFmtId="167" fontId="128" fillId="4" borderId="34" xfId="20" applyNumberFormat="1" applyFont="1" applyFill="1" applyBorder="1"/>
    <xf numFmtId="3" fontId="128" fillId="4" borderId="38" xfId="19" applyNumberFormat="1" applyFont="1" applyFill="1" applyBorder="1"/>
    <xf numFmtId="167" fontId="128" fillId="0" borderId="35" xfId="19" applyNumberFormat="1" applyFont="1" applyBorder="1"/>
    <xf numFmtId="167" fontId="128" fillId="0" borderId="34" xfId="19" applyNumberFormat="1" applyFont="1" applyBorder="1"/>
    <xf numFmtId="3" fontId="128" fillId="5" borderId="38" xfId="19" applyNumberFormat="1" applyFont="1" applyFill="1" applyBorder="1"/>
    <xf numFmtId="0" fontId="128" fillId="4" borderId="18" xfId="19" applyFont="1" applyFill="1" applyBorder="1"/>
    <xf numFmtId="3" fontId="128" fillId="4" borderId="25" xfId="19" applyNumberFormat="1" applyFont="1" applyFill="1" applyBorder="1"/>
    <xf numFmtId="0" fontId="115" fillId="0" borderId="19" xfId="19" applyFont="1" applyBorder="1"/>
    <xf numFmtId="167" fontId="128" fillId="4" borderId="18" xfId="20" applyNumberFormat="1" applyFont="1" applyFill="1" applyBorder="1"/>
    <xf numFmtId="3" fontId="128" fillId="4" borderId="19" xfId="19" applyNumberFormat="1" applyFont="1" applyFill="1" applyBorder="1"/>
    <xf numFmtId="167" fontId="128" fillId="0" borderId="18" xfId="19" applyNumberFormat="1" applyFont="1" applyBorder="1"/>
    <xf numFmtId="0" fontId="115" fillId="4" borderId="26" xfId="19" applyFont="1" applyFill="1" applyBorder="1"/>
    <xf numFmtId="3" fontId="115" fillId="4" borderId="0" xfId="19" applyNumberFormat="1" applyFont="1" applyFill="1"/>
    <xf numFmtId="0" fontId="115" fillId="0" borderId="31" xfId="19" applyFont="1" applyBorder="1"/>
    <xf numFmtId="167" fontId="5" fillId="4" borderId="26" xfId="20" applyNumberFormat="1" applyFont="1" applyFill="1" applyBorder="1"/>
    <xf numFmtId="3" fontId="115" fillId="4" borderId="31" xfId="19" applyNumberFormat="1" applyFont="1" applyFill="1" applyBorder="1"/>
    <xf numFmtId="167" fontId="115" fillId="4" borderId="0" xfId="19" applyNumberFormat="1" applyFont="1" applyFill="1"/>
    <xf numFmtId="167" fontId="115" fillId="4" borderId="26" xfId="19" applyNumberFormat="1" applyFont="1" applyFill="1" applyBorder="1"/>
    <xf numFmtId="0" fontId="128" fillId="4" borderId="55" xfId="19" applyFont="1" applyFill="1" applyBorder="1"/>
    <xf numFmtId="3" fontId="128" fillId="4" borderId="56" xfId="19" applyNumberFormat="1" applyFont="1" applyFill="1" applyBorder="1"/>
    <xf numFmtId="0" fontId="115" fillId="0" borderId="57" xfId="19" applyFont="1" applyBorder="1"/>
    <xf numFmtId="167" fontId="128" fillId="4" borderId="55" xfId="20" applyNumberFormat="1" applyFont="1" applyFill="1" applyBorder="1"/>
    <xf numFmtId="3" fontId="128" fillId="4" borderId="57" xfId="19" applyNumberFormat="1" applyFont="1" applyFill="1" applyBorder="1"/>
    <xf numFmtId="167" fontId="128" fillId="4" borderId="55" xfId="19" applyNumberFormat="1" applyFont="1" applyFill="1" applyBorder="1"/>
    <xf numFmtId="0" fontId="115" fillId="4" borderId="58" xfId="19" applyFont="1" applyFill="1" applyBorder="1"/>
    <xf numFmtId="3" fontId="115" fillId="4" borderId="59" xfId="19" applyNumberFormat="1" applyFont="1" applyFill="1" applyBorder="1"/>
    <xf numFmtId="0" fontId="115" fillId="0" borderId="60" xfId="19" applyFont="1" applyBorder="1"/>
    <xf numFmtId="0" fontId="115" fillId="4" borderId="20" xfId="19" applyFont="1" applyFill="1" applyBorder="1"/>
    <xf numFmtId="3" fontId="115" fillId="4" borderId="39" xfId="19" applyNumberFormat="1" applyFont="1" applyFill="1" applyBorder="1"/>
    <xf numFmtId="0" fontId="115" fillId="0" borderId="21" xfId="19" applyFont="1" applyBorder="1"/>
    <xf numFmtId="167" fontId="128" fillId="4" borderId="18" xfId="19" applyNumberFormat="1" applyFont="1" applyFill="1" applyBorder="1"/>
    <xf numFmtId="167" fontId="5" fillId="4" borderId="20" xfId="20" applyNumberFormat="1" applyFont="1" applyFill="1" applyBorder="1"/>
    <xf numFmtId="3" fontId="115" fillId="4" borderId="21" xfId="19" applyNumberFormat="1" applyFont="1" applyFill="1" applyBorder="1"/>
    <xf numFmtId="167" fontId="115" fillId="4" borderId="39" xfId="19" applyNumberFormat="1" applyFont="1" applyFill="1" applyBorder="1"/>
    <xf numFmtId="167" fontId="115" fillId="4" borderId="20" xfId="19" applyNumberFormat="1" applyFont="1" applyFill="1" applyBorder="1"/>
    <xf numFmtId="0" fontId="128" fillId="4" borderId="18" xfId="19" applyFont="1" applyFill="1" applyBorder="1" applyAlignment="1">
      <alignment wrapText="1"/>
    </xf>
    <xf numFmtId="167" fontId="128" fillId="4" borderId="26" xfId="20" applyNumberFormat="1" applyFont="1" applyFill="1" applyBorder="1"/>
    <xf numFmtId="3" fontId="128" fillId="4" borderId="31" xfId="19" applyNumberFormat="1" applyFont="1" applyFill="1" applyBorder="1"/>
    <xf numFmtId="167" fontId="128" fillId="4" borderId="26" xfId="19" applyNumberFormat="1" applyFont="1" applyFill="1" applyBorder="1"/>
    <xf numFmtId="0" fontId="115" fillId="0" borderId="0" xfId="19" applyFont="1"/>
    <xf numFmtId="0" fontId="115" fillId="4" borderId="0" xfId="19" applyFont="1" applyFill="1"/>
    <xf numFmtId="0" fontId="115" fillId="4" borderId="18" xfId="19" applyFont="1" applyFill="1" applyBorder="1" applyAlignment="1">
      <alignment wrapText="1"/>
    </xf>
    <xf numFmtId="3" fontId="115" fillId="4" borderId="25" xfId="19" applyNumberFormat="1" applyFont="1" applyFill="1" applyBorder="1"/>
    <xf numFmtId="167" fontId="5" fillId="4" borderId="18" xfId="20" applyNumberFormat="1" applyFont="1" applyFill="1" applyBorder="1"/>
    <xf numFmtId="167" fontId="115" fillId="4" borderId="18" xfId="19" applyNumberFormat="1" applyFont="1" applyFill="1" applyBorder="1"/>
    <xf numFmtId="3" fontId="115" fillId="4" borderId="19" xfId="19" applyNumberFormat="1" applyFont="1" applyFill="1" applyBorder="1"/>
    <xf numFmtId="167" fontId="115" fillId="4" borderId="25" xfId="19" applyNumberFormat="1" applyFont="1" applyFill="1" applyBorder="1"/>
    <xf numFmtId="3" fontId="2" fillId="0" borderId="0" xfId="19" applyNumberFormat="1"/>
    <xf numFmtId="0" fontId="177" fillId="4" borderId="26" xfId="19" applyFont="1" applyFill="1" applyBorder="1"/>
    <xf numFmtId="3" fontId="177" fillId="4" borderId="0" xfId="19" applyNumberFormat="1" applyFont="1" applyFill="1"/>
    <xf numFmtId="0" fontId="177" fillId="0" borderId="31" xfId="19" applyFont="1" applyBorder="1"/>
    <xf numFmtId="167" fontId="75" fillId="4" borderId="26" xfId="20" applyNumberFormat="1" applyFont="1" applyFill="1" applyBorder="1"/>
    <xf numFmtId="167" fontId="177" fillId="4" borderId="26" xfId="19" applyNumberFormat="1" applyFont="1" applyFill="1" applyBorder="1"/>
    <xf numFmtId="3" fontId="177" fillId="4" borderId="31" xfId="19" applyNumberFormat="1" applyFont="1" applyFill="1" applyBorder="1"/>
    <xf numFmtId="167" fontId="177" fillId="4" borderId="0" xfId="19" applyNumberFormat="1" applyFont="1" applyFill="1"/>
    <xf numFmtId="167" fontId="0" fillId="0" borderId="0" xfId="20" applyNumberFormat="1" applyFont="1"/>
    <xf numFmtId="0" fontId="128" fillId="4" borderId="34" xfId="19" applyFont="1" applyFill="1" applyBorder="1"/>
    <xf numFmtId="4" fontId="128" fillId="4" borderId="35" xfId="19" applyNumberFormat="1" applyFont="1" applyFill="1" applyBorder="1"/>
    <xf numFmtId="0" fontId="115" fillId="0" borderId="38" xfId="19" applyFont="1" applyBorder="1"/>
    <xf numFmtId="4" fontId="128" fillId="4" borderId="35" xfId="19" applyNumberFormat="1" applyFont="1" applyFill="1" applyBorder="1" applyAlignment="1">
      <alignment horizontal="right"/>
    </xf>
    <xf numFmtId="167" fontId="128" fillId="4" borderId="34" xfId="19" applyNumberFormat="1" applyFont="1" applyFill="1" applyBorder="1" applyAlignment="1">
      <alignment horizontal="right"/>
    </xf>
    <xf numFmtId="4" fontId="128" fillId="4" borderId="38" xfId="19" applyNumberFormat="1" applyFont="1" applyFill="1" applyBorder="1" applyAlignment="1">
      <alignment horizontal="right"/>
    </xf>
    <xf numFmtId="167" fontId="128" fillId="4" borderId="35" xfId="19" applyNumberFormat="1" applyFont="1" applyFill="1" applyBorder="1" applyAlignment="1">
      <alignment horizontal="right"/>
    </xf>
    <xf numFmtId="0" fontId="142" fillId="6" borderId="21" xfId="19" applyFont="1" applyFill="1" applyBorder="1" applyAlignment="1">
      <alignment horizontal="center" vertical="center"/>
    </xf>
    <xf numFmtId="0" fontId="128" fillId="4" borderId="26" xfId="19" applyFont="1" applyFill="1" applyBorder="1"/>
    <xf numFmtId="0" fontId="128" fillId="4" borderId="20" xfId="19" applyFont="1" applyFill="1" applyBorder="1"/>
    <xf numFmtId="0" fontId="52" fillId="0" borderId="61" xfId="2" applyFont="1" applyBorder="1" applyAlignment="1">
      <alignment horizontal="center" vertical="center" wrapText="1"/>
    </xf>
    <xf numFmtId="0" fontId="130" fillId="0" borderId="62" xfId="2" applyFont="1" applyBorder="1" applyAlignment="1">
      <alignment horizontal="center" vertical="center" wrapText="1"/>
    </xf>
    <xf numFmtId="0" fontId="81" fillId="0" borderId="62" xfId="2" applyFont="1" applyBorder="1" applyAlignment="1">
      <alignment vertical="center" wrapText="1"/>
    </xf>
    <xf numFmtId="3" fontId="81" fillId="0" borderId="62" xfId="2" applyNumberFormat="1" applyFont="1" applyBorder="1" applyAlignment="1">
      <alignment vertical="center" wrapText="1"/>
    </xf>
    <xf numFmtId="0" fontId="33" fillId="0" borderId="62" xfId="2" applyFont="1" applyBorder="1" applyAlignment="1">
      <alignment vertical="center" wrapText="1"/>
    </xf>
    <xf numFmtId="0" fontId="33" fillId="0" borderId="63" xfId="2" applyFont="1" applyBorder="1" applyAlignment="1">
      <alignment vertical="center" wrapText="1"/>
    </xf>
    <xf numFmtId="1" fontId="161" fillId="0" borderId="0" xfId="21" applyNumberFormat="1" applyFont="1" applyBorder="1" applyAlignment="1">
      <alignment horizontal="center" vertical="center"/>
    </xf>
    <xf numFmtId="2" fontId="161" fillId="0" borderId="0" xfId="21" applyNumberFormat="1" applyFont="1" applyBorder="1" applyAlignment="1">
      <alignment horizontal="center" vertical="center"/>
    </xf>
    <xf numFmtId="14" fontId="161" fillId="0" borderId="0" xfId="2" applyNumberFormat="1" applyFont="1" applyAlignment="1">
      <alignment horizontal="left" vertical="center" wrapText="1"/>
    </xf>
    <xf numFmtId="2" fontId="88" fillId="0" borderId="0" xfId="21" applyNumberFormat="1" applyFont="1" applyBorder="1" applyAlignment="1">
      <alignment horizontal="center" vertical="center"/>
    </xf>
    <xf numFmtId="1" fontId="112" fillId="0" borderId="0" xfId="2" applyNumberFormat="1" applyFont="1" applyAlignment="1">
      <alignment vertical="center"/>
    </xf>
    <xf numFmtId="1" fontId="108" fillId="0" borderId="0" xfId="2" applyNumberFormat="1" applyFont="1" applyAlignment="1">
      <alignment horizontal="left" vertical="center"/>
    </xf>
    <xf numFmtId="1" fontId="153" fillId="0" borderId="0" xfId="2" applyNumberFormat="1" applyFont="1" applyAlignment="1">
      <alignment vertical="center" wrapText="1"/>
    </xf>
    <xf numFmtId="1" fontId="108" fillId="0" borderId="0" xfId="2" applyNumberFormat="1" applyFont="1" applyAlignment="1">
      <alignment vertical="center" wrapText="1"/>
    </xf>
    <xf numFmtId="0" fontId="10" fillId="0" borderId="0" xfId="0" applyFont="1" applyAlignment="1">
      <alignment horizontal="center" wrapText="1"/>
    </xf>
    <xf numFmtId="0" fontId="52" fillId="0" borderId="16" xfId="16" applyFont="1" applyBorder="1" applyAlignment="1">
      <alignment vertical="center" wrapText="1"/>
    </xf>
    <xf numFmtId="0" fontId="52" fillId="0" borderId="10" xfId="16" applyFont="1" applyBorder="1" applyAlignment="1">
      <alignment vertical="center" wrapText="1"/>
    </xf>
    <xf numFmtId="0" fontId="22" fillId="0" borderId="30" xfId="16" applyFont="1" applyBorder="1" applyAlignment="1">
      <alignment vertical="center" wrapText="1"/>
    </xf>
    <xf numFmtId="9" fontId="32" fillId="0" borderId="17" xfId="16" applyNumberFormat="1" applyFont="1" applyBorder="1" applyAlignment="1">
      <alignment horizontal="center" vertical="center" wrapText="1"/>
    </xf>
    <xf numFmtId="0" fontId="32" fillId="0" borderId="30" xfId="16" applyFont="1" applyBorder="1" applyAlignment="1">
      <alignment vertical="center" wrapText="1"/>
    </xf>
    <xf numFmtId="0" fontId="137" fillId="0" borderId="34" xfId="3" applyFont="1" applyBorder="1" applyAlignment="1">
      <alignment horizontal="center" vertical="center" wrapText="1"/>
    </xf>
    <xf numFmtId="0" fontId="137" fillId="0" borderId="38" xfId="3" applyFont="1" applyBorder="1" applyAlignment="1">
      <alignment horizontal="center" vertical="center" wrapText="1"/>
    </xf>
    <xf numFmtId="0" fontId="137" fillId="0" borderId="20" xfId="3" applyFont="1" applyBorder="1" applyAlignment="1">
      <alignment horizontal="center" vertical="center" wrapText="1"/>
    </xf>
    <xf numFmtId="2" fontId="97" fillId="4" borderId="19" xfId="15" applyNumberFormat="1" applyFont="1" applyFill="1" applyBorder="1" applyAlignment="1" applyProtection="1">
      <alignment horizontal="center" vertical="center"/>
      <protection locked="0"/>
    </xf>
    <xf numFmtId="4" fontId="97" fillId="4" borderId="31" xfId="15" applyNumberFormat="1" applyFont="1" applyFill="1" applyBorder="1" applyAlignment="1" applyProtection="1">
      <alignment horizontal="center" vertical="center"/>
      <protection locked="0"/>
    </xf>
    <xf numFmtId="2" fontId="68" fillId="0" borderId="9" xfId="16" applyNumberFormat="1" applyFont="1" applyBorder="1" applyAlignment="1">
      <alignment horizontal="center" vertical="center" wrapText="1"/>
    </xf>
    <xf numFmtId="2" fontId="95" fillId="0" borderId="9" xfId="16" applyNumberFormat="1" applyFont="1" applyBorder="1" applyAlignment="1">
      <alignment horizontal="center" vertical="center" wrapText="1"/>
    </xf>
    <xf numFmtId="3" fontId="27" fillId="4" borderId="11" xfId="16" applyNumberFormat="1" applyFont="1" applyFill="1" applyBorder="1" applyAlignment="1">
      <alignment horizontal="center" vertical="center"/>
    </xf>
    <xf numFmtId="4" fontId="92" fillId="4" borderId="10" xfId="16" applyNumberFormat="1" applyFont="1" applyFill="1" applyBorder="1" applyAlignment="1">
      <alignment horizontal="center" vertical="center"/>
    </xf>
    <xf numFmtId="3" fontId="27" fillId="4" borderId="15" xfId="16" applyNumberFormat="1" applyFont="1" applyFill="1" applyBorder="1" applyAlignment="1">
      <alignment horizontal="center" vertical="center"/>
    </xf>
    <xf numFmtId="4" fontId="92" fillId="4" borderId="14" xfId="16" applyNumberFormat="1" applyFont="1" applyFill="1" applyBorder="1" applyAlignment="1">
      <alignment horizontal="center" vertical="center"/>
    </xf>
    <xf numFmtId="4" fontId="92" fillId="4" borderId="14" xfId="16" applyNumberFormat="1" applyFont="1" applyFill="1" applyBorder="1" applyAlignment="1">
      <alignment horizontal="center" vertical="center" wrapText="1"/>
    </xf>
    <xf numFmtId="4" fontId="92" fillId="4" borderId="6" xfId="16" applyNumberFormat="1" applyFont="1" applyFill="1" applyBorder="1" applyAlignment="1">
      <alignment horizontal="center" vertical="center" wrapText="1"/>
    </xf>
    <xf numFmtId="3" fontId="27" fillId="4" borderId="15" xfId="16" applyNumberFormat="1" applyFont="1" applyFill="1" applyBorder="1" applyAlignment="1">
      <alignment horizontal="center" vertical="center" wrapText="1"/>
    </xf>
    <xf numFmtId="3" fontId="27" fillId="4" borderId="7" xfId="16" applyNumberFormat="1" applyFont="1" applyFill="1" applyBorder="1" applyAlignment="1">
      <alignment horizontal="center" vertical="center" wrapText="1"/>
    </xf>
    <xf numFmtId="3" fontId="27" fillId="4" borderId="5" xfId="16" applyNumberFormat="1" applyFont="1" applyFill="1" applyBorder="1" applyAlignment="1">
      <alignment horizontal="center" vertical="center"/>
    </xf>
    <xf numFmtId="3" fontId="27" fillId="4" borderId="4" xfId="16" applyNumberFormat="1" applyFont="1" applyFill="1" applyBorder="1" applyAlignment="1">
      <alignment horizontal="center" vertical="center"/>
    </xf>
    <xf numFmtId="3" fontId="27" fillId="4" borderId="4" xfId="16" applyNumberFormat="1" applyFont="1" applyFill="1" applyBorder="1" applyAlignment="1">
      <alignment horizontal="center" vertical="center" wrapText="1"/>
    </xf>
    <xf numFmtId="3" fontId="27" fillId="4" borderId="3" xfId="16" applyNumberFormat="1" applyFont="1" applyFill="1" applyBorder="1" applyAlignment="1">
      <alignment horizontal="center" vertical="center" wrapText="1"/>
    </xf>
    <xf numFmtId="3" fontId="92" fillId="0" borderId="10" xfId="0" applyNumberFormat="1" applyFont="1" applyBorder="1" applyAlignment="1">
      <alignment horizontal="center" vertical="center"/>
    </xf>
    <xf numFmtId="3" fontId="92" fillId="0" borderId="14" xfId="0" applyNumberFormat="1" applyFont="1" applyBorder="1" applyAlignment="1">
      <alignment horizontal="center" vertical="center"/>
    </xf>
    <xf numFmtId="3" fontId="92" fillId="0" borderId="14" xfId="0" applyNumberFormat="1" applyFont="1" applyBorder="1" applyAlignment="1">
      <alignment horizontal="center" vertical="center" wrapText="1"/>
    </xf>
    <xf numFmtId="3" fontId="92" fillId="0" borderId="14" xfId="2" applyNumberFormat="1" applyFont="1" applyBorder="1" applyAlignment="1">
      <alignment horizontal="center" vertical="center" wrapText="1"/>
    </xf>
    <xf numFmtId="3" fontId="92" fillId="0" borderId="6" xfId="2" applyNumberFormat="1" applyFont="1" applyBorder="1" applyAlignment="1">
      <alignment horizontal="center" vertical="center" wrapText="1"/>
    </xf>
    <xf numFmtId="0" fontId="79" fillId="0" borderId="0" xfId="0" applyFont="1" applyAlignment="1">
      <alignment vertical="center" wrapText="1"/>
    </xf>
    <xf numFmtId="2" fontId="149" fillId="0" borderId="0" xfId="0" applyNumberFormat="1" applyFont="1" applyAlignment="1">
      <alignment vertical="center" wrapText="1"/>
    </xf>
    <xf numFmtId="0" fontId="108" fillId="0" borderId="0" xfId="0" applyFont="1" applyAlignment="1">
      <alignment vertical="center" wrapText="1"/>
    </xf>
    <xf numFmtId="0" fontId="134" fillId="0" borderId="0" xfId="0" applyFont="1" applyAlignment="1">
      <alignment vertical="center" wrapText="1"/>
    </xf>
    <xf numFmtId="0" fontId="149" fillId="0" borderId="0" xfId="0" applyFont="1" applyAlignment="1">
      <alignment vertical="center" wrapText="1"/>
    </xf>
    <xf numFmtId="2" fontId="148" fillId="0" borderId="0" xfId="2" applyNumberFormat="1" applyFont="1" applyAlignment="1">
      <alignment horizontal="left" vertical="center" wrapText="1"/>
    </xf>
    <xf numFmtId="49" fontId="149" fillId="0" borderId="0" xfId="2" applyNumberFormat="1" applyFont="1" applyAlignment="1">
      <alignment horizontal="left" vertical="center" wrapText="1"/>
    </xf>
    <xf numFmtId="3" fontId="27" fillId="0" borderId="0" xfId="16" applyNumberFormat="1" applyFont="1" applyAlignment="1">
      <alignment vertical="center" wrapText="1"/>
    </xf>
    <xf numFmtId="2" fontId="155" fillId="0" borderId="0" xfId="2" applyNumberFormat="1" applyFont="1" applyAlignment="1">
      <alignment vertical="center" wrapText="1"/>
    </xf>
    <xf numFmtId="3" fontId="124" fillId="4" borderId="33" xfId="16" applyNumberFormat="1" applyFont="1" applyFill="1" applyBorder="1" applyAlignment="1">
      <alignment horizontal="center" vertical="center" wrapText="1"/>
    </xf>
    <xf numFmtId="2" fontId="80" fillId="0" borderId="0" xfId="2" applyNumberFormat="1" applyFont="1" applyAlignment="1">
      <alignment horizontal="left" vertical="center" wrapText="1"/>
    </xf>
    <xf numFmtId="49" fontId="175" fillId="0" borderId="0" xfId="2" applyNumberFormat="1" applyFont="1" applyAlignment="1">
      <alignment horizontal="left" vertical="center" wrapText="1"/>
    </xf>
    <xf numFmtId="2" fontId="148" fillId="0" borderId="0" xfId="0" applyNumberFormat="1" applyFont="1" applyAlignment="1">
      <alignment vertical="center" wrapText="1"/>
    </xf>
    <xf numFmtId="3" fontId="112" fillId="0" borderId="0" xfId="0" applyNumberFormat="1" applyFont="1"/>
    <xf numFmtId="0" fontId="112" fillId="0" borderId="0" xfId="2" applyFont="1"/>
    <xf numFmtId="3" fontId="112" fillId="0" borderId="0" xfId="2" applyNumberFormat="1" applyFont="1"/>
    <xf numFmtId="0" fontId="108" fillId="0" borderId="0" xfId="16" applyFont="1" applyAlignment="1">
      <alignment vertical="center" wrapText="1"/>
    </xf>
    <xf numFmtId="3" fontId="128" fillId="4" borderId="0" xfId="19" applyNumberFormat="1" applyFont="1" applyFill="1"/>
    <xf numFmtId="0" fontId="5" fillId="0" borderId="0" xfId="2" applyFont="1"/>
    <xf numFmtId="0" fontId="175" fillId="0" borderId="0" xfId="16" applyFont="1" applyAlignment="1">
      <alignment vertical="center" wrapText="1"/>
    </xf>
    <xf numFmtId="0" fontId="79" fillId="0" borderId="0" xfId="16" applyFont="1" applyAlignment="1">
      <alignment vertical="center" wrapText="1"/>
    </xf>
    <xf numFmtId="3" fontId="166" fillId="0" borderId="0" xfId="16" applyNumberFormat="1" applyFont="1" applyBorder="1" applyAlignment="1">
      <alignment vertical="center"/>
    </xf>
    <xf numFmtId="0" fontId="149" fillId="0" borderId="0" xfId="16" applyFont="1" applyAlignment="1">
      <alignment vertical="center" wrapText="1"/>
    </xf>
    <xf numFmtId="3" fontId="108" fillId="0" borderId="0" xfId="0" applyNumberFormat="1" applyFont="1" applyAlignment="1">
      <alignment vertical="center" wrapText="1"/>
    </xf>
    <xf numFmtId="0" fontId="5" fillId="0" borderId="0" xfId="2" applyFont="1" applyAlignment="1">
      <alignment vertical="center"/>
    </xf>
    <xf numFmtId="3" fontId="114" fillId="0" borderId="0" xfId="2" applyNumberFormat="1" applyFont="1" applyAlignment="1" applyProtection="1">
      <alignment horizontal="center" vertical="center" wrapText="1"/>
      <protection locked="0"/>
    </xf>
    <xf numFmtId="4" fontId="109" fillId="0" borderId="0" xfId="2" applyNumberFormat="1" applyFont="1" applyAlignment="1" applyProtection="1">
      <alignment horizontal="center" vertical="center" wrapText="1"/>
      <protection locked="0"/>
    </xf>
    <xf numFmtId="4" fontId="109" fillId="0" borderId="0" xfId="2" applyNumberFormat="1" applyFont="1" applyAlignment="1">
      <alignment horizontal="center" vertical="center" wrapText="1"/>
    </xf>
    <xf numFmtId="3" fontId="114" fillId="0" borderId="0" xfId="2" applyNumberFormat="1" applyFont="1" applyAlignment="1">
      <alignment vertical="center" wrapText="1"/>
    </xf>
    <xf numFmtId="0" fontId="8" fillId="0" borderId="0" xfId="0" applyFont="1" applyAlignment="1">
      <alignment horizontal="center" wrapText="1"/>
    </xf>
    <xf numFmtId="0" fontId="11" fillId="0" borderId="0" xfId="0" applyFont="1" applyAlignment="1">
      <alignment horizontal="center" vertical="center" wrapText="1"/>
    </xf>
    <xf numFmtId="0" fontId="13" fillId="0" borderId="0" xfId="0" applyFont="1" applyAlignment="1">
      <alignment horizontal="center"/>
    </xf>
    <xf numFmtId="0" fontId="11" fillId="0" borderId="0" xfId="0" applyFont="1" applyAlignment="1" applyProtection="1">
      <alignment horizontal="center" vertical="center" wrapText="1"/>
      <protection locked="0"/>
    </xf>
    <xf numFmtId="0" fontId="10" fillId="0" borderId="0" xfId="0" applyFont="1" applyAlignment="1">
      <alignment horizontal="center" wrapText="1"/>
    </xf>
    <xf numFmtId="0" fontId="184" fillId="0" borderId="0" xfId="0" applyFont="1" applyAlignment="1">
      <alignment horizontal="left" vertical="center" wrapText="1"/>
    </xf>
    <xf numFmtId="0" fontId="113" fillId="0" borderId="0" xfId="18" applyFont="1" applyAlignment="1">
      <alignment horizontal="left" vertical="center" wrapText="1"/>
    </xf>
    <xf numFmtId="0" fontId="185" fillId="0" borderId="0" xfId="18" applyFont="1" applyAlignment="1">
      <alignment horizontal="left" vertical="center" wrapText="1"/>
    </xf>
    <xf numFmtId="0" fontId="17" fillId="0" borderId="0" xfId="0" applyFont="1" applyAlignment="1">
      <alignment horizontal="center" vertical="center" wrapText="1"/>
    </xf>
    <xf numFmtId="0" fontId="17" fillId="4" borderId="0" xfId="0" applyFont="1" applyFill="1" applyAlignment="1">
      <alignment horizontal="left" vertical="center" wrapText="1"/>
    </xf>
    <xf numFmtId="0" fontId="0" fillId="4" borderId="0" xfId="0" applyFill="1" applyAlignment="1">
      <alignment horizontal="left" vertical="center" wrapText="1"/>
    </xf>
    <xf numFmtId="14" fontId="17" fillId="4" borderId="0" xfId="0" applyNumberFormat="1" applyFont="1" applyFill="1" applyAlignment="1">
      <alignment horizontal="justify" vertical="center" wrapText="1"/>
    </xf>
    <xf numFmtId="0" fontId="0" fillId="4" borderId="0" xfId="0" applyFill="1" applyAlignment="1">
      <alignment horizontal="justify" vertical="center" wrapText="1"/>
    </xf>
    <xf numFmtId="14" fontId="126" fillId="6" borderId="36" xfId="19" applyNumberFormat="1" applyFont="1" applyFill="1" applyBorder="1" applyAlignment="1">
      <alignment horizontal="center" vertical="center"/>
    </xf>
    <xf numFmtId="14" fontId="126" fillId="6" borderId="32" xfId="19" applyNumberFormat="1" applyFont="1" applyFill="1" applyBorder="1" applyAlignment="1">
      <alignment horizontal="center" vertical="center"/>
    </xf>
    <xf numFmtId="0" fontId="122" fillId="4" borderId="32" xfId="19" applyFont="1" applyFill="1" applyBorder="1" applyAlignment="1">
      <alignment horizontal="center" vertical="center"/>
    </xf>
    <xf numFmtId="14" fontId="126" fillId="6" borderId="32" xfId="19" applyNumberFormat="1"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34" fillId="0" borderId="0" xfId="2" applyFont="1" applyAlignment="1">
      <alignment horizontal="center"/>
    </xf>
    <xf numFmtId="0" fontId="16" fillId="0" borderId="0" xfId="2" applyFont="1" applyAlignment="1">
      <alignment horizontal="center" vertical="center"/>
    </xf>
    <xf numFmtId="0" fontId="7" fillId="2" borderId="0" xfId="5" applyFont="1" applyFill="1" applyAlignment="1">
      <alignment horizontal="center" vertical="center"/>
    </xf>
    <xf numFmtId="0" fontId="22" fillId="0" borderId="5"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3"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0" xfId="2" applyFont="1" applyAlignment="1">
      <alignment horizontal="center" vertical="center" wrapText="1"/>
    </xf>
    <xf numFmtId="0" fontId="52" fillId="0" borderId="16" xfId="2" applyFont="1" applyBorder="1" applyAlignment="1">
      <alignment horizontal="center" vertical="center" wrapText="1"/>
    </xf>
    <xf numFmtId="0" fontId="52" fillId="0" borderId="10" xfId="2" applyFont="1" applyBorder="1" applyAlignment="1">
      <alignment horizontal="center" vertical="center" wrapText="1"/>
    </xf>
    <xf numFmtId="0" fontId="52" fillId="0" borderId="11" xfId="2" applyFont="1" applyBorder="1" applyAlignment="1">
      <alignment horizontal="center" vertical="center" wrapText="1"/>
    </xf>
    <xf numFmtId="0" fontId="32" fillId="0" borderId="45" xfId="2" applyFont="1" applyBorder="1" applyAlignment="1">
      <alignment horizontal="center" vertical="center" wrapText="1"/>
    </xf>
    <xf numFmtId="0" fontId="32" fillId="0" borderId="44" xfId="2" applyFont="1" applyBorder="1" applyAlignment="1">
      <alignment horizontal="center" vertical="center" wrapText="1"/>
    </xf>
    <xf numFmtId="0" fontId="49" fillId="0" borderId="48" xfId="2" applyFont="1" applyBorder="1" applyAlignment="1">
      <alignment horizontal="center" vertical="center" wrapText="1"/>
    </xf>
    <xf numFmtId="0" fontId="49" fillId="0" borderId="49" xfId="2" applyFont="1" applyBorder="1" applyAlignment="1">
      <alignment horizontal="center" vertical="center" wrapText="1"/>
    </xf>
    <xf numFmtId="0" fontId="49" fillId="0" borderId="50" xfId="2" applyFont="1" applyBorder="1" applyAlignment="1">
      <alignment horizontal="center" vertical="center" wrapText="1"/>
    </xf>
    <xf numFmtId="0" fontId="32" fillId="0" borderId="15" xfId="2" applyFont="1" applyBorder="1" applyAlignment="1">
      <alignment horizontal="center" vertical="center" wrapText="1"/>
    </xf>
    <xf numFmtId="0" fontId="32" fillId="0" borderId="7" xfId="2" applyFont="1" applyBorder="1" applyAlignment="1">
      <alignment horizontal="center" vertical="center" wrapText="1"/>
    </xf>
    <xf numFmtId="0" fontId="32" fillId="0" borderId="41" xfId="2" applyFont="1" applyBorder="1" applyAlignment="1">
      <alignment horizontal="center" vertical="center" wrapText="1"/>
    </xf>
    <xf numFmtId="0" fontId="32" fillId="0" borderId="40" xfId="2" applyFont="1" applyBorder="1" applyAlignment="1">
      <alignment horizontal="center" vertical="center" wrapText="1"/>
    </xf>
    <xf numFmtId="49" fontId="175" fillId="0" borderId="0" xfId="2" applyNumberFormat="1" applyFont="1" applyAlignment="1">
      <alignment horizontal="left" vertical="center" wrapText="1"/>
    </xf>
    <xf numFmtId="2" fontId="80" fillId="0" borderId="0" xfId="2" applyNumberFormat="1" applyFont="1" applyAlignment="1">
      <alignment horizontal="left" vertical="center" wrapText="1"/>
    </xf>
    <xf numFmtId="49" fontId="21" fillId="0" borderId="0" xfId="0" applyNumberFormat="1" applyFont="1" applyAlignment="1">
      <alignment horizontal="left" vertical="center" wrapText="1"/>
    </xf>
    <xf numFmtId="0" fontId="34" fillId="0" borderId="0" xfId="0" applyFont="1" applyAlignment="1">
      <alignment horizontal="center"/>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7" fillId="0" borderId="0" xfId="0" applyFont="1" applyAlignment="1" applyProtection="1">
      <alignment horizontal="center" vertical="center" wrapText="1"/>
      <protection locked="0"/>
    </xf>
    <xf numFmtId="49" fontId="21" fillId="0" borderId="0" xfId="2" applyNumberFormat="1" applyFont="1" applyAlignment="1">
      <alignment horizontal="left" vertical="center" wrapText="1"/>
    </xf>
    <xf numFmtId="2" fontId="31" fillId="0" borderId="0" xfId="2" applyNumberFormat="1" applyFont="1" applyAlignment="1">
      <alignment horizontal="left" vertical="center" wrapText="1"/>
    </xf>
    <xf numFmtId="49" fontId="149" fillId="0" borderId="0" xfId="2" applyNumberFormat="1" applyFont="1" applyAlignment="1">
      <alignment horizontal="left" vertical="center" wrapText="1"/>
    </xf>
    <xf numFmtId="2" fontId="148" fillId="0" borderId="0" xfId="2" applyNumberFormat="1" applyFont="1" applyAlignment="1">
      <alignment horizontal="left" vertical="center" wrapText="1"/>
    </xf>
    <xf numFmtId="49" fontId="149" fillId="0" borderId="0" xfId="0" applyNumberFormat="1" applyFont="1" applyAlignment="1">
      <alignment horizontal="left" vertical="center" wrapText="1"/>
    </xf>
    <xf numFmtId="0" fontId="32" fillId="0" borderId="52" xfId="2" applyFont="1" applyBorder="1" applyAlignment="1">
      <alignment horizontal="center" vertical="center" wrapText="1"/>
    </xf>
    <xf numFmtId="0" fontId="32" fillId="0" borderId="51" xfId="2" applyFont="1" applyBorder="1" applyAlignment="1">
      <alignment horizontal="center" vertical="center" wrapText="1"/>
    </xf>
    <xf numFmtId="0" fontId="21" fillId="0" borderId="0" xfId="0" applyFont="1" applyAlignment="1">
      <alignment horizontal="left" vertical="center" wrapText="1"/>
    </xf>
    <xf numFmtId="0" fontId="32" fillId="0" borderId="14" xfId="2" applyFont="1" applyBorder="1" applyAlignment="1">
      <alignment horizontal="center" vertical="center" wrapText="1"/>
    </xf>
    <xf numFmtId="0" fontId="32" fillId="0" borderId="6" xfId="2" applyFont="1" applyBorder="1" applyAlignment="1">
      <alignment horizontal="center" vertical="center" wrapText="1"/>
    </xf>
    <xf numFmtId="0" fontId="52" fillId="0" borderId="15" xfId="2" applyFont="1" applyBorder="1" applyAlignment="1">
      <alignment horizontal="center" vertical="center" wrapText="1"/>
    </xf>
    <xf numFmtId="0" fontId="52" fillId="0" borderId="14" xfId="2" applyFont="1" applyBorder="1" applyAlignment="1">
      <alignment horizontal="center" vertical="center" wrapText="1"/>
    </xf>
    <xf numFmtId="0" fontId="52" fillId="0" borderId="0" xfId="2" applyFont="1" applyAlignment="1">
      <alignment horizontal="center" vertical="center" wrapText="1"/>
    </xf>
    <xf numFmtId="0" fontId="142" fillId="0" borderId="0" xfId="2" applyFont="1" applyAlignment="1">
      <alignment horizontal="center" vertical="center" wrapText="1"/>
    </xf>
    <xf numFmtId="0" fontId="141" fillId="0" borderId="0" xfId="2" applyFont="1" applyAlignment="1">
      <alignment horizontal="center" vertical="center" wrapText="1"/>
    </xf>
    <xf numFmtId="49" fontId="175" fillId="0" borderId="0" xfId="0" applyNumberFormat="1" applyFont="1" applyBorder="1" applyAlignment="1">
      <alignment horizontal="left" vertical="center" wrapText="1"/>
    </xf>
    <xf numFmtId="0" fontId="183" fillId="0" borderId="0" xfId="2" applyFont="1" applyAlignment="1">
      <alignment horizontal="left" vertical="center" wrapText="1"/>
    </xf>
    <xf numFmtId="0" fontId="16" fillId="0" borderId="0" xfId="2" applyFont="1" applyAlignment="1">
      <alignment horizontal="center" vertical="center" wrapText="1"/>
    </xf>
    <xf numFmtId="0" fontId="52" fillId="0" borderId="5" xfId="2" applyFont="1" applyBorder="1" applyAlignment="1">
      <alignment horizontal="center" vertical="center" wrapText="1"/>
    </xf>
    <xf numFmtId="0" fontId="52" fillId="0" borderId="4" xfId="2" applyFont="1" applyBorder="1" applyAlignment="1">
      <alignment horizontal="center" vertical="center" wrapText="1"/>
    </xf>
    <xf numFmtId="0" fontId="187" fillId="0" borderId="64" xfId="2" applyFont="1" applyBorder="1" applyAlignment="1">
      <alignment horizontal="center" vertical="center" wrapText="1"/>
    </xf>
    <xf numFmtId="0" fontId="187" fillId="0" borderId="65" xfId="2" applyFont="1" applyBorder="1" applyAlignment="1">
      <alignment horizontal="center" vertical="center" wrapText="1"/>
    </xf>
    <xf numFmtId="0" fontId="187" fillId="0" borderId="66" xfId="2" applyFont="1" applyBorder="1" applyAlignment="1">
      <alignment horizontal="center" vertical="center" wrapText="1"/>
    </xf>
    <xf numFmtId="0" fontId="31" fillId="0" borderId="0" xfId="0" applyFont="1" applyBorder="1" applyAlignment="1">
      <alignment horizontal="left" vertical="center" wrapText="1"/>
    </xf>
    <xf numFmtId="0" fontId="21" fillId="0" borderId="0" xfId="0" applyFont="1" applyBorder="1" applyAlignment="1">
      <alignment horizontal="left" vertical="center" wrapText="1"/>
    </xf>
    <xf numFmtId="0" fontId="32" fillId="0" borderId="11" xfId="0" applyFont="1" applyBorder="1" applyAlignment="1">
      <alignment horizontal="center" vertical="center" wrapText="1"/>
    </xf>
    <xf numFmtId="0" fontId="32" fillId="0" borderId="10" xfId="0" applyFont="1" applyBorder="1" applyAlignment="1">
      <alignment horizontal="center" vertical="center" wrapText="1"/>
    </xf>
    <xf numFmtId="2" fontId="38" fillId="0" borderId="0" xfId="0" applyNumberFormat="1" applyFont="1" applyAlignment="1">
      <alignment horizontal="left" vertical="center" wrapText="1"/>
    </xf>
    <xf numFmtId="0" fontId="52" fillId="0" borderId="5"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11"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4" xfId="0" applyFont="1" applyBorder="1" applyAlignment="1">
      <alignment horizontal="center" vertical="center" wrapText="1"/>
    </xf>
    <xf numFmtId="0" fontId="6" fillId="0" borderId="0" xfId="0" applyFont="1" applyBorder="1" applyAlignment="1">
      <alignment horizontal="center" vertical="center"/>
    </xf>
    <xf numFmtId="0" fontId="65" fillId="0" borderId="5" xfId="0" applyFont="1" applyBorder="1" applyAlignment="1">
      <alignment horizontal="center" vertical="center" wrapText="1"/>
    </xf>
    <xf numFmtId="0" fontId="65" fillId="0" borderId="3" xfId="0" applyFont="1" applyBorder="1" applyAlignment="1">
      <alignment horizontal="center" vertical="center" wrapText="1"/>
    </xf>
    <xf numFmtId="0" fontId="151" fillId="0" borderId="0" xfId="0" applyFont="1" applyBorder="1" applyAlignment="1">
      <alignment horizontal="center" vertical="center"/>
    </xf>
    <xf numFmtId="0" fontId="131" fillId="0" borderId="0" xfId="0" applyFont="1" applyBorder="1" applyAlignment="1">
      <alignment horizontal="center" vertical="center" wrapText="1"/>
    </xf>
    <xf numFmtId="0" fontId="152" fillId="0" borderId="0" xfId="0" applyFont="1" applyBorder="1" applyAlignment="1">
      <alignment horizontal="center" vertical="center" wrapText="1"/>
    </xf>
    <xf numFmtId="0" fontId="21" fillId="0" borderId="0" xfId="2" applyFont="1" applyAlignment="1">
      <alignment horizontal="left" vertical="center" wrapText="1"/>
    </xf>
    <xf numFmtId="0" fontId="103" fillId="0" borderId="3" xfId="2" applyBorder="1" applyAlignment="1">
      <alignment horizontal="center" vertical="center" wrapText="1"/>
    </xf>
    <xf numFmtId="0" fontId="72" fillId="0" borderId="0" xfId="2" applyFont="1" applyAlignment="1">
      <alignment horizontal="center" vertical="center" wrapText="1"/>
    </xf>
    <xf numFmtId="0" fontId="52" fillId="0" borderId="9" xfId="2" applyFont="1" applyBorder="1" applyAlignment="1">
      <alignment horizontal="center" vertical="center" wrapText="1"/>
    </xf>
    <xf numFmtId="0" fontId="52" fillId="0" borderId="8" xfId="2" applyFont="1" applyBorder="1" applyAlignment="1">
      <alignment horizontal="center" vertical="center" wrapText="1"/>
    </xf>
    <xf numFmtId="0" fontId="130" fillId="0" borderId="0" xfId="2" applyFont="1" applyAlignment="1">
      <alignment horizontal="center" vertical="center" wrapText="1"/>
    </xf>
    <xf numFmtId="0" fontId="64" fillId="0" borderId="0" xfId="2" applyFont="1" applyAlignment="1">
      <alignment horizontal="center" vertical="center" wrapText="1"/>
    </xf>
    <xf numFmtId="0" fontId="55" fillId="0" borderId="5"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 xfId="0" applyFont="1" applyBorder="1" applyAlignment="1">
      <alignment horizontal="center" vertical="center" wrapText="1"/>
    </xf>
    <xf numFmtId="0" fontId="141" fillId="0" borderId="0" xfId="0" applyFont="1" applyBorder="1" applyAlignment="1">
      <alignment horizontal="center" vertical="center" wrapText="1"/>
    </xf>
    <xf numFmtId="0" fontId="150" fillId="0" borderId="0" xfId="0" applyFont="1" applyBorder="1" applyAlignment="1">
      <alignment horizontal="center" vertical="center" wrapText="1"/>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41" fillId="0" borderId="15"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0" xfId="0" applyFont="1" applyBorder="1" applyAlignment="1">
      <alignment horizontal="center" vertical="center" wrapText="1"/>
    </xf>
    <xf numFmtId="0" fontId="49" fillId="0" borderId="11" xfId="2" applyFont="1" applyBorder="1" applyAlignment="1">
      <alignment horizontal="center" vertical="center" wrapText="1"/>
    </xf>
    <xf numFmtId="0" fontId="49" fillId="0" borderId="10" xfId="2" applyFont="1" applyBorder="1" applyAlignment="1">
      <alignment horizontal="center" vertical="center" wrapText="1"/>
    </xf>
    <xf numFmtId="0" fontId="134" fillId="2" borderId="0" xfId="0" applyFont="1" applyFill="1" applyAlignment="1">
      <alignment horizontal="left" wrapText="1"/>
    </xf>
    <xf numFmtId="0" fontId="125" fillId="4" borderId="0" xfId="2" applyFont="1" applyFill="1" applyAlignment="1">
      <alignment horizontal="center" vertical="center" wrapText="1"/>
    </xf>
    <xf numFmtId="0" fontId="125" fillId="4" borderId="31" xfId="2" applyFont="1" applyFill="1" applyBorder="1" applyAlignment="1">
      <alignment horizontal="center" vertical="center" wrapText="1"/>
    </xf>
    <xf numFmtId="0" fontId="125" fillId="4" borderId="26" xfId="2" applyFont="1" applyFill="1" applyBorder="1" applyAlignment="1">
      <alignment horizontal="center" vertical="center" wrapText="1"/>
    </xf>
    <xf numFmtId="2" fontId="39" fillId="0" borderId="0" xfId="2" applyNumberFormat="1" applyFont="1" applyAlignment="1">
      <alignment horizontal="left" vertical="center" wrapText="1"/>
    </xf>
    <xf numFmtId="0" fontId="6" fillId="0" borderId="0" xfId="2" applyFont="1" applyAlignment="1">
      <alignment horizontal="center" vertical="center"/>
    </xf>
    <xf numFmtId="0" fontId="123" fillId="2" borderId="0" xfId="5" applyFont="1" applyFill="1" applyAlignment="1">
      <alignment horizontal="center" vertical="center"/>
    </xf>
    <xf numFmtId="3" fontId="104" fillId="4" borderId="22" xfId="3" applyNumberFormat="1" applyFont="1" applyFill="1" applyBorder="1" applyAlignment="1">
      <alignment horizontal="center" vertical="center" wrapText="1"/>
    </xf>
    <xf numFmtId="3" fontId="104" fillId="4" borderId="23" xfId="3" applyNumberFormat="1" applyFont="1" applyFill="1" applyBorder="1" applyAlignment="1">
      <alignment horizontal="center" vertical="center" wrapText="1"/>
    </xf>
    <xf numFmtId="3" fontId="104" fillId="4" borderId="24" xfId="3" applyNumberFormat="1" applyFont="1" applyFill="1" applyBorder="1" applyAlignment="1">
      <alignment horizontal="center" vertical="center" wrapText="1"/>
    </xf>
    <xf numFmtId="3" fontId="104" fillId="4" borderId="18" xfId="3" applyNumberFormat="1" applyFont="1" applyFill="1" applyBorder="1" applyAlignment="1">
      <alignment horizontal="center" vertical="center" wrapText="1"/>
    </xf>
    <xf numFmtId="3" fontId="104" fillId="4" borderId="25" xfId="3" applyNumberFormat="1" applyFont="1" applyFill="1" applyBorder="1" applyAlignment="1">
      <alignment horizontal="center" vertical="center" wrapText="1"/>
    </xf>
    <xf numFmtId="3" fontId="104" fillId="4" borderId="26" xfId="3" applyNumberFormat="1" applyFont="1" applyFill="1" applyBorder="1" applyAlignment="1">
      <alignment horizontal="center" vertical="center" wrapText="1"/>
    </xf>
    <xf numFmtId="3" fontId="104" fillId="4" borderId="0" xfId="3" applyNumberFormat="1" applyFont="1" applyFill="1" applyAlignment="1">
      <alignment horizontal="center" vertical="center" wrapText="1"/>
    </xf>
    <xf numFmtId="0" fontId="104" fillId="4" borderId="0" xfId="2" applyFont="1" applyFill="1" applyAlignment="1">
      <alignment horizontal="center" vertical="center" wrapText="1"/>
    </xf>
    <xf numFmtId="0" fontId="104" fillId="4" borderId="31" xfId="2" applyFont="1" applyFill="1" applyBorder="1" applyAlignment="1">
      <alignment horizontal="center" vertical="center" wrapText="1"/>
    </xf>
    <xf numFmtId="0" fontId="104" fillId="4" borderId="26" xfId="2" applyFont="1" applyFill="1" applyBorder="1" applyAlignment="1">
      <alignment horizontal="center" vertical="center" wrapText="1"/>
    </xf>
    <xf numFmtId="3" fontId="125" fillId="4" borderId="26" xfId="3" applyNumberFormat="1" applyFont="1" applyFill="1" applyBorder="1" applyAlignment="1">
      <alignment horizontal="center" vertical="center" wrapText="1"/>
    </xf>
    <xf numFmtId="3" fontId="125" fillId="4" borderId="0" xfId="3" applyNumberFormat="1" applyFont="1" applyFill="1" applyAlignment="1">
      <alignment horizontal="center" vertical="center" wrapText="1"/>
    </xf>
    <xf numFmtId="0" fontId="121" fillId="0" borderId="0" xfId="2" applyFont="1" applyAlignment="1">
      <alignment horizontal="center" vertical="center"/>
    </xf>
    <xf numFmtId="0" fontId="137" fillId="4" borderId="26" xfId="2" applyFont="1" applyFill="1" applyBorder="1" applyAlignment="1">
      <alignment horizontal="center" vertical="center" wrapText="1"/>
    </xf>
    <xf numFmtId="0" fontId="137" fillId="4" borderId="31" xfId="2" applyFont="1" applyFill="1" applyBorder="1" applyAlignment="1">
      <alignment horizontal="center" vertical="center" wrapText="1"/>
    </xf>
    <xf numFmtId="0" fontId="87" fillId="2" borderId="0" xfId="0" applyFont="1" applyFill="1" applyAlignment="1">
      <alignment horizontal="left" wrapText="1"/>
    </xf>
    <xf numFmtId="0" fontId="104" fillId="4" borderId="18" xfId="2" applyFont="1" applyFill="1" applyBorder="1" applyAlignment="1">
      <alignment horizontal="center" vertical="center" wrapText="1"/>
    </xf>
    <xf numFmtId="0" fontId="104" fillId="4" borderId="25" xfId="2" applyFont="1" applyFill="1" applyBorder="1" applyAlignment="1">
      <alignment horizontal="center" vertical="center" wrapText="1"/>
    </xf>
    <xf numFmtId="0" fontId="104" fillId="4" borderId="19" xfId="2" applyFont="1" applyFill="1" applyBorder="1" applyAlignment="1">
      <alignment horizontal="center" vertical="center" wrapText="1"/>
    </xf>
    <xf numFmtId="0" fontId="49" fillId="0" borderId="26" xfId="2" applyFont="1" applyBorder="1" applyAlignment="1">
      <alignment horizontal="center" vertical="center" wrapText="1"/>
    </xf>
    <xf numFmtId="0" fontId="49" fillId="0" borderId="0" xfId="2" applyFont="1" applyAlignment="1">
      <alignment horizontal="center" vertical="center" wrapText="1"/>
    </xf>
    <xf numFmtId="3" fontId="124" fillId="4" borderId="32" xfId="16" applyNumberFormat="1" applyFont="1" applyFill="1" applyBorder="1" applyAlignment="1">
      <alignment horizontal="center" vertical="center" wrapText="1"/>
    </xf>
    <xf numFmtId="3" fontId="124" fillId="4" borderId="34" xfId="16" applyNumberFormat="1" applyFont="1" applyFill="1" applyBorder="1" applyAlignment="1">
      <alignment horizontal="center" vertical="center" wrapText="1"/>
    </xf>
    <xf numFmtId="3" fontId="124" fillId="4" borderId="35" xfId="16" applyNumberFormat="1" applyFont="1" applyFill="1" applyBorder="1" applyAlignment="1">
      <alignment horizontal="center" vertical="center" wrapText="1"/>
    </xf>
    <xf numFmtId="3" fontId="124" fillId="4" borderId="38" xfId="16" applyNumberFormat="1" applyFont="1" applyFill="1" applyBorder="1" applyAlignment="1">
      <alignment horizontal="center" vertical="center" wrapText="1"/>
    </xf>
    <xf numFmtId="0" fontId="125" fillId="4" borderId="32" xfId="16" applyFont="1" applyFill="1" applyBorder="1" applyAlignment="1">
      <alignment horizontal="center" vertical="center"/>
    </xf>
    <xf numFmtId="0" fontId="125" fillId="4" borderId="30" xfId="16" applyFont="1" applyFill="1" applyBorder="1" applyAlignment="1">
      <alignment horizontal="center" vertical="center"/>
    </xf>
    <xf numFmtId="0" fontId="135" fillId="4" borderId="0" xfId="16" applyFont="1" applyFill="1" applyBorder="1" applyAlignment="1">
      <alignment horizontal="center"/>
    </xf>
    <xf numFmtId="0" fontId="135" fillId="4" borderId="0" xfId="16" applyFont="1" applyFill="1" applyBorder="1" applyAlignment="1">
      <alignment horizontal="center" vertical="center"/>
    </xf>
    <xf numFmtId="0" fontId="135" fillId="0" borderId="0" xfId="16" applyFont="1" applyBorder="1" applyAlignment="1">
      <alignment horizontal="center" vertical="center"/>
    </xf>
    <xf numFmtId="0" fontId="135" fillId="0" borderId="0" xfId="16" applyFont="1" applyBorder="1" applyAlignment="1">
      <alignment horizontal="center"/>
    </xf>
    <xf numFmtId="0" fontId="34" fillId="4" borderId="0" xfId="16" applyFont="1" applyFill="1" applyAlignment="1">
      <alignment horizontal="center"/>
    </xf>
    <xf numFmtId="0" fontId="121" fillId="4" borderId="0" xfId="16" applyFont="1" applyFill="1" applyAlignment="1">
      <alignment horizontal="center" vertical="center" wrapText="1"/>
    </xf>
    <xf numFmtId="0" fontId="123" fillId="0" borderId="0" xfId="5" applyFont="1" applyAlignment="1">
      <alignment horizontal="center" vertical="center"/>
    </xf>
    <xf numFmtId="0" fontId="121" fillId="0" borderId="0" xfId="0" applyFont="1" applyAlignment="1">
      <alignment horizontal="center" vertical="center" wrapText="1"/>
    </xf>
    <xf numFmtId="0" fontId="123" fillId="0" borderId="0" xfId="0" applyFont="1" applyAlignment="1" applyProtection="1">
      <alignment horizontal="center" vertical="center" wrapText="1"/>
      <protection locked="0"/>
    </xf>
    <xf numFmtId="0" fontId="112" fillId="4" borderId="0" xfId="0" applyFont="1" applyFill="1" applyBorder="1" applyAlignment="1">
      <alignment horizontal="center"/>
    </xf>
    <xf numFmtId="0" fontId="121" fillId="0" borderId="0" xfId="0" applyFont="1" applyAlignment="1">
      <alignment horizontal="center" vertical="center"/>
    </xf>
    <xf numFmtId="0" fontId="104" fillId="6" borderId="34" xfId="0" applyFont="1" applyFill="1" applyBorder="1" applyAlignment="1">
      <alignment horizontal="center" vertical="center"/>
    </xf>
    <xf numFmtId="0" fontId="104" fillId="6" borderId="35" xfId="0" applyFont="1" applyFill="1" applyBorder="1" applyAlignment="1">
      <alignment horizontal="center" vertical="center"/>
    </xf>
    <xf numFmtId="0" fontId="104" fillId="6" borderId="38" xfId="0" applyFont="1" applyFill="1" applyBorder="1" applyAlignment="1">
      <alignment horizontal="center" vertical="center"/>
    </xf>
    <xf numFmtId="0" fontId="183" fillId="0" borderId="0" xfId="0" applyFont="1" applyAlignment="1">
      <alignment horizontal="left" vertical="top" wrapText="1"/>
    </xf>
    <xf numFmtId="0" fontId="104" fillId="0" borderId="18" xfId="0" applyFont="1" applyBorder="1" applyAlignment="1">
      <alignment horizontal="center" vertical="center" wrapText="1"/>
    </xf>
    <xf numFmtId="0" fontId="104" fillId="0" borderId="20" xfId="0" applyFont="1" applyBorder="1" applyAlignment="1">
      <alignment horizontal="center" vertical="center" wrapText="1"/>
    </xf>
    <xf numFmtId="0" fontId="104" fillId="0" borderId="18" xfId="0" applyFont="1" applyBorder="1" applyAlignment="1">
      <alignment horizontal="center" wrapText="1"/>
    </xf>
    <xf numFmtId="0" fontId="104" fillId="0" borderId="25" xfId="0" applyFont="1" applyBorder="1" applyAlignment="1">
      <alignment horizontal="center" wrapText="1"/>
    </xf>
    <xf numFmtId="0" fontId="104" fillId="0" borderId="19" xfId="0" applyFont="1" applyBorder="1" applyAlignment="1">
      <alignment horizontal="center" wrapText="1"/>
    </xf>
    <xf numFmtId="0" fontId="142" fillId="6" borderId="0" xfId="0" applyFont="1" applyFill="1" applyBorder="1" applyAlignment="1">
      <alignment horizontal="center" vertical="center"/>
    </xf>
    <xf numFmtId="0" fontId="144"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5" fillId="0" borderId="1" xfId="2" applyFont="1" applyBorder="1" applyAlignment="1">
      <alignment horizontal="center" vertical="center" wrapText="1"/>
    </xf>
    <xf numFmtId="0" fontId="75" fillId="0" borderId="9" xfId="0" applyFont="1" applyBorder="1" applyAlignment="1">
      <alignment horizontal="center" vertical="center" wrapText="1"/>
    </xf>
    <xf numFmtId="0" fontId="75" fillId="0" borderId="8" xfId="0" applyFont="1" applyBorder="1" applyAlignment="1">
      <alignment horizontal="center" vertical="center" wrapText="1"/>
    </xf>
    <xf numFmtId="0" fontId="183" fillId="0" borderId="0" xfId="3" applyFont="1" applyAlignment="1">
      <alignment horizontal="left" wrapText="1"/>
    </xf>
    <xf numFmtId="0" fontId="121" fillId="0" borderId="0" xfId="3" applyFont="1" applyAlignment="1">
      <alignment horizontal="center" vertical="center" wrapText="1"/>
    </xf>
    <xf numFmtId="0" fontId="123" fillId="0" borderId="0" xfId="3" applyFont="1" applyAlignment="1" applyProtection="1">
      <alignment horizontal="center" vertical="center" wrapText="1"/>
      <protection locked="0"/>
    </xf>
    <xf numFmtId="0" fontId="104" fillId="0" borderId="32" xfId="3" applyFont="1" applyBorder="1" applyAlignment="1">
      <alignment horizontal="center" vertical="center" wrapText="1"/>
    </xf>
    <xf numFmtId="0" fontId="104" fillId="0" borderId="30" xfId="3" applyFont="1" applyBorder="1" applyAlignment="1">
      <alignment horizontal="center" vertical="center" wrapText="1"/>
    </xf>
    <xf numFmtId="0" fontId="104" fillId="0" borderId="33" xfId="3" applyFont="1" applyBorder="1" applyAlignment="1">
      <alignment horizontal="center" vertical="center" wrapText="1"/>
    </xf>
    <xf numFmtId="0" fontId="104" fillId="0" borderId="18" xfId="3" applyFont="1" applyBorder="1" applyAlignment="1">
      <alignment horizontal="center" vertical="center" wrapText="1"/>
    </xf>
    <xf numFmtId="0" fontId="104" fillId="0" borderId="26" xfId="3" applyFont="1" applyBorder="1" applyAlignment="1">
      <alignment horizontal="center" vertical="center" wrapText="1"/>
    </xf>
    <xf numFmtId="0" fontId="104" fillId="0" borderId="20" xfId="3" applyFont="1" applyBorder="1" applyAlignment="1">
      <alignment horizontal="center" vertical="center" wrapText="1"/>
    </xf>
    <xf numFmtId="0" fontId="126" fillId="0" borderId="18" xfId="3" applyFont="1" applyBorder="1" applyAlignment="1">
      <alignment horizontal="center" vertical="center" wrapText="1"/>
    </xf>
    <xf numFmtId="0" fontId="126" fillId="0" borderId="19" xfId="3" applyFont="1" applyBorder="1" applyAlignment="1">
      <alignment horizontal="center" vertical="center" wrapText="1"/>
    </xf>
    <xf numFmtId="0" fontId="126" fillId="0" borderId="20" xfId="3" applyFont="1" applyBorder="1" applyAlignment="1">
      <alignment horizontal="center" vertical="center" wrapText="1"/>
    </xf>
    <xf numFmtId="0" fontId="126" fillId="0" borderId="21" xfId="3" applyFont="1" applyBorder="1" applyAlignment="1">
      <alignment horizontal="center" vertical="center" wrapText="1"/>
    </xf>
    <xf numFmtId="0" fontId="126" fillId="0" borderId="34" xfId="3" applyFont="1" applyBorder="1" applyAlignment="1">
      <alignment horizontal="center" vertical="center" wrapText="1"/>
    </xf>
    <xf numFmtId="0" fontId="126" fillId="0" borderId="35" xfId="3" applyFont="1" applyBorder="1" applyAlignment="1">
      <alignment horizontal="center" vertical="center" wrapText="1"/>
    </xf>
    <xf numFmtId="0" fontId="126" fillId="0" borderId="38" xfId="3" applyFont="1" applyBorder="1" applyAlignment="1">
      <alignment horizontal="center" vertical="center" wrapText="1"/>
    </xf>
    <xf numFmtId="0" fontId="126" fillId="0" borderId="26" xfId="3" applyFont="1" applyBorder="1" applyAlignment="1">
      <alignment horizontal="center" vertical="center" wrapText="1"/>
    </xf>
    <xf numFmtId="0" fontId="126" fillId="0" borderId="31" xfId="3" applyFont="1" applyBorder="1" applyAlignment="1">
      <alignment horizontal="center" vertical="center" wrapText="1"/>
    </xf>
    <xf numFmtId="0" fontId="183" fillId="0" borderId="0" xfId="16" applyFont="1" applyAlignment="1">
      <alignment horizontal="left" vertical="top" wrapText="1"/>
    </xf>
    <xf numFmtId="0" fontId="34" fillId="0" borderId="0" xfId="16" applyFont="1" applyAlignment="1">
      <alignment horizontal="center"/>
    </xf>
    <xf numFmtId="0" fontId="65" fillId="0" borderId="5" xfId="16" applyFont="1" applyBorder="1" applyAlignment="1">
      <alignment horizontal="center" vertical="center" wrapText="1"/>
    </xf>
    <xf numFmtId="0" fontId="65" fillId="0" borderId="4" xfId="16" applyFont="1" applyBorder="1" applyAlignment="1">
      <alignment horizontal="center" vertical="center" wrapText="1"/>
    </xf>
    <xf numFmtId="0" fontId="65" fillId="0" borderId="3" xfId="16" applyFont="1" applyBorder="1" applyAlignment="1">
      <alignment horizontal="center" vertical="center" wrapText="1"/>
    </xf>
    <xf numFmtId="0" fontId="52" fillId="0" borderId="5" xfId="16" applyFont="1" applyBorder="1" applyAlignment="1">
      <alignment horizontal="center" vertical="center" wrapText="1"/>
    </xf>
    <xf numFmtId="0" fontId="52" fillId="0" borderId="4" xfId="16" applyFont="1" applyBorder="1" applyAlignment="1">
      <alignment horizontal="center" vertical="center" wrapText="1"/>
    </xf>
    <xf numFmtId="0" fontId="52" fillId="0" borderId="11" xfId="16" applyFont="1" applyBorder="1" applyAlignment="1">
      <alignment horizontal="center" vertical="center" wrapText="1"/>
    </xf>
    <xf numFmtId="0" fontId="52" fillId="0" borderId="10" xfId="16" applyFont="1" applyBorder="1" applyAlignment="1">
      <alignment horizontal="center" vertical="center" wrapText="1"/>
    </xf>
    <xf numFmtId="0" fontId="52" fillId="0" borderId="15" xfId="16" applyFont="1" applyBorder="1" applyAlignment="1">
      <alignment horizontal="center" vertical="center" wrapText="1"/>
    </xf>
    <xf numFmtId="0" fontId="52" fillId="0" borderId="14" xfId="16" applyFont="1" applyBorder="1" applyAlignment="1">
      <alignment horizontal="center" vertical="center" wrapText="1"/>
    </xf>
    <xf numFmtId="0" fontId="52" fillId="0" borderId="16" xfId="16" applyFont="1" applyBorder="1" applyAlignment="1">
      <alignment horizontal="center" vertical="center" wrapText="1"/>
    </xf>
    <xf numFmtId="0" fontId="52" fillId="0" borderId="0" xfId="16" applyFont="1" applyBorder="1" applyAlignment="1">
      <alignment horizontal="center" vertical="center" wrapText="1"/>
    </xf>
    <xf numFmtId="0" fontId="16" fillId="0" borderId="0" xfId="16" applyFont="1" applyAlignment="1">
      <alignment horizontal="center" vertical="center" wrapText="1"/>
    </xf>
  </cellXfs>
  <cellStyles count="68">
    <cellStyle name="20% - Énfasis1" xfId="40" builtinId="30" customBuiltin="1"/>
    <cellStyle name="20% - Énfasis2" xfId="44" builtinId="34" customBuiltin="1"/>
    <cellStyle name="20% - Énfasis3" xfId="48" builtinId="38" customBuiltin="1"/>
    <cellStyle name="20% - Énfasis4" xfId="52" builtinId="42" customBuiltin="1"/>
    <cellStyle name="20% - Énfasis5" xfId="56" builtinId="46" customBuiltin="1"/>
    <cellStyle name="20% - Énfasis6" xfId="60" builtinId="50" customBuiltin="1"/>
    <cellStyle name="40% - Énfasis1" xfId="41" builtinId="31" customBuiltin="1"/>
    <cellStyle name="40% - Énfasis2" xfId="45" builtinId="35" customBuiltin="1"/>
    <cellStyle name="40% - Énfasis3" xfId="49" builtinId="39" customBuiltin="1"/>
    <cellStyle name="40% - Énfasis4" xfId="53" builtinId="43" customBuiltin="1"/>
    <cellStyle name="40% - Énfasis5" xfId="57" builtinId="47" customBuiltin="1"/>
    <cellStyle name="40% - Énfasis6" xfId="61" builtinId="51" customBuiltin="1"/>
    <cellStyle name="60% - Énfasis1" xfId="42" builtinId="32" customBuiltin="1"/>
    <cellStyle name="60% - Énfasis2" xfId="46" builtinId="36" customBuiltin="1"/>
    <cellStyle name="60% - Énfasis3" xfId="50" builtinId="40" customBuiltin="1"/>
    <cellStyle name="60% - Énfasis4" xfId="54" builtinId="44" customBuiltin="1"/>
    <cellStyle name="60% - Énfasis5" xfId="58" builtinId="48" customBuiltin="1"/>
    <cellStyle name="60% - Énfasis6" xfId="62" builtinId="52" customBuiltin="1"/>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visitado 2" xfId="66" xr:uid="{1E426F77-E271-47CE-8F1B-FB56E9398194}"/>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3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FFFFCC"/>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1287686</c:v>
                </c:pt>
                <c:pt idx="1">
                  <c:v>768074</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22.12283436697281</c:v>
                </c:pt>
                <c:pt idx="1">
                  <c:v>25.578211537264828</c:v>
                </c:pt>
                <c:pt idx="2">
                  <c:v>19.429641365404002</c:v>
                </c:pt>
                <c:pt idx="3">
                  <c:v>20.825116761805916</c:v>
                </c:pt>
                <c:pt idx="4">
                  <c:v>29.612769848527016</c:v>
                </c:pt>
                <c:pt idx="5">
                  <c:v>25.874217690052081</c:v>
                </c:pt>
                <c:pt idx="6">
                  <c:v>23.628135017914389</c:v>
                </c:pt>
                <c:pt idx="7">
                  <c:v>24.886073135489607</c:v>
                </c:pt>
                <c:pt idx="8">
                  <c:v>15.057130542630205</c:v>
                </c:pt>
                <c:pt idx="9">
                  <c:v>25.166089407526421</c:v>
                </c:pt>
                <c:pt idx="10">
                  <c:v>23.568686666545382</c:v>
                </c:pt>
                <c:pt idx="11">
                  <c:v>31.900646642895992</c:v>
                </c:pt>
                <c:pt idx="12">
                  <c:v>25.71486261234169</c:v>
                </c:pt>
                <c:pt idx="13">
                  <c:v>28.020988634383411</c:v>
                </c:pt>
                <c:pt idx="14">
                  <c:v>15.884143529194723</c:v>
                </c:pt>
                <c:pt idx="15">
                  <c:v>17.461962792039227</c:v>
                </c:pt>
                <c:pt idx="16">
                  <c:v>18.355574089519045</c:v>
                </c:pt>
                <c:pt idx="17">
                  <c:v>24.78770723817226</c:v>
                </c:pt>
                <c:pt idx="18" formatCode="General">
                  <c:v>22.334113039448393</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36.757399652822059</c:v>
                </c:pt>
                <c:pt idx="1">
                  <c:v>30.376070858138522</c:v>
                </c:pt>
                <c:pt idx="2">
                  <c:v>26.772768735897067</c:v>
                </c:pt>
                <c:pt idx="3">
                  <c:v>27.55059678256357</c:v>
                </c:pt>
                <c:pt idx="4">
                  <c:v>30.366159106269631</c:v>
                </c:pt>
                <c:pt idx="5">
                  <c:v>35.073745021663967</c:v>
                </c:pt>
                <c:pt idx="6">
                  <c:v>27.229869884970771</c:v>
                </c:pt>
                <c:pt idx="7">
                  <c:v>26.743358897410246</c:v>
                </c:pt>
                <c:pt idx="8">
                  <c:v>28.898349562101796</c:v>
                </c:pt>
                <c:pt idx="9">
                  <c:v>32.085415821162712</c:v>
                </c:pt>
                <c:pt idx="10">
                  <c:v>23.8979751487256</c:v>
                </c:pt>
                <c:pt idx="11">
                  <c:v>30.837009729860398</c:v>
                </c:pt>
                <c:pt idx="12">
                  <c:v>29.03313113261045</c:v>
                </c:pt>
                <c:pt idx="13">
                  <c:v>34.453114411292042</c:v>
                </c:pt>
                <c:pt idx="14">
                  <c:v>27.797251176090768</c:v>
                </c:pt>
                <c:pt idx="15">
                  <c:v>23.394685607153157</c:v>
                </c:pt>
                <c:pt idx="16">
                  <c:v>29.545454545454547</c:v>
                </c:pt>
                <c:pt idx="17">
                  <c:v>27.638495754144763</c:v>
                </c:pt>
                <c:pt idx="18" formatCode="General">
                  <c:v>30.402216545827024</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23.22214443539341</c:v>
                </c:pt>
                <c:pt idx="1">
                  <c:v>27.797714119770166</c:v>
                </c:pt>
                <c:pt idx="2">
                  <c:v>33.39094531662586</c:v>
                </c:pt>
                <c:pt idx="3">
                  <c:v>33.694862480539697</c:v>
                </c:pt>
                <c:pt idx="4">
                  <c:v>28.014550948197034</c:v>
                </c:pt>
                <c:pt idx="5">
                  <c:v>21.068755744233883</c:v>
                </c:pt>
                <c:pt idx="6">
                  <c:v>31.716498697452874</c:v>
                </c:pt>
                <c:pt idx="7">
                  <c:v>29.89885517394687</c:v>
                </c:pt>
                <c:pt idx="8">
                  <c:v>34.182448301037056</c:v>
                </c:pt>
                <c:pt idx="9">
                  <c:v>28.231585618742113</c:v>
                </c:pt>
                <c:pt idx="10">
                  <c:v>25.186020703331089</c:v>
                </c:pt>
                <c:pt idx="11">
                  <c:v>27.191635946092948</c:v>
                </c:pt>
                <c:pt idx="12">
                  <c:v>23.167734950939117</c:v>
                </c:pt>
                <c:pt idx="13">
                  <c:v>25.418707766181967</c:v>
                </c:pt>
                <c:pt idx="14">
                  <c:v>31.270178027857209</c:v>
                </c:pt>
                <c:pt idx="15">
                  <c:v>31.728619844245745</c:v>
                </c:pt>
                <c:pt idx="16">
                  <c:v>25.159855435084793</c:v>
                </c:pt>
                <c:pt idx="17">
                  <c:v>21.835826930853216</c:v>
                </c:pt>
                <c:pt idx="18" formatCode="General">
                  <c:v>28.118898477457055</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17.89762154481172</c:v>
                </c:pt>
                <c:pt idx="1">
                  <c:v>16.248003484826484</c:v>
                </c:pt>
                <c:pt idx="2">
                  <c:v>20.406644582073071</c:v>
                </c:pt>
                <c:pt idx="3">
                  <c:v>17.929423975090813</c:v>
                </c:pt>
                <c:pt idx="4">
                  <c:v>12.006520097006321</c:v>
                </c:pt>
                <c:pt idx="5">
                  <c:v>17.983281544050069</c:v>
                </c:pt>
                <c:pt idx="6">
                  <c:v>17.425496399661967</c:v>
                </c:pt>
                <c:pt idx="7">
                  <c:v>18.471712793153273</c:v>
                </c:pt>
                <c:pt idx="8">
                  <c:v>21.862071594230944</c:v>
                </c:pt>
                <c:pt idx="9">
                  <c:v>14.516909152568758</c:v>
                </c:pt>
                <c:pt idx="10">
                  <c:v>27.34731748139793</c:v>
                </c:pt>
                <c:pt idx="11">
                  <c:v>10.070707681150662</c:v>
                </c:pt>
                <c:pt idx="12">
                  <c:v>22.084271304108743</c:v>
                </c:pt>
                <c:pt idx="13">
                  <c:v>12.107189188142584</c:v>
                </c:pt>
                <c:pt idx="14">
                  <c:v>25.048427266857303</c:v>
                </c:pt>
                <c:pt idx="15">
                  <c:v>27.414731756561871</c:v>
                </c:pt>
                <c:pt idx="16">
                  <c:v>26.939115929941618</c:v>
                </c:pt>
                <c:pt idx="17">
                  <c:v>25.737970076829761</c:v>
                </c:pt>
                <c:pt idx="18" formatCode="General">
                  <c:v>19.144771937267532</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26.945424460568482</c:v>
                </c:pt>
                <c:pt idx="1">
                  <c:v>30.540420051515753</c:v>
                </c:pt>
                <c:pt idx="2">
                  <c:v>24.411134903640257</c:v>
                </c:pt>
                <c:pt idx="3">
                  <c:v>25.374644325007903</c:v>
                </c:pt>
                <c:pt idx="4">
                  <c:v>33.653368273618575</c:v>
                </c:pt>
                <c:pt idx="5">
                  <c:v>31.547491995731058</c:v>
                </c:pt>
                <c:pt idx="6">
                  <c:v>28.614322808738827</c:v>
                </c:pt>
                <c:pt idx="7">
                  <c:v>30.524464560810351</c:v>
                </c:pt>
                <c:pt idx="8">
                  <c:v>19.26993823593423</c:v>
                </c:pt>
                <c:pt idx="9">
                  <c:v>29.439844954182139</c:v>
                </c:pt>
                <c:pt idx="10">
                  <c:v>32.440215349943657</c:v>
                </c:pt>
                <c:pt idx="11">
                  <c:v>35.47303200139779</c:v>
                </c:pt>
                <c:pt idx="12">
                  <c:v>33.00342952923922</c:v>
                </c:pt>
                <c:pt idx="13">
                  <c:v>31.880865312596377</c:v>
                </c:pt>
                <c:pt idx="14">
                  <c:v>21.192541997415542</c:v>
                </c:pt>
                <c:pt idx="15">
                  <c:v>24.057171950477468</c:v>
                </c:pt>
                <c:pt idx="16">
                  <c:v>25.123668188736684</c:v>
                </c:pt>
                <c:pt idx="17">
                  <c:v>33.37870950176967</c:v>
                </c:pt>
                <c:pt idx="18" formatCode="General">
                  <c:v>27.62234870220168</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44.770200747453806</c:v>
                </c:pt>
                <c:pt idx="1">
                  <c:v>36.269070735090153</c:v>
                </c:pt>
                <c:pt idx="2">
                  <c:v>33.636939409476128</c:v>
                </c:pt>
                <c:pt idx="3">
                  <c:v>33.569396142902306</c:v>
                </c:pt>
                <c:pt idx="4">
                  <c:v>34.509555866805222</c:v>
                </c:pt>
                <c:pt idx="5">
                  <c:v>42.764140875133407</c:v>
                </c:pt>
                <c:pt idx="6">
                  <c:v>32.976123013422878</c:v>
                </c:pt>
                <c:pt idx="7">
                  <c:v>32.802552112445639</c:v>
                </c:pt>
                <c:pt idx="8">
                  <c:v>36.983767232774731</c:v>
                </c:pt>
                <c:pt idx="9">
                  <c:v>37.53422519364468</c:v>
                </c:pt>
                <c:pt idx="10">
                  <c:v>32.893451859271316</c:v>
                </c:pt>
                <c:pt idx="11">
                  <c:v>34.290283993924973</c:v>
                </c:pt>
                <c:pt idx="12">
                  <c:v>37.262221143985094</c:v>
                </c:pt>
                <c:pt idx="13">
                  <c:v>39.19901308542979</c:v>
                </c:pt>
                <c:pt idx="14">
                  <c:v>37.086948495477202</c:v>
                </c:pt>
                <c:pt idx="15">
                  <c:v>32.230624992238823</c:v>
                </c:pt>
                <c:pt idx="16">
                  <c:v>40.439497716894977</c:v>
                </c:pt>
                <c:pt idx="17">
                  <c:v>37.217533351483802</c:v>
                </c:pt>
                <c:pt idx="18" formatCode="General">
                  <c:v>37.600804888261656</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28.284374791977708</c:v>
                </c:pt>
                <c:pt idx="1">
                  <c:v>33.190509213394094</c:v>
                </c:pt>
                <c:pt idx="2">
                  <c:v>41.951925686883612</c:v>
                </c:pt>
                <c:pt idx="3">
                  <c:v>41.055959532089787</c:v>
                </c:pt>
                <c:pt idx="4">
                  <c:v>31.837075859576199</c:v>
                </c:pt>
                <c:pt idx="5">
                  <c:v>25.688367129135539</c:v>
                </c:pt>
                <c:pt idx="6">
                  <c:v>38.409554177838302</c:v>
                </c:pt>
                <c:pt idx="7">
                  <c:v>36.67298332674401</c:v>
                </c:pt>
                <c:pt idx="8">
                  <c:v>43.746294531291042</c:v>
                </c:pt>
                <c:pt idx="9">
                  <c:v>33.025929852173178</c:v>
                </c:pt>
                <c:pt idx="10">
                  <c:v>34.666332790785027</c:v>
                </c:pt>
                <c:pt idx="11">
                  <c:v>30.23668400467723</c:v>
                </c:pt>
                <c:pt idx="12">
                  <c:v>29.734349326775693</c:v>
                </c:pt>
                <c:pt idx="13">
                  <c:v>28.920121601973829</c:v>
                </c:pt>
                <c:pt idx="14">
                  <c:v>41.720509507107252</c:v>
                </c:pt>
                <c:pt idx="15">
                  <c:v>43.712203057283709</c:v>
                </c:pt>
                <c:pt idx="16">
                  <c:v>34.436834094368344</c:v>
                </c:pt>
                <c:pt idx="17">
                  <c:v>29.403757146746528</c:v>
                </c:pt>
                <c:pt idx="18" formatCode="General">
                  <c:v>34.77684640953666</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Extremadura</c:v>
                </c:pt>
                <c:pt idx="2">
                  <c:v>Castilla y León</c:v>
                </c:pt>
                <c:pt idx="3">
                  <c:v>País Vasco</c:v>
                </c:pt>
                <c:pt idx="4">
                  <c:v>Cataluña</c:v>
                </c:pt>
                <c:pt idx="5">
                  <c:v>Rioja, La</c:v>
                </c:pt>
                <c:pt idx="6">
                  <c:v>Balears, Illes</c:v>
                </c:pt>
                <c:pt idx="7">
                  <c:v>Castilla - La Mancha</c:v>
                </c:pt>
                <c:pt idx="8">
                  <c:v>TOTAL</c:v>
                </c:pt>
                <c:pt idx="9">
                  <c:v>Madrid, Comunidad de</c:v>
                </c:pt>
                <c:pt idx="10">
                  <c:v>Comunitat Valenciana</c:v>
                </c:pt>
                <c:pt idx="11">
                  <c:v>Navarra, Comunidad Foral de</c:v>
                </c:pt>
                <c:pt idx="12">
                  <c:v>Murcia, Región de</c:v>
                </c:pt>
                <c:pt idx="13">
                  <c:v>Aragón</c:v>
                </c:pt>
                <c:pt idx="14">
                  <c:v>Cantabria</c:v>
                </c:pt>
                <c:pt idx="15">
                  <c:v>Ceuta y Melilla</c:v>
                </c:pt>
                <c:pt idx="16">
                  <c:v>Asturias, Principado de</c:v>
                </c:pt>
                <c:pt idx="17">
                  <c:v>Canarias</c:v>
                </c:pt>
                <c:pt idx="18">
                  <c:v>Galicia</c:v>
                </c:pt>
              </c:strCache>
            </c:strRef>
          </c:cat>
          <c:val>
            <c:numRef>
              <c:f>'32dictcasaadpot'!$R$11:$R$29</c:f>
              <c:numCache>
                <c:formatCode>#,##0.00</c:formatCode>
                <c:ptCount val="19"/>
                <c:pt idx="0">
                  <c:v>36.39231694496273</c:v>
                </c:pt>
                <c:pt idx="1">
                  <c:v>34.456884230585992</c:v>
                </c:pt>
                <c:pt idx="2">
                  <c:v>34.012485568905802</c:v>
                </c:pt>
                <c:pt idx="3">
                  <c:v>32.95862347600827</c:v>
                </c:pt>
                <c:pt idx="4">
                  <c:v>31.883560747418922</c:v>
                </c:pt>
                <c:pt idx="5">
                  <c:v>31.880525581086172</c:v>
                </c:pt>
                <c:pt idx="6">
                  <c:v>31.510612551918108</c:v>
                </c:pt>
                <c:pt idx="7">
                  <c:v>31.031093176056704</c:v>
                </c:pt>
                <c:pt idx="8">
                  <c:v>29.508571037408039</c:v>
                </c:pt>
                <c:pt idx="9">
                  <c:v>28.966981384484622</c:v>
                </c:pt>
                <c:pt idx="10">
                  <c:v>27.408509036718286</c:v>
                </c:pt>
                <c:pt idx="11">
                  <c:v>26.254798203019991</c:v>
                </c:pt>
                <c:pt idx="12">
                  <c:v>25.641063830843549</c:v>
                </c:pt>
                <c:pt idx="13">
                  <c:v>24.798613182991943</c:v>
                </c:pt>
                <c:pt idx="14">
                  <c:v>22.922811452878268</c:v>
                </c:pt>
                <c:pt idx="15">
                  <c:v>22.207255747126435</c:v>
                </c:pt>
                <c:pt idx="16">
                  <c:v>21.528459654163782</c:v>
                </c:pt>
                <c:pt idx="17">
                  <c:v>20.377856813007867</c:v>
                </c:pt>
                <c:pt idx="18">
                  <c:v>17.039159070595069</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Rioja, La</c:v>
                </c:pt>
                <c:pt idx="5">
                  <c:v>Castilla - La Mancha</c:v>
                </c:pt>
                <c:pt idx="6">
                  <c:v>Cataluña</c:v>
                </c:pt>
                <c:pt idx="7">
                  <c:v>Asturias, Principado de</c:v>
                </c:pt>
                <c:pt idx="8">
                  <c:v>TOTAL</c:v>
                </c:pt>
                <c:pt idx="9">
                  <c:v>Cantabria</c:v>
                </c:pt>
                <c:pt idx="10">
                  <c:v>Aragón</c:v>
                </c:pt>
                <c:pt idx="11">
                  <c:v>Comunitat Valenciana</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6.0346702407444868</c:v>
                </c:pt>
                <c:pt idx="1">
                  <c:v>5.2112486442619099</c:v>
                </c:pt>
                <c:pt idx="2">
                  <c:v>5.024241749065065</c:v>
                </c:pt>
                <c:pt idx="3">
                  <c:v>4.5203829045172768</c:v>
                </c:pt>
                <c:pt idx="4">
                  <c:v>4.4977679966988857</c:v>
                </c:pt>
                <c:pt idx="5">
                  <c:v>4.381667225109676</c:v>
                </c:pt>
                <c:pt idx="6">
                  <c:v>4.3767230264669958</c:v>
                </c:pt>
                <c:pt idx="7">
                  <c:v>4.1463701096661048</c:v>
                </c:pt>
                <c:pt idx="8">
                  <c:v>4.0314946134231144</c:v>
                </c:pt>
                <c:pt idx="9">
                  <c:v>3.9031298150672531</c:v>
                </c:pt>
                <c:pt idx="10">
                  <c:v>3.6348077191315786</c:v>
                </c:pt>
                <c:pt idx="11">
                  <c:v>3.5283280570470543</c:v>
                </c:pt>
                <c:pt idx="12">
                  <c:v>3.4483024252422396</c:v>
                </c:pt>
                <c:pt idx="13">
                  <c:v>3.3714825854278212</c:v>
                </c:pt>
                <c:pt idx="14">
                  <c:v>3.2753754486219031</c:v>
                </c:pt>
                <c:pt idx="15">
                  <c:v>3.2647861747252365</c:v>
                </c:pt>
                <c:pt idx="16">
                  <c:v>3.0751201279779248</c:v>
                </c:pt>
                <c:pt idx="17">
                  <c:v>2.939026781629003</c:v>
                </c:pt>
                <c:pt idx="18">
                  <c:v>2.3100508288327921</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453E-4DCC-AC52-3D21E1227FCF}"/>
              </c:ext>
            </c:extLst>
          </c:dPt>
          <c:dPt>
            <c:idx val="9"/>
            <c:invertIfNegative val="0"/>
            <c:bubble3D val="0"/>
            <c:spPr>
              <a:solidFill>
                <a:srgbClr val="C5E0B4"/>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Cataluña</c:v>
                </c:pt>
                <c:pt idx="8">
                  <c:v>Rioja, La</c:v>
                </c:pt>
                <c:pt idx="9">
                  <c:v>TOTAL</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1.7475283223593316</c:v>
                </c:pt>
                <c:pt idx="1">
                  <c:v>1.7263514967944578</c:v>
                </c:pt>
                <c:pt idx="2">
                  <c:v>1.7187277747025345</c:v>
                </c:pt>
                <c:pt idx="3">
                  <c:v>1.6014744452295138</c:v>
                </c:pt>
                <c:pt idx="4">
                  <c:v>1.5393942175198931</c:v>
                </c:pt>
                <c:pt idx="5">
                  <c:v>1.4399562970462374</c:v>
                </c:pt>
                <c:pt idx="6">
                  <c:v>1.3862951522970575</c:v>
                </c:pt>
                <c:pt idx="7">
                  <c:v>1.3644811738254623</c:v>
                </c:pt>
                <c:pt idx="8">
                  <c:v>1.3555554670352652</c:v>
                </c:pt>
                <c:pt idx="9">
                  <c:v>1.3241224631484922</c:v>
                </c:pt>
                <c:pt idx="10">
                  <c:v>1.3100036893814138</c:v>
                </c:pt>
                <c:pt idx="11">
                  <c:v>1.2686532502604322</c:v>
                </c:pt>
                <c:pt idx="12">
                  <c:v>1.2034327627259147</c:v>
                </c:pt>
                <c:pt idx="13">
                  <c:v>1.1682565043157527</c:v>
                </c:pt>
                <c:pt idx="14">
                  <c:v>1.1098423973002132</c:v>
                </c:pt>
                <c:pt idx="15">
                  <c:v>1.0474093462335041</c:v>
                </c:pt>
                <c:pt idx="16">
                  <c:v>0.99845358029621545</c:v>
                </c:pt>
                <c:pt idx="17">
                  <c:v>0.97771297882345831</c:v>
                </c:pt>
                <c:pt idx="18">
                  <c:v>0.94427902196769631</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extLst>
              <c:ext xmlns:c16="http://schemas.microsoft.com/office/drawing/2014/chart" uri="{C3380CC4-5D6E-409C-BE32-E72D297353CC}">
                <c16:uniqueId val="{00000003-D89F-4C7A-967A-105B6E6C808D}"/>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Murcia, Región de</c:v>
                </c:pt>
                <c:pt idx="5">
                  <c:v>Castilla y León</c:v>
                </c:pt>
                <c:pt idx="6">
                  <c:v>Balears, Illes</c:v>
                </c:pt>
                <c:pt idx="7">
                  <c:v>País Vasco</c:v>
                </c:pt>
                <c:pt idx="8">
                  <c:v>Ceuta y Melilla</c:v>
                </c:pt>
                <c:pt idx="9">
                  <c:v>TOTAL</c:v>
                </c:pt>
                <c:pt idx="10">
                  <c:v>Rioja, La</c:v>
                </c:pt>
                <c:pt idx="11">
                  <c:v>Comunitat Valenciana</c:v>
                </c:pt>
                <c:pt idx="12">
                  <c:v>Madrid, Comunidad de</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8.3400039391207095</c:v>
                </c:pt>
                <c:pt idx="1">
                  <c:v>7.9536892039758618</c:v>
                </c:pt>
                <c:pt idx="2">
                  <c:v>7.2363696361453202</c:v>
                </c:pt>
                <c:pt idx="3">
                  <c:v>6.6635270168135845</c:v>
                </c:pt>
                <c:pt idx="4">
                  <c:v>6.4396814977596391</c:v>
                </c:pt>
                <c:pt idx="5">
                  <c:v>6.3276197278101813</c:v>
                </c:pt>
                <c:pt idx="6">
                  <c:v>6.3049135919782717</c:v>
                </c:pt>
                <c:pt idx="7">
                  <c:v>6.2928569406302204</c:v>
                </c:pt>
                <c:pt idx="8">
                  <c:v>6.1606964843490397</c:v>
                </c:pt>
                <c:pt idx="9">
                  <c:v>6.1456397411334178</c:v>
                </c:pt>
                <c:pt idx="10">
                  <c:v>5.7289659601798331</c:v>
                </c:pt>
                <c:pt idx="11">
                  <c:v>5.3228969253980454</c:v>
                </c:pt>
                <c:pt idx="12">
                  <c:v>5.2265786024814238</c:v>
                </c:pt>
                <c:pt idx="13">
                  <c:v>5.0979933430458226</c:v>
                </c:pt>
                <c:pt idx="14">
                  <c:v>4.8209337028352159</c:v>
                </c:pt>
                <c:pt idx="15">
                  <c:v>4.6973632508509349</c:v>
                </c:pt>
                <c:pt idx="16">
                  <c:v>4.3881122635229444</c:v>
                </c:pt>
                <c:pt idx="17">
                  <c:v>3.863844451333367</c:v>
                </c:pt>
                <c:pt idx="18">
                  <c:v>3.2607690139814856</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Extremadura</c:v>
                </c:pt>
                <c:pt idx="2">
                  <c:v>Castilla y León</c:v>
                </c:pt>
                <c:pt idx="3">
                  <c:v>Cataluña</c:v>
                </c:pt>
                <c:pt idx="4">
                  <c:v>Castilla - La Mancha</c:v>
                </c:pt>
                <c:pt idx="5">
                  <c:v>Rioja, La</c:v>
                </c:pt>
                <c:pt idx="6">
                  <c:v>País Vasco</c:v>
                </c:pt>
                <c:pt idx="7">
                  <c:v>Balears, Illes</c:v>
                </c:pt>
                <c:pt idx="8">
                  <c:v>Madrid, Comunidad de</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42.903589738707389</c:v>
                </c:pt>
                <c:pt idx="1">
                  <c:v>40.594046044641168</c:v>
                </c:pt>
                <c:pt idx="2">
                  <c:v>40.016814939708389</c:v>
                </c:pt>
                <c:pt idx="3">
                  <c:v>39.567632679715494</c:v>
                </c:pt>
                <c:pt idx="4">
                  <c:v>38.872836742103352</c:v>
                </c:pt>
                <c:pt idx="5">
                  <c:v>37.527663610496361</c:v>
                </c:pt>
                <c:pt idx="6">
                  <c:v>37.314116768252497</c:v>
                </c:pt>
                <c:pt idx="7">
                  <c:v>36.521806975111183</c:v>
                </c:pt>
                <c:pt idx="8">
                  <c:v>35.771617774945042</c:v>
                </c:pt>
                <c:pt idx="9">
                  <c:v>35.06199897154216</c:v>
                </c:pt>
                <c:pt idx="10">
                  <c:v>31.869046133366613</c:v>
                </c:pt>
                <c:pt idx="11">
                  <c:v>30.513371671040144</c:v>
                </c:pt>
                <c:pt idx="12">
                  <c:v>30.158910212120901</c:v>
                </c:pt>
                <c:pt idx="13">
                  <c:v>29.938762717585227</c:v>
                </c:pt>
                <c:pt idx="14">
                  <c:v>29.347602387322496</c:v>
                </c:pt>
                <c:pt idx="15">
                  <c:v>28.79009456956225</c:v>
                </c:pt>
                <c:pt idx="16">
                  <c:v>27.019573788959821</c:v>
                </c:pt>
                <c:pt idx="17">
                  <c:v>21.669163637125585</c:v>
                </c:pt>
                <c:pt idx="18">
                  <c:v>18.652150327374571</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'35ResolGraAltaBaj'!$AA$11:$AA$38</c:f>
              <c:numCache>
                <c:formatCode>m/d/yyyy</c:formatCode>
                <c:ptCount val="2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numCache>
            </c:numRef>
          </c:cat>
          <c:val>
            <c:numRef>
              <c:f>'35ResolGraAltaBaj'!$AB$11:$AB$38</c:f>
              <c:numCache>
                <c:formatCode>0</c:formatCode>
                <c:ptCount val="28"/>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'35ResolGraAltaBaj'!$AA$11:$AA$38</c:f>
              <c:numCache>
                <c:formatCode>m/d/yyyy</c:formatCode>
                <c:ptCount val="2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numCache>
            </c:numRef>
          </c:cat>
          <c:val>
            <c:numRef>
              <c:f>'35ResolGraAltaBaj'!$AC$11:$AC$38</c:f>
              <c:numCache>
                <c:formatCode>0</c:formatCode>
                <c:ptCount val="28"/>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5273</c:v>
                </c:pt>
                <c:pt idx="1">
                  <c:v>117446</c:v>
                </c:pt>
                <c:pt idx="2">
                  <c:v>63618</c:v>
                </c:pt>
                <c:pt idx="3">
                  <c:v>83898</c:v>
                </c:pt>
                <c:pt idx="4">
                  <c:v>90616</c:v>
                </c:pt>
                <c:pt idx="5">
                  <c:v>142268</c:v>
                </c:pt>
                <c:pt idx="6">
                  <c:v>406505</c:v>
                </c:pt>
                <c:pt idx="7">
                  <c:v>1004345</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433486</c:v>
                </c:pt>
                <c:pt idx="1">
                  <c:v>52747</c:v>
                </c:pt>
                <c:pt idx="2">
                  <c:v>45417</c:v>
                </c:pt>
                <c:pt idx="3">
                  <c:v>42037</c:v>
                </c:pt>
                <c:pt idx="4">
                  <c:v>59043</c:v>
                </c:pt>
                <c:pt idx="5">
                  <c:v>23546</c:v>
                </c:pt>
                <c:pt idx="6">
                  <c:v>151767</c:v>
                </c:pt>
                <c:pt idx="7">
                  <c:v>94471</c:v>
                </c:pt>
                <c:pt idx="8">
                  <c:v>368289</c:v>
                </c:pt>
                <c:pt idx="9">
                  <c:v>197799</c:v>
                </c:pt>
                <c:pt idx="10">
                  <c:v>57881</c:v>
                </c:pt>
                <c:pt idx="11">
                  <c:v>83145</c:v>
                </c:pt>
                <c:pt idx="12">
                  <c:v>233210</c:v>
                </c:pt>
                <c:pt idx="13">
                  <c:v>60122</c:v>
                </c:pt>
                <c:pt idx="14">
                  <c:v>21751</c:v>
                </c:pt>
                <c:pt idx="15">
                  <c:v>111374</c:v>
                </c:pt>
                <c:pt idx="16">
                  <c:v>14552</c:v>
                </c:pt>
                <c:pt idx="17">
                  <c:v>5123</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1205095</c:v>
                </c:pt>
                <c:pt idx="1">
                  <c:v>708874</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582</c:v>
                </c:pt>
                <c:pt idx="1">
                  <c:v>9886</c:v>
                </c:pt>
                <c:pt idx="2">
                  <c:v>6117</c:v>
                </c:pt>
                <c:pt idx="3">
                  <c:v>9317</c:v>
                </c:pt>
                <c:pt idx="4">
                  <c:v>8541</c:v>
                </c:pt>
                <c:pt idx="5">
                  <c:v>11793</c:v>
                </c:pt>
                <c:pt idx="6">
                  <c:v>40865</c:v>
                </c:pt>
                <c:pt idx="7">
                  <c:v>186641</c:v>
                </c:pt>
              </c:numCache>
            </c:numRef>
          </c:val>
          <c:extLst>
            <c:ext xmlns:c15="http://schemas.microsoft.com/office/drawing/2012/chart" uri="{02D57815-91ED-43cb-92C2-25804820EDAC}">
              <c15:datalabelsRange>
                <c15:f>'36aperfresol_graf'!$V$12:$AC$12</c15:f>
                <c15:dlblRangeCache>
                  <c:ptCount val="8"/>
                  <c:pt idx="0">
                    <c:v>26%</c:v>
                  </c:pt>
                  <c:pt idx="1">
                    <c:v>25%</c:v>
                  </c:pt>
                  <c:pt idx="2">
                    <c:v>25%</c:v>
                  </c:pt>
                  <c:pt idx="3">
                    <c:v>26%</c:v>
                  </c:pt>
                  <c:pt idx="4">
                    <c:v>20%</c:v>
                  </c:pt>
                  <c:pt idx="5">
                    <c:v>17%</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775</c:v>
                </c:pt>
                <c:pt idx="1">
                  <c:v>11103</c:v>
                </c:pt>
                <c:pt idx="2">
                  <c:v>7736</c:v>
                </c:pt>
                <c:pt idx="3">
                  <c:v>11774</c:v>
                </c:pt>
                <c:pt idx="4">
                  <c:v>13126</c:v>
                </c:pt>
                <c:pt idx="5">
                  <c:v>20847</c:v>
                </c:pt>
                <c:pt idx="6">
                  <c:v>68084</c:v>
                </c:pt>
                <c:pt idx="7">
                  <c:v>231222</c:v>
                </c:pt>
              </c:numCache>
            </c:numRef>
          </c:val>
          <c:extLst>
            <c:ext xmlns:c15="http://schemas.microsoft.com/office/drawing/2012/chart" uri="{02D57815-91ED-43cb-92C2-25804820EDAC}">
              <c15:datalabelsRange>
                <c15:f>'36aperfresol_graf'!$V$13:$AC$13</c15:f>
                <c15:dlblRangeCache>
                  <c:ptCount val="8"/>
                  <c:pt idx="0">
                    <c:v>35%</c:v>
                  </c:pt>
                  <c:pt idx="1">
                    <c:v>29%</c:v>
                  </c:pt>
                  <c:pt idx="2">
                    <c:v>31%</c:v>
                  </c:pt>
                  <c:pt idx="3">
                    <c:v>33%</c:v>
                  </c:pt>
                  <c:pt idx="4">
                    <c:v>31%</c:v>
                  </c:pt>
                  <c:pt idx="5">
                    <c:v>30%</c:v>
                  </c:pt>
                  <c:pt idx="6">
                    <c:v>27%</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309</c:v>
                </c:pt>
                <c:pt idx="1">
                  <c:v>7810</c:v>
                </c:pt>
                <c:pt idx="2">
                  <c:v>6713</c:v>
                </c:pt>
                <c:pt idx="3">
                  <c:v>9829</c:v>
                </c:pt>
                <c:pt idx="4">
                  <c:v>12796</c:v>
                </c:pt>
                <c:pt idx="5">
                  <c:v>22212</c:v>
                </c:pt>
                <c:pt idx="6">
                  <c:v>81134</c:v>
                </c:pt>
                <c:pt idx="7">
                  <c:v>198973</c:v>
                </c:pt>
              </c:numCache>
            </c:numRef>
          </c:val>
          <c:extLst>
            <c:ext xmlns:c15="http://schemas.microsoft.com/office/drawing/2012/chart" uri="{02D57815-91ED-43cb-92C2-25804820EDAC}">
              <c15:datalabelsRange>
                <c15:f>'36aperfresol_graf'!$V$14:$AC$14</c15:f>
                <c15:dlblRangeCache>
                  <c:ptCount val="8"/>
                  <c:pt idx="0">
                    <c:v>14%</c:v>
                  </c:pt>
                  <c:pt idx="1">
                    <c:v>20%</c:v>
                  </c:pt>
                  <c:pt idx="2">
                    <c:v>27%</c:v>
                  </c:pt>
                  <c:pt idx="3">
                    <c:v>27%</c:v>
                  </c:pt>
                  <c:pt idx="4">
                    <c:v>30%</c:v>
                  </c:pt>
                  <c:pt idx="5">
                    <c:v>31%</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571</c:v>
                </c:pt>
                <c:pt idx="1">
                  <c:v>10079</c:v>
                </c:pt>
                <c:pt idx="2">
                  <c:v>4169</c:v>
                </c:pt>
                <c:pt idx="3">
                  <c:v>5277</c:v>
                </c:pt>
                <c:pt idx="4">
                  <c:v>7922</c:v>
                </c:pt>
                <c:pt idx="5">
                  <c:v>15768</c:v>
                </c:pt>
                <c:pt idx="6">
                  <c:v>66190</c:v>
                </c:pt>
                <c:pt idx="7">
                  <c:v>116934</c:v>
                </c:pt>
              </c:numCache>
            </c:numRef>
          </c:val>
          <c:extLst>
            <c:ext xmlns:c15="http://schemas.microsoft.com/office/drawing/2012/chart" uri="{02D57815-91ED-43cb-92C2-25804820EDAC}">
              <c15:datalabelsRange>
                <c15:f>'36aperfresol_graf'!$V$15:$AC$15</c15:f>
                <c15:dlblRangeCache>
                  <c:ptCount val="8"/>
                  <c:pt idx="0">
                    <c:v>26%</c:v>
                  </c:pt>
                  <c:pt idx="1">
                    <c:v>26%</c:v>
                  </c:pt>
                  <c:pt idx="2">
                    <c:v>17%</c:v>
                  </c:pt>
                  <c:pt idx="3">
                    <c:v>15%</c:v>
                  </c:pt>
                  <c:pt idx="4">
                    <c:v>19%</c:v>
                  </c:pt>
                  <c:pt idx="5">
                    <c:v>22%</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803</c:v>
                </c:pt>
                <c:pt idx="1">
                  <c:v>20541</c:v>
                </c:pt>
                <c:pt idx="2">
                  <c:v>9230</c:v>
                </c:pt>
                <c:pt idx="3">
                  <c:v>11472</c:v>
                </c:pt>
                <c:pt idx="4">
                  <c:v>9808</c:v>
                </c:pt>
                <c:pt idx="5">
                  <c:v>13032</c:v>
                </c:pt>
                <c:pt idx="6">
                  <c:v>30050</c:v>
                </c:pt>
                <c:pt idx="7">
                  <c:v>58790</c:v>
                </c:pt>
              </c:numCache>
            </c:numRef>
          </c:val>
          <c:extLst>
            <c:ext xmlns:c15="http://schemas.microsoft.com/office/drawing/2012/chart" uri="{02D57815-91ED-43cb-92C2-25804820EDAC}">
              <c15:datalabelsRange>
                <c15:f>'36aperfresol_graf'!$V$17:$AC$17</c15:f>
                <c15:dlblRangeCache>
                  <c:ptCount val="8"/>
                  <c:pt idx="0">
                    <c:v>26%</c:v>
                  </c:pt>
                  <c:pt idx="1">
                    <c:v>26%</c:v>
                  </c:pt>
                  <c:pt idx="2">
                    <c:v>24%</c:v>
                  </c:pt>
                  <c:pt idx="3">
                    <c:v>24%</c:v>
                  </c:pt>
                  <c:pt idx="4">
                    <c:v>20%</c:v>
                  </c:pt>
                  <c:pt idx="5">
                    <c:v>18%</c:v>
                  </c:pt>
                  <c:pt idx="6">
                    <c:v>20%</c:v>
                  </c:pt>
                  <c:pt idx="7">
                    <c:v>22%</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1093</c:v>
                </c:pt>
                <c:pt idx="1">
                  <c:v>26671</c:v>
                </c:pt>
                <c:pt idx="2">
                  <c:v>11856</c:v>
                </c:pt>
                <c:pt idx="3">
                  <c:v>15705</c:v>
                </c:pt>
                <c:pt idx="4">
                  <c:v>15800</c:v>
                </c:pt>
                <c:pt idx="5">
                  <c:v>22810</c:v>
                </c:pt>
                <c:pt idx="6">
                  <c:v>44782</c:v>
                </c:pt>
                <c:pt idx="7">
                  <c:v>78505</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430</c:v>
                </c:pt>
                <c:pt idx="1">
                  <c:v>17402</c:v>
                </c:pt>
                <c:pt idx="2">
                  <c:v>11281</c:v>
                </c:pt>
                <c:pt idx="3">
                  <c:v>14117</c:v>
                </c:pt>
                <c:pt idx="4">
                  <c:v>15088</c:v>
                </c:pt>
                <c:pt idx="5">
                  <c:v>22177</c:v>
                </c:pt>
                <c:pt idx="6">
                  <c:v>42414</c:v>
                </c:pt>
                <c:pt idx="7">
                  <c:v>75502</c:v>
                </c:pt>
              </c:numCache>
            </c:numRef>
          </c:val>
          <c:extLst>
            <c:ext xmlns:c15="http://schemas.microsoft.com/office/drawing/2012/chart" uri="{02D57815-91ED-43cb-92C2-25804820EDAC}">
              <c15:datalabelsRange>
                <c15:f>'36aperfresol_graf'!$V$19:$AC$19</c15:f>
                <c15:dlblRangeCache>
                  <c:ptCount val="8"/>
                  <c:pt idx="0">
                    <c:v>14%</c:v>
                  </c:pt>
                  <c:pt idx="1">
                    <c:v>22%</c:v>
                  </c:pt>
                  <c:pt idx="2">
                    <c:v>29%</c:v>
                  </c:pt>
                  <c:pt idx="3">
                    <c:v>30%</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710</c:v>
                </c:pt>
                <c:pt idx="1">
                  <c:v>13954</c:v>
                </c:pt>
                <c:pt idx="2">
                  <c:v>6516</c:v>
                </c:pt>
                <c:pt idx="3">
                  <c:v>6407</c:v>
                </c:pt>
                <c:pt idx="4">
                  <c:v>7535</c:v>
                </c:pt>
                <c:pt idx="5">
                  <c:v>13629</c:v>
                </c:pt>
                <c:pt idx="6">
                  <c:v>32986</c:v>
                </c:pt>
                <c:pt idx="7">
                  <c:v>57778</c:v>
                </c:pt>
              </c:numCache>
            </c:numRef>
          </c:val>
          <c:extLst>
            <c:ext xmlns:c15="http://schemas.microsoft.com/office/drawing/2012/chart" uri="{02D57815-91ED-43cb-92C2-25804820EDAC}">
              <c15:datalabelsRange>
                <c15:f>'36aperfresol_graf'!$V$20:$AC$20</c15:f>
                <c15:dlblRangeCache>
                  <c:ptCount val="8"/>
                  <c:pt idx="0">
                    <c:v>23%</c:v>
                  </c:pt>
                  <c:pt idx="1">
                    <c:v>18%</c:v>
                  </c:pt>
                  <c:pt idx="2">
                    <c:v>17%</c:v>
                  </c:pt>
                  <c:pt idx="3">
                    <c:v>13%</c:v>
                  </c:pt>
                  <c:pt idx="4">
                    <c:v>16%</c:v>
                  </c:pt>
                  <c:pt idx="5">
                    <c:v>19%</c:v>
                  </c:pt>
                  <c:pt idx="6">
                    <c:v>22%</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582</c:v>
                </c:pt>
                <c:pt idx="1">
                  <c:v>9886</c:v>
                </c:pt>
                <c:pt idx="2">
                  <c:v>6117</c:v>
                </c:pt>
                <c:pt idx="3">
                  <c:v>9317</c:v>
                </c:pt>
                <c:pt idx="4">
                  <c:v>8541</c:v>
                </c:pt>
                <c:pt idx="5">
                  <c:v>11793</c:v>
                </c:pt>
                <c:pt idx="6">
                  <c:v>40865</c:v>
                </c:pt>
                <c:pt idx="7">
                  <c:v>186641</c:v>
                </c:pt>
              </c:numCache>
            </c:numRef>
          </c:val>
          <c:extLst>
            <c:ext xmlns:c15="http://schemas.microsoft.com/office/drawing/2012/chart" uri="{02D57815-91ED-43cb-92C2-25804820EDAC}">
              <c15:datalabelsRange>
                <c15:f>'36bperfresol_graf'!$V$12:$AC$12</c15:f>
                <c15:dlblRangeCache>
                  <c:ptCount val="8"/>
                  <c:pt idx="0">
                    <c:v>35%</c:v>
                  </c:pt>
                  <c:pt idx="1">
                    <c:v>34%</c:v>
                  </c:pt>
                  <c:pt idx="2">
                    <c:v>30%</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775</c:v>
                </c:pt>
                <c:pt idx="1">
                  <c:v>11103</c:v>
                </c:pt>
                <c:pt idx="2">
                  <c:v>7736</c:v>
                </c:pt>
                <c:pt idx="3">
                  <c:v>11774</c:v>
                </c:pt>
                <c:pt idx="4">
                  <c:v>13126</c:v>
                </c:pt>
                <c:pt idx="5">
                  <c:v>20847</c:v>
                </c:pt>
                <c:pt idx="6">
                  <c:v>68084</c:v>
                </c:pt>
                <c:pt idx="7">
                  <c:v>231222</c:v>
                </c:pt>
              </c:numCache>
            </c:numRef>
          </c:val>
          <c:extLst>
            <c:ext xmlns:c15="http://schemas.microsoft.com/office/drawing/2012/chart" uri="{02D57815-91ED-43cb-92C2-25804820EDAC}">
              <c15:datalabelsRange>
                <c15:f>'36bperfresol_graf'!$V$13:$AC$13</c15:f>
                <c15:dlblRangeCache>
                  <c:ptCount val="8"/>
                  <c:pt idx="0">
                    <c:v>47%</c:v>
                  </c:pt>
                  <c:pt idx="1">
                    <c:v>39%</c:v>
                  </c:pt>
                  <c:pt idx="2">
                    <c:v>38%</c:v>
                  </c:pt>
                  <c:pt idx="3">
                    <c:v>38%</c:v>
                  </c:pt>
                  <c:pt idx="4">
                    <c:v>38%</c:v>
                  </c:pt>
                  <c:pt idx="5">
                    <c:v>38%</c:v>
                  </c:pt>
                  <c:pt idx="6">
                    <c:v>36%</c:v>
                  </c:pt>
                  <c:pt idx="7">
                    <c:v>37%</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309</c:v>
                </c:pt>
                <c:pt idx="1">
                  <c:v>7810</c:v>
                </c:pt>
                <c:pt idx="2">
                  <c:v>6713</c:v>
                </c:pt>
                <c:pt idx="3">
                  <c:v>9829</c:v>
                </c:pt>
                <c:pt idx="4">
                  <c:v>12796</c:v>
                </c:pt>
                <c:pt idx="5">
                  <c:v>22212</c:v>
                </c:pt>
                <c:pt idx="6">
                  <c:v>81134</c:v>
                </c:pt>
                <c:pt idx="7">
                  <c:v>198973</c:v>
                </c:pt>
              </c:numCache>
            </c:numRef>
          </c:val>
          <c:extLst>
            <c:ext xmlns:c15="http://schemas.microsoft.com/office/drawing/2012/chart" uri="{02D57815-91ED-43cb-92C2-25804820EDAC}">
              <c15:datalabelsRange>
                <c15:f>'36bperfresol_graf'!$V$14:$AC$14</c15:f>
                <c15:dlblRangeCache>
                  <c:ptCount val="8"/>
                  <c:pt idx="0">
                    <c:v>19%</c:v>
                  </c:pt>
                  <c:pt idx="1">
                    <c:v>27%</c:v>
                  </c:pt>
                  <c:pt idx="2">
                    <c:v>33%</c:v>
                  </c:pt>
                  <c:pt idx="3">
                    <c:v>32%</c:v>
                  </c:pt>
                  <c:pt idx="4">
                    <c:v>37%</c:v>
                  </c:pt>
                  <c:pt idx="5">
                    <c:v>40%</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803</c:v>
                </c:pt>
                <c:pt idx="1">
                  <c:v>20541</c:v>
                </c:pt>
                <c:pt idx="2">
                  <c:v>9230</c:v>
                </c:pt>
                <c:pt idx="3">
                  <c:v>11472</c:v>
                </c:pt>
                <c:pt idx="4">
                  <c:v>9808</c:v>
                </c:pt>
                <c:pt idx="5">
                  <c:v>13032</c:v>
                </c:pt>
                <c:pt idx="6">
                  <c:v>30050</c:v>
                </c:pt>
                <c:pt idx="7">
                  <c:v>58790</c:v>
                </c:pt>
              </c:numCache>
            </c:numRef>
          </c:val>
          <c:extLst>
            <c:ext xmlns:c15="http://schemas.microsoft.com/office/drawing/2012/chart" uri="{02D57815-91ED-43cb-92C2-25804820EDAC}">
              <c15:datalabelsRange>
                <c15:f>'36bperfresol_graf'!$V$17:$AC$17</c15:f>
                <c15:dlblRangeCache>
                  <c:ptCount val="8"/>
                  <c:pt idx="0">
                    <c:v>35%</c:v>
                  </c:pt>
                  <c:pt idx="1">
                    <c:v>32%</c:v>
                  </c:pt>
                  <c:pt idx="2">
                    <c:v>29%</c:v>
                  </c:pt>
                  <c:pt idx="3">
                    <c:v>28%</c:v>
                  </c:pt>
                  <c:pt idx="4">
                    <c:v>24%</c:v>
                  </c:pt>
                  <c:pt idx="5">
                    <c:v>22%</c:v>
                  </c:pt>
                  <c:pt idx="6">
                    <c:v>26%</c:v>
                  </c:pt>
                  <c:pt idx="7">
                    <c:v>28%</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1093</c:v>
                </c:pt>
                <c:pt idx="1">
                  <c:v>26671</c:v>
                </c:pt>
                <c:pt idx="2">
                  <c:v>11856</c:v>
                </c:pt>
                <c:pt idx="3">
                  <c:v>15705</c:v>
                </c:pt>
                <c:pt idx="4">
                  <c:v>15800</c:v>
                </c:pt>
                <c:pt idx="5">
                  <c:v>22810</c:v>
                </c:pt>
                <c:pt idx="6">
                  <c:v>44782</c:v>
                </c:pt>
                <c:pt idx="7">
                  <c:v>78505</c:v>
                </c:pt>
              </c:numCache>
            </c:numRef>
          </c:val>
          <c:extLst>
            <c:ext xmlns:c15="http://schemas.microsoft.com/office/drawing/2012/chart" uri="{02D57815-91ED-43cb-92C2-25804820EDAC}">
              <c15:datalabelsRange>
                <c15:f>'36bperfresol_graf'!$V$18:$AC$18</c15:f>
                <c15:dlblRangeCache>
                  <c:ptCount val="8"/>
                  <c:pt idx="0">
                    <c:v>47%</c:v>
                  </c:pt>
                  <c:pt idx="1">
                    <c:v>41%</c:v>
                  </c:pt>
                  <c:pt idx="2">
                    <c:v>37%</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430</c:v>
                </c:pt>
                <c:pt idx="1">
                  <c:v>17402</c:v>
                </c:pt>
                <c:pt idx="2">
                  <c:v>11281</c:v>
                </c:pt>
                <c:pt idx="3">
                  <c:v>14117</c:v>
                </c:pt>
                <c:pt idx="4">
                  <c:v>15088</c:v>
                </c:pt>
                <c:pt idx="5">
                  <c:v>22177</c:v>
                </c:pt>
                <c:pt idx="6">
                  <c:v>42414</c:v>
                </c:pt>
                <c:pt idx="7">
                  <c:v>75502</c:v>
                </c:pt>
              </c:numCache>
            </c:numRef>
          </c:val>
          <c:extLst>
            <c:ext xmlns:c15="http://schemas.microsoft.com/office/drawing/2012/chart" uri="{02D57815-91ED-43cb-92C2-25804820EDAC}">
              <c15:datalabelsRange>
                <c15:f>'36bperfresol_graf'!$V$19:$AC$19</c15:f>
                <c15:dlblRangeCache>
                  <c:ptCount val="8"/>
                  <c:pt idx="0">
                    <c:v>18%</c:v>
                  </c:pt>
                  <c:pt idx="1">
                    <c:v>27%</c:v>
                  </c:pt>
                  <c:pt idx="2">
                    <c:v>35%</c:v>
                  </c:pt>
                  <c:pt idx="3">
                    <c:v>34%</c:v>
                  </c:pt>
                  <c:pt idx="4">
                    <c:v>37%</c:v>
                  </c:pt>
                  <c:pt idx="5">
                    <c:v>38%</c:v>
                  </c:pt>
                  <c:pt idx="6">
                    <c:v>36%</c:v>
                  </c:pt>
                  <c:pt idx="7">
                    <c:v>35%</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79.210799950652969</c:v>
                </c:pt>
                <c:pt idx="1">
                  <c:v>39.439031985408604</c:v>
                </c:pt>
                <c:pt idx="2">
                  <c:v>60.539376592001261</c:v>
                </c:pt>
                <c:pt idx="3">
                  <c:v>52.301467987265653</c:v>
                </c:pt>
                <c:pt idx="4">
                  <c:v>33.694118735400913</c:v>
                </c:pt>
                <c:pt idx="5">
                  <c:v>67.137910106743774</c:v>
                </c:pt>
                <c:pt idx="6">
                  <c:v>48.203443323244592</c:v>
                </c:pt>
                <c:pt idx="7">
                  <c:v>72.229979110519423</c:v>
                </c:pt>
                <c:pt idx="8">
                  <c:v>46.934958090798389</c:v>
                </c:pt>
                <c:pt idx="9">
                  <c:v>37.649645736623505</c:v>
                </c:pt>
                <c:pt idx="10">
                  <c:v>35.791301643253334</c:v>
                </c:pt>
                <c:pt idx="11">
                  <c:v>64.640297621764731</c:v>
                </c:pt>
                <c:pt idx="12">
                  <c:v>70.126070306785422</c:v>
                </c:pt>
                <c:pt idx="13">
                  <c:v>49.978625954198471</c:v>
                </c:pt>
                <c:pt idx="14">
                  <c:v>42.294212370938716</c:v>
                </c:pt>
                <c:pt idx="15">
                  <c:v>54.225993108380472</c:v>
                </c:pt>
                <c:pt idx="16">
                  <c:v>83.127299484915383</c:v>
                </c:pt>
                <c:pt idx="17">
                  <c:v>62.28506787330317</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1.1324640534559287</c:v>
                </c:pt>
                <c:pt idx="1">
                  <c:v>16.762311490724677</c:v>
                </c:pt>
                <c:pt idx="2">
                  <c:v>10.608965100706389</c:v>
                </c:pt>
                <c:pt idx="3">
                  <c:v>1.7553944110364343</c:v>
                </c:pt>
                <c:pt idx="4">
                  <c:v>30.541871921182267</c:v>
                </c:pt>
                <c:pt idx="5">
                  <c:v>0.67473492556495662</c:v>
                </c:pt>
                <c:pt idx="6">
                  <c:v>30.974498696271276</c:v>
                </c:pt>
                <c:pt idx="7">
                  <c:v>10.090809710902578</c:v>
                </c:pt>
                <c:pt idx="8">
                  <c:v>9.7456155400909736</c:v>
                </c:pt>
                <c:pt idx="9">
                  <c:v>11.419600667460273</c:v>
                </c:pt>
                <c:pt idx="10">
                  <c:v>47.791716344409309</c:v>
                </c:pt>
                <c:pt idx="11">
                  <c:v>15.707308166339526</c:v>
                </c:pt>
                <c:pt idx="12">
                  <c:v>11.067940277957058</c:v>
                </c:pt>
                <c:pt idx="13">
                  <c:v>2.6340966921119593</c:v>
                </c:pt>
                <c:pt idx="14">
                  <c:v>12.356730131666193</c:v>
                </c:pt>
                <c:pt idx="15">
                  <c:v>1.4595930043560237</c:v>
                </c:pt>
                <c:pt idx="16">
                  <c:v>7.6232523914643116</c:v>
                </c:pt>
                <c:pt idx="17">
                  <c:v>6.7873303167420809E-2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19.653966519548728</c:v>
                </c:pt>
                <c:pt idx="1">
                  <c:v>43.798656523866718</c:v>
                </c:pt>
                <c:pt idx="2">
                  <c:v>28.804390641002076</c:v>
                </c:pt>
                <c:pt idx="3">
                  <c:v>45.943137601697913</c:v>
                </c:pt>
                <c:pt idx="4">
                  <c:v>35.764009343416824</c:v>
                </c:pt>
                <c:pt idx="5">
                  <c:v>32.187354967691263</c:v>
                </c:pt>
                <c:pt idx="6">
                  <c:v>19.499836648646649</c:v>
                </c:pt>
                <c:pt idx="7">
                  <c:v>17.65431697892652</c:v>
                </c:pt>
                <c:pt idx="8">
                  <c:v>43.278416865785935</c:v>
                </c:pt>
                <c:pt idx="9">
                  <c:v>50.726460849088483</c:v>
                </c:pt>
                <c:pt idx="10">
                  <c:v>16.41698201233736</c:v>
                </c:pt>
                <c:pt idx="11">
                  <c:v>19.507463367873282</c:v>
                </c:pt>
                <c:pt idx="12">
                  <c:v>18.769846392151802</c:v>
                </c:pt>
                <c:pt idx="13">
                  <c:v>47.381170483460558</c:v>
                </c:pt>
                <c:pt idx="14">
                  <c:v>45.183290707587382</c:v>
                </c:pt>
                <c:pt idx="15">
                  <c:v>36.946015647010384</c:v>
                </c:pt>
                <c:pt idx="16">
                  <c:v>9.2494481236203097</c:v>
                </c:pt>
                <c:pt idx="17">
                  <c:v>37.647058823529413</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2.7694763423777718E-3</c:v>
                </c:pt>
                <c:pt idx="1">
                  <c:v>0</c:v>
                </c:pt>
                <c:pt idx="2">
                  <c:v>4.7267666290275991E-2</c:v>
                </c:pt>
                <c:pt idx="3">
                  <c:v>0</c:v>
                </c:pt>
                <c:pt idx="4">
                  <c:v>0</c:v>
                </c:pt>
                <c:pt idx="5">
                  <c:v>0</c:v>
                </c:pt>
                <c:pt idx="6">
                  <c:v>1.3222213318374869</c:v>
                </c:pt>
                <c:pt idx="7">
                  <c:v>2.4894199651481205E-2</c:v>
                </c:pt>
                <c:pt idx="8">
                  <c:v>4.100950332469902E-2</c:v>
                </c:pt>
                <c:pt idx="9">
                  <c:v>0.20429274682774431</c:v>
                </c:pt>
                <c:pt idx="10">
                  <c:v>0</c:v>
                </c:pt>
                <c:pt idx="11">
                  <c:v>0.14493084402245857</c:v>
                </c:pt>
                <c:pt idx="12">
                  <c:v>3.614302310571834E-2</c:v>
                </c:pt>
                <c:pt idx="13">
                  <c:v>6.1068702290076335E-3</c:v>
                </c:pt>
                <c:pt idx="14">
                  <c:v>0.16576678980771054</c:v>
                </c:pt>
                <c:pt idx="15">
                  <c:v>7.3683982402531258</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73.35456868772917</c:v>
                </c:pt>
                <c:pt idx="1">
                  <c:v>42.42976248861487</c:v>
                </c:pt>
                <c:pt idx="2">
                  <c:v>57.128371527073618</c:v>
                </c:pt>
                <c:pt idx="3">
                  <c:v>54.364456649666536</c:v>
                </c:pt>
                <c:pt idx="4">
                  <c:v>37.554164660568127</c:v>
                </c:pt>
                <c:pt idx="5">
                  <c:v>73.283819628647208</c:v>
                </c:pt>
                <c:pt idx="6">
                  <c:v>43.690930917821674</c:v>
                </c:pt>
                <c:pt idx="7">
                  <c:v>62.88383595521055</c:v>
                </c:pt>
                <c:pt idx="8">
                  <c:v>52.914064823074632</c:v>
                </c:pt>
                <c:pt idx="9">
                  <c:v>37.336670927425082</c:v>
                </c:pt>
                <c:pt idx="10">
                  <c:v>39.293805171470979</c:v>
                </c:pt>
                <c:pt idx="11">
                  <c:v>63.990955342001129</c:v>
                </c:pt>
                <c:pt idx="12">
                  <c:v>64.608465330955624</c:v>
                </c:pt>
                <c:pt idx="13">
                  <c:v>48.181760887376313</c:v>
                </c:pt>
                <c:pt idx="14">
                  <c:v>46.684675834970534</c:v>
                </c:pt>
                <c:pt idx="15">
                  <c:v>57.271273607329618</c:v>
                </c:pt>
                <c:pt idx="16">
                  <c:v>72.121049812533471</c:v>
                </c:pt>
                <c:pt idx="17">
                  <c:v>56.353958749168328</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2.4121263750509279</c:v>
                </c:pt>
                <c:pt idx="1">
                  <c:v>24.626917956981714</c:v>
                </c:pt>
                <c:pt idx="2">
                  <c:v>15.179476779557898</c:v>
                </c:pt>
                <c:pt idx="3">
                  <c:v>3.7367595135347194</c:v>
                </c:pt>
                <c:pt idx="4">
                  <c:v>26.088451750464269</c:v>
                </c:pt>
                <c:pt idx="5">
                  <c:v>1.0716180371352786</c:v>
                </c:pt>
                <c:pt idx="6">
                  <c:v>35.43817527010804</c:v>
                </c:pt>
                <c:pt idx="7">
                  <c:v>11.235144603970598</c:v>
                </c:pt>
                <c:pt idx="8">
                  <c:v>10.810660124888493</c:v>
                </c:pt>
                <c:pt idx="9">
                  <c:v>12.590541116318704</c:v>
                </c:pt>
                <c:pt idx="10">
                  <c:v>45.676119053198967</c:v>
                </c:pt>
                <c:pt idx="11">
                  <c:v>18.574801316795796</c:v>
                </c:pt>
                <c:pt idx="12">
                  <c:v>16.096716668414981</c:v>
                </c:pt>
                <c:pt idx="13">
                  <c:v>4.5881389046448602</c:v>
                </c:pt>
                <c:pt idx="14">
                  <c:v>16.50294695481336</c:v>
                </c:pt>
                <c:pt idx="15">
                  <c:v>2.9214745667487789</c:v>
                </c:pt>
                <c:pt idx="16">
                  <c:v>13.765399035886448</c:v>
                </c:pt>
                <c:pt idx="17">
                  <c:v>6.65335994677312E-2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24.225897255453905</c:v>
                </c:pt>
                <c:pt idx="1">
                  <c:v>32.943319554403416</c:v>
                </c:pt>
                <c:pt idx="2">
                  <c:v>27.611032244980734</c:v>
                </c:pt>
                <c:pt idx="3">
                  <c:v>41.898783836798742</c:v>
                </c:pt>
                <c:pt idx="4">
                  <c:v>36.357383588967608</c:v>
                </c:pt>
                <c:pt idx="5">
                  <c:v>25.644562334217508</c:v>
                </c:pt>
                <c:pt idx="6">
                  <c:v>19.646404016151916</c:v>
                </c:pt>
                <c:pt idx="7">
                  <c:v>25.832932609741018</c:v>
                </c:pt>
                <c:pt idx="8">
                  <c:v>36.147041332143921</c:v>
                </c:pt>
                <c:pt idx="9">
                  <c:v>49.802939923306347</c:v>
                </c:pt>
                <c:pt idx="10">
                  <c:v>15.030075775330053</c:v>
                </c:pt>
                <c:pt idx="11">
                  <c:v>17.16822398829515</c:v>
                </c:pt>
                <c:pt idx="12">
                  <c:v>19.205654043847687</c:v>
                </c:pt>
                <c:pt idx="13">
                  <c:v>47.21749543076826</c:v>
                </c:pt>
                <c:pt idx="14">
                  <c:v>36.542239685658153</c:v>
                </c:pt>
                <c:pt idx="15">
                  <c:v>30.770560525519684</c:v>
                </c:pt>
                <c:pt idx="16">
                  <c:v>14.113551151580076</c:v>
                </c:pt>
                <c:pt idx="17">
                  <c:v>43.57950765136394</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7.407681765991333E-3</c:v>
                </c:pt>
                <c:pt idx="1">
                  <c:v>0</c:v>
                </c:pt>
                <c:pt idx="2">
                  <c:v>8.1119448387750967E-2</c:v>
                </c:pt>
                <c:pt idx="3">
                  <c:v>0</c:v>
                </c:pt>
                <c:pt idx="4">
                  <c:v>0</c:v>
                </c:pt>
                <c:pt idx="5">
                  <c:v>0</c:v>
                </c:pt>
                <c:pt idx="6">
                  <c:v>1.2244897959183674</c:v>
                </c:pt>
                <c:pt idx="7">
                  <c:v>4.8086831077831974E-2</c:v>
                </c:pt>
                <c:pt idx="8">
                  <c:v>0.12823371989295271</c:v>
                </c:pt>
                <c:pt idx="9">
                  <c:v>0.26984803294986509</c:v>
                </c:pt>
                <c:pt idx="10">
                  <c:v>0</c:v>
                </c:pt>
                <c:pt idx="11">
                  <c:v>0.26601935290792406</c:v>
                </c:pt>
                <c:pt idx="12">
                  <c:v>8.9163956781705647E-2</c:v>
                </c:pt>
                <c:pt idx="13">
                  <c:v>1.2604777210562803E-2</c:v>
                </c:pt>
                <c:pt idx="14">
                  <c:v>0.27013752455795675</c:v>
                </c:pt>
                <c:pt idx="15">
                  <c:v>9.0366913004019196</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78.881575007214067</c:v>
                </c:pt>
                <c:pt idx="1">
                  <c:v>33.972552383286363</c:v>
                </c:pt>
                <c:pt idx="2">
                  <c:v>59.519776091920157</c:v>
                </c:pt>
                <c:pt idx="3">
                  <c:v>49.642194540153724</c:v>
                </c:pt>
                <c:pt idx="4">
                  <c:v>34.178559575174248</c:v>
                </c:pt>
                <c:pt idx="5">
                  <c:v>71.046770601336306</c:v>
                </c:pt>
                <c:pt idx="6">
                  <c:v>46.678935921030615</c:v>
                </c:pt>
                <c:pt idx="7">
                  <c:v>66.60347866573548</c:v>
                </c:pt>
                <c:pt idx="8">
                  <c:v>48.91705599295711</c:v>
                </c:pt>
                <c:pt idx="9">
                  <c:v>38.834723201814434</c:v>
                </c:pt>
                <c:pt idx="10">
                  <c:v>34.751445086705203</c:v>
                </c:pt>
                <c:pt idx="11">
                  <c:v>65.324987026466005</c:v>
                </c:pt>
                <c:pt idx="12">
                  <c:v>70.042871848240438</c:v>
                </c:pt>
                <c:pt idx="13">
                  <c:v>51.547166032445425</c:v>
                </c:pt>
                <c:pt idx="14">
                  <c:v>42.964923891462611</c:v>
                </c:pt>
                <c:pt idx="15">
                  <c:v>53.769183548189076</c:v>
                </c:pt>
                <c:pt idx="16">
                  <c:v>79.89249118091719</c:v>
                </c:pt>
                <c:pt idx="17">
                  <c:v>60.453709380748009</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0.99744649342022873</c:v>
                </c:pt>
                <c:pt idx="1">
                  <c:v>21.247396152432302</c:v>
                </c:pt>
                <c:pt idx="2">
                  <c:v>10.569345216174412</c:v>
                </c:pt>
                <c:pt idx="3">
                  <c:v>2.4383779485820303</c:v>
                </c:pt>
                <c:pt idx="4">
                  <c:v>27.633587786259543</c:v>
                </c:pt>
                <c:pt idx="5">
                  <c:v>0.69996818326439703</c:v>
                </c:pt>
                <c:pt idx="6">
                  <c:v>30.292045433420704</c:v>
                </c:pt>
                <c:pt idx="7">
                  <c:v>11.373840167614487</c:v>
                </c:pt>
                <c:pt idx="8">
                  <c:v>10.219189867845817</c:v>
                </c:pt>
                <c:pt idx="9">
                  <c:v>11.30011478515814</c:v>
                </c:pt>
                <c:pt idx="10">
                  <c:v>45.749518304431597</c:v>
                </c:pt>
                <c:pt idx="11">
                  <c:v>14.189802802283342</c:v>
                </c:pt>
                <c:pt idx="12">
                  <c:v>9.9940047283463223</c:v>
                </c:pt>
                <c:pt idx="13">
                  <c:v>2.0829160825155215</c:v>
                </c:pt>
                <c:pt idx="14">
                  <c:v>16.174718729318332</c:v>
                </c:pt>
                <c:pt idx="15">
                  <c:v>1.9306322897483119</c:v>
                </c:pt>
                <c:pt idx="16">
                  <c:v>7.9287754073576346</c:v>
                </c:pt>
                <c:pt idx="17">
                  <c:v>6.1312078479460456E-2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20.119345126286962</c:v>
                </c:pt>
                <c:pt idx="1">
                  <c:v>44.780051464281335</c:v>
                </c:pt>
                <c:pt idx="2">
                  <c:v>29.888782499815864</c:v>
                </c:pt>
                <c:pt idx="3">
                  <c:v>47.919427511264246</c:v>
                </c:pt>
                <c:pt idx="4">
                  <c:v>38.187852638566213</c:v>
                </c:pt>
                <c:pt idx="5">
                  <c:v>28.253261215399299</c:v>
                </c:pt>
                <c:pt idx="6">
                  <c:v>21.716580224192739</c:v>
                </c:pt>
                <c:pt idx="7">
                  <c:v>22.006052745352356</c:v>
                </c:pt>
                <c:pt idx="8">
                  <c:v>40.842745525665521</c:v>
                </c:pt>
                <c:pt idx="9">
                  <c:v>49.62037920590798</c:v>
                </c:pt>
                <c:pt idx="10">
                  <c:v>19.4990366088632</c:v>
                </c:pt>
                <c:pt idx="11">
                  <c:v>20.345744680851062</c:v>
                </c:pt>
                <c:pt idx="12">
                  <c:v>19.945024490119113</c:v>
                </c:pt>
                <c:pt idx="13">
                  <c:v>46.369917885039058</c:v>
                </c:pt>
                <c:pt idx="14">
                  <c:v>40.675049636002647</c:v>
                </c:pt>
                <c:pt idx="15">
                  <c:v>37.314303253529772</c:v>
                </c:pt>
                <c:pt idx="16">
                  <c:v>12.178733411725181</c:v>
                </c:pt>
                <c:pt idx="17">
                  <c:v>39.484978540772531</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1.6333730787449162E-3</c:v>
                </c:pt>
                <c:pt idx="1">
                  <c:v>0</c:v>
                </c:pt>
                <c:pt idx="2">
                  <c:v>2.2096192089563232E-2</c:v>
                </c:pt>
                <c:pt idx="3">
                  <c:v>0</c:v>
                </c:pt>
                <c:pt idx="4">
                  <c:v>0</c:v>
                </c:pt>
                <c:pt idx="5">
                  <c:v>0</c:v>
                </c:pt>
                <c:pt idx="6">
                  <c:v>1.3124384213559386</c:v>
                </c:pt>
                <c:pt idx="7">
                  <c:v>1.6628421297681998E-2</c:v>
                </c:pt>
                <c:pt idx="8">
                  <c:v>2.1008613531547933E-2</c:v>
                </c:pt>
                <c:pt idx="9">
                  <c:v>0.24478280711944572</c:v>
                </c:pt>
                <c:pt idx="10">
                  <c:v>0</c:v>
                </c:pt>
                <c:pt idx="11">
                  <c:v>0.13946549039958483</c:v>
                </c:pt>
                <c:pt idx="12">
                  <c:v>1.8098933294118977E-2</c:v>
                </c:pt>
                <c:pt idx="13">
                  <c:v>0</c:v>
                </c:pt>
                <c:pt idx="14">
                  <c:v>0.18530774321641297</c:v>
                </c:pt>
                <c:pt idx="15">
                  <c:v>6.9858809085328426</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85.777373438714207</c:v>
                </c:pt>
                <c:pt idx="1">
                  <c:v>42.679106036343384</c:v>
                </c:pt>
                <c:pt idx="2">
                  <c:v>63.782270181669169</c:v>
                </c:pt>
                <c:pt idx="3">
                  <c:v>53.259125551544322</c:v>
                </c:pt>
                <c:pt idx="4">
                  <c:v>29.042904290429043</c:v>
                </c:pt>
                <c:pt idx="5">
                  <c:v>49.334885267708678</c:v>
                </c:pt>
                <c:pt idx="6">
                  <c:v>52.81464092368131</c:v>
                </c:pt>
                <c:pt idx="7">
                  <c:v>85.518549747048908</c:v>
                </c:pt>
                <c:pt idx="8">
                  <c:v>40.833548508250978</c:v>
                </c:pt>
                <c:pt idx="9">
                  <c:v>36.581730316628487</c:v>
                </c:pt>
                <c:pt idx="10">
                  <c:v>33.343745119475244</c:v>
                </c:pt>
                <c:pt idx="11">
                  <c:v>64.581072484376747</c:v>
                </c:pt>
                <c:pt idx="12">
                  <c:v>76.446274891870743</c:v>
                </c:pt>
                <c:pt idx="13">
                  <c:v>49.766671684479903</c:v>
                </c:pt>
                <c:pt idx="14">
                  <c:v>39.875619268472647</c:v>
                </c:pt>
                <c:pt idx="15">
                  <c:v>52.705991741187411</c:v>
                </c:pt>
                <c:pt idx="16">
                  <c:v>98.590827568537023</c:v>
                </c:pt>
                <c:pt idx="17">
                  <c:v>71.539657853810269</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5.7807850495631245E-2</c:v>
                </c:pt>
                <c:pt idx="1">
                  <c:v>3.8501705771774697</c:v>
                </c:pt>
                <c:pt idx="2">
                  <c:v>7.5672722305695945</c:v>
                </c:pt>
                <c:pt idx="3">
                  <c:v>0.22563176895306858</c:v>
                </c:pt>
                <c:pt idx="4">
                  <c:v>38.503850385038504</c:v>
                </c:pt>
                <c:pt idx="5">
                  <c:v>0</c:v>
                </c:pt>
                <c:pt idx="6">
                  <c:v>28.294926460020122</c:v>
                </c:pt>
                <c:pt idx="7">
                  <c:v>7.9258010118043849</c:v>
                </c:pt>
                <c:pt idx="8">
                  <c:v>8.5174056947020027</c:v>
                </c:pt>
                <c:pt idx="9">
                  <c:v>10.520287444692</c:v>
                </c:pt>
                <c:pt idx="10">
                  <c:v>51.975636420427925</c:v>
                </c:pt>
                <c:pt idx="11">
                  <c:v>14.231186618268907</c:v>
                </c:pt>
                <c:pt idx="12">
                  <c:v>6.808083492021316</c:v>
                </c:pt>
                <c:pt idx="13">
                  <c:v>1.1290079783230469</c:v>
                </c:pt>
                <c:pt idx="14">
                  <c:v>7.5366290713608093</c:v>
                </c:pt>
                <c:pt idx="15">
                  <c:v>0.11485765854458939</c:v>
                </c:pt>
                <c:pt idx="16">
                  <c:v>1.2810658467845246</c:v>
                </c:pt>
                <c:pt idx="17">
                  <c:v>7.7760497667185069E-2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14.164818710790167</c:v>
                </c:pt>
                <c:pt idx="1">
                  <c:v>53.47072338647915</c:v>
                </c:pt>
                <c:pt idx="2">
                  <c:v>28.602649911214314</c:v>
                </c:pt>
                <c:pt idx="3">
                  <c:v>46.515242679502606</c:v>
                </c:pt>
                <c:pt idx="4">
                  <c:v>32.453245324532453</c:v>
                </c:pt>
                <c:pt idx="5">
                  <c:v>50.665114732291322</c:v>
                </c:pt>
                <c:pt idx="6">
                  <c:v>17.488302272473209</c:v>
                </c:pt>
                <c:pt idx="7">
                  <c:v>6.543603950855216</c:v>
                </c:pt>
                <c:pt idx="8">
                  <c:v>50.639656346095165</c:v>
                </c:pt>
                <c:pt idx="9">
                  <c:v>52.797564879028464</c:v>
                </c:pt>
                <c:pt idx="10">
                  <c:v>14.680618460096829</c:v>
                </c:pt>
                <c:pt idx="11">
                  <c:v>21.172772518055609</c:v>
                </c:pt>
                <c:pt idx="12">
                  <c:v>16.745641616107939</c:v>
                </c:pt>
                <c:pt idx="13">
                  <c:v>49.096793617341561</c:v>
                </c:pt>
                <c:pt idx="14">
                  <c:v>52.482344260567089</c:v>
                </c:pt>
                <c:pt idx="15">
                  <c:v>40.52561052314929</c:v>
                </c:pt>
                <c:pt idx="16">
                  <c:v>0.12810658467845248</c:v>
                </c:pt>
                <c:pt idx="17">
                  <c:v>28.38258164852255</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4.7807676546919822E-2</c:v>
                </c:pt>
                <c:pt idx="3">
                  <c:v>0</c:v>
                </c:pt>
                <c:pt idx="4">
                  <c:v>0</c:v>
                </c:pt>
                <c:pt idx="5">
                  <c:v>0</c:v>
                </c:pt>
                <c:pt idx="6">
                  <c:v>1.4021303438253565</c:v>
                </c:pt>
                <c:pt idx="7">
                  <c:v>1.2045290291496025E-2</c:v>
                </c:pt>
                <c:pt idx="8">
                  <c:v>9.3894509518555897E-3</c:v>
                </c:pt>
                <c:pt idx="9">
                  <c:v>0.10041735965104967</c:v>
                </c:pt>
                <c:pt idx="10">
                  <c:v>0</c:v>
                </c:pt>
                <c:pt idx="11">
                  <c:v>1.4968379298731431E-2</c:v>
                </c:pt>
                <c:pt idx="12">
                  <c:v>0</c:v>
                </c:pt>
                <c:pt idx="13">
                  <c:v>7.5267198554869784E-3</c:v>
                </c:pt>
                <c:pt idx="14">
                  <c:v>0.10540739959945188</c:v>
                </c:pt>
                <c:pt idx="15">
                  <c:v>6.6535400771187136</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Extremadura</c:v>
                </c:pt>
                <c:pt idx="6">
                  <c:v>Madrid, Comunidad de</c:v>
                </c:pt>
                <c:pt idx="7">
                  <c:v>TOTAL</c:v>
                </c:pt>
                <c:pt idx="8">
                  <c:v>Aragón</c:v>
                </c:pt>
                <c:pt idx="9">
                  <c:v>Rioja, La</c:v>
                </c:pt>
                <c:pt idx="10">
                  <c:v>País Vasco</c:v>
                </c:pt>
                <c:pt idx="11">
                  <c:v>Murcia, Región de</c:v>
                </c:pt>
                <c:pt idx="12">
                  <c:v>Navarra, Comunidad Foral de</c:v>
                </c:pt>
                <c:pt idx="13">
                  <c:v>Cataluña</c:v>
                </c:pt>
                <c:pt idx="14">
                  <c:v>Cantabria</c:v>
                </c:pt>
                <c:pt idx="15">
                  <c:v>Canarias</c:v>
                </c:pt>
                <c:pt idx="16">
                  <c:v>Asturias, Principado de</c:v>
                </c:pt>
                <c:pt idx="17">
                  <c:v>Galicia</c:v>
                </c:pt>
                <c:pt idx="18">
                  <c:v>Ceuta y Melilla</c:v>
                </c:pt>
              </c:strCache>
            </c:strRef>
          </c:cat>
          <c:val>
            <c:numRef>
              <c:f>'42pbpcasaadpot'!$Q$11:$Q$29</c:f>
              <c:numCache>
                <c:formatCode>#,##0.00</c:formatCode>
                <c:ptCount val="19"/>
                <c:pt idx="0">
                  <c:v>28.048108398302951</c:v>
                </c:pt>
                <c:pt idx="1">
                  <c:v>25.845353892198556</c:v>
                </c:pt>
                <c:pt idx="2">
                  <c:v>23.795678341697275</c:v>
                </c:pt>
                <c:pt idx="3">
                  <c:v>22.884848088432481</c:v>
                </c:pt>
                <c:pt idx="4">
                  <c:v>21.719208797638768</c:v>
                </c:pt>
                <c:pt idx="5">
                  <c:v>21.55036232792558</c:v>
                </c:pt>
                <c:pt idx="6">
                  <c:v>21.290056833383733</c:v>
                </c:pt>
                <c:pt idx="7">
                  <c:v>21.02607619378287</c:v>
                </c:pt>
                <c:pt idx="8">
                  <c:v>19.96944475879878</c:v>
                </c:pt>
                <c:pt idx="9">
                  <c:v>19.820079324632736</c:v>
                </c:pt>
                <c:pt idx="10">
                  <c:v>19.723067233880741</c:v>
                </c:pt>
                <c:pt idx="11">
                  <c:v>19.433729018036669</c:v>
                </c:pt>
                <c:pt idx="12">
                  <c:v>18.818643062131432</c:v>
                </c:pt>
                <c:pt idx="13">
                  <c:v>18.444285730311449</c:v>
                </c:pt>
                <c:pt idx="14">
                  <c:v>17.833423624069503</c:v>
                </c:pt>
                <c:pt idx="15">
                  <c:v>15.623050561843268</c:v>
                </c:pt>
                <c:pt idx="16">
                  <c:v>15.405525524283986</c:v>
                </c:pt>
                <c:pt idx="17">
                  <c:v>14.884318660180659</c:v>
                </c:pt>
                <c:pt idx="18">
                  <c:v>14.727011494252874</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8.385744234800787E-3"/>
                  <c:y val="2.39934809592839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5.5904475002071189E-3"/>
                  <c:y val="9.6489083819402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131035507355E-2"/>
                  <c:y val="-1.44186399082786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240391334731E-2"/>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'22solcasaadpot'!$Q$10:$Q$28</c:f>
              <c:strCache>
                <c:ptCount val="19"/>
                <c:pt idx="0">
                  <c:v>Andalucía</c:v>
                </c:pt>
                <c:pt idx="1">
                  <c:v>Extremadura</c:v>
                </c:pt>
                <c:pt idx="2">
                  <c:v>Castilla y León</c:v>
                </c:pt>
                <c:pt idx="3">
                  <c:v>Cataluña</c:v>
                </c:pt>
                <c:pt idx="4">
                  <c:v>Balears, Illes</c:v>
                </c:pt>
                <c:pt idx="5">
                  <c:v>País Vasco</c:v>
                </c:pt>
                <c:pt idx="6">
                  <c:v>Castilla - La Mancha</c:v>
                </c:pt>
                <c:pt idx="7">
                  <c:v>Rioja, La</c:v>
                </c:pt>
                <c:pt idx="8">
                  <c:v>TOTAL</c:v>
                </c:pt>
                <c:pt idx="9">
                  <c:v>Comunitat Valenciana</c:v>
                </c:pt>
                <c:pt idx="10">
                  <c:v>Murcia, Región de</c:v>
                </c:pt>
                <c:pt idx="11">
                  <c:v>Madrid, Comunidad de</c:v>
                </c:pt>
                <c:pt idx="12">
                  <c:v>Aragón</c:v>
                </c:pt>
                <c:pt idx="13">
                  <c:v>Navarra, Comunidad Foral de</c:v>
                </c:pt>
                <c:pt idx="14">
                  <c:v>Canarias</c:v>
                </c:pt>
                <c:pt idx="15">
                  <c:v>Cantabria</c:v>
                </c:pt>
                <c:pt idx="16">
                  <c:v>Asturias, Principado de</c:v>
                </c:pt>
                <c:pt idx="17">
                  <c:v>Ceuta y Melilla</c:v>
                </c:pt>
                <c:pt idx="18">
                  <c:v>Galicia</c:v>
                </c:pt>
              </c:strCache>
            </c:strRef>
          </c:cat>
          <c:val>
            <c:numRef>
              <c:f>'22solcasaadpot'!$R$10:$R$28</c:f>
              <c:numCache>
                <c:formatCode>0.00</c:formatCode>
                <c:ptCount val="19"/>
                <c:pt idx="0">
                  <c:v>41.056420067624522</c:v>
                </c:pt>
                <c:pt idx="1">
                  <c:v>36.28356861663449</c:v>
                </c:pt>
                <c:pt idx="2">
                  <c:v>36.05208021550434</c:v>
                </c:pt>
                <c:pt idx="3">
                  <c:v>34.428928268275079</c:v>
                </c:pt>
                <c:pt idx="4">
                  <c:v>34.369787748961635</c:v>
                </c:pt>
                <c:pt idx="5">
                  <c:v>33.08636547282363</c:v>
                </c:pt>
                <c:pt idx="6">
                  <c:v>32.583510097090731</c:v>
                </c:pt>
                <c:pt idx="7">
                  <c:v>32.243912166803305</c:v>
                </c:pt>
                <c:pt idx="8">
                  <c:v>31.694630370639207</c:v>
                </c:pt>
                <c:pt idx="9">
                  <c:v>30.140019229978041</c:v>
                </c:pt>
                <c:pt idx="10">
                  <c:v>29.848627018761512</c:v>
                </c:pt>
                <c:pt idx="11">
                  <c:v>29.021487673241023</c:v>
                </c:pt>
                <c:pt idx="12">
                  <c:v>27.132951307085317</c:v>
                </c:pt>
                <c:pt idx="13">
                  <c:v>26.338350507973797</c:v>
                </c:pt>
                <c:pt idx="14">
                  <c:v>23.917023810488281</c:v>
                </c:pt>
                <c:pt idx="15">
                  <c:v>23.622063042998455</c:v>
                </c:pt>
                <c:pt idx="16">
                  <c:v>23.471075234364502</c:v>
                </c:pt>
                <c:pt idx="17">
                  <c:v>23.001975574712645</c:v>
                </c:pt>
                <c:pt idx="18">
                  <c:v>17.123598004769772</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Cantabria</c:v>
                </c:pt>
                <c:pt idx="5">
                  <c:v>País Vasco</c:v>
                </c:pt>
                <c:pt idx="6">
                  <c:v>Asturias, Principado de</c:v>
                </c:pt>
                <c:pt idx="7">
                  <c:v>Aragón</c:v>
                </c:pt>
                <c:pt idx="8">
                  <c:v>TOTAL</c:v>
                </c:pt>
                <c:pt idx="9">
                  <c:v>Rioja, La</c:v>
                </c:pt>
                <c:pt idx="10">
                  <c:v>Comunitat Valenciana</c:v>
                </c:pt>
                <c:pt idx="11">
                  <c:v>Galicia</c:v>
                </c:pt>
                <c:pt idx="12">
                  <c:v>Murcia, Región de</c:v>
                </c:pt>
                <c:pt idx="13">
                  <c:v>Madrid, Comunidad de</c:v>
                </c:pt>
                <c:pt idx="14">
                  <c:v>Cataluña</c:v>
                </c:pt>
                <c:pt idx="15">
                  <c:v>Balears, Illes</c:v>
                </c:pt>
                <c:pt idx="16">
                  <c:v>Navarra, Comunidad Foral de</c:v>
                </c:pt>
                <c:pt idx="17">
                  <c:v>Ceuta y Melilla</c:v>
                </c:pt>
                <c:pt idx="18">
                  <c:v>Canarias</c:v>
                </c:pt>
              </c:strCache>
            </c:strRef>
          </c:cat>
          <c:val>
            <c:numRef>
              <c:f>'44bpbpcasaad'!$AF$11:$AF$29</c:f>
              <c:numCache>
                <c:formatCode>0.00</c:formatCode>
                <c:ptCount val="19"/>
                <c:pt idx="0">
                  <c:v>4.9764397464427814</c:v>
                </c:pt>
                <c:pt idx="1">
                  <c:v>3.3600087272953956</c:v>
                </c:pt>
                <c:pt idx="2">
                  <c:v>3.2592702147185753</c:v>
                </c:pt>
                <c:pt idx="3">
                  <c:v>3.2103176083067351</c:v>
                </c:pt>
                <c:pt idx="4">
                  <c:v>3.0365458266285392</c:v>
                </c:pt>
                <c:pt idx="5">
                  <c:v>3.0066018348191763</c:v>
                </c:pt>
                <c:pt idx="6">
                  <c:v>2.9670961872664692</c:v>
                </c:pt>
                <c:pt idx="7">
                  <c:v>2.9269819009812901</c:v>
                </c:pt>
                <c:pt idx="8">
                  <c:v>2.8726064982679458</c:v>
                </c:pt>
                <c:pt idx="9">
                  <c:v>2.7962562364798118</c:v>
                </c:pt>
                <c:pt idx="10">
                  <c:v>2.7959380670765426</c:v>
                </c:pt>
                <c:pt idx="11">
                  <c:v>2.6862281004317472</c:v>
                </c:pt>
                <c:pt idx="12">
                  <c:v>2.5552948733515333</c:v>
                </c:pt>
                <c:pt idx="13">
                  <c:v>2.5344219902535223</c:v>
                </c:pt>
                <c:pt idx="14">
                  <c:v>2.5318856542434878</c:v>
                </c:pt>
                <c:pt idx="15">
                  <c:v>2.3787690401382218</c:v>
                </c:pt>
                <c:pt idx="16">
                  <c:v>2.3400997113460429</c:v>
                </c:pt>
                <c:pt idx="17">
                  <c:v>1.94905132303743</c:v>
                </c:pt>
                <c:pt idx="18">
                  <c:v>1.7710420301042247</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Asturias, Principado de</c:v>
                </c:pt>
                <c:pt idx="6">
                  <c:v>Galicia</c:v>
                </c:pt>
                <c:pt idx="7">
                  <c:v>País Vasco</c:v>
                </c:pt>
                <c:pt idx="8">
                  <c:v>Cantabria</c:v>
                </c:pt>
                <c:pt idx="9">
                  <c:v>TOTAL</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1.4083662232032534</c:v>
                </c:pt>
                <c:pt idx="1">
                  <c:v>1.2077017947041737</c:v>
                </c:pt>
                <c:pt idx="2">
                  <c:v>1.1851949155617099</c:v>
                </c:pt>
                <c:pt idx="3">
                  <c:v>1.1201216461134642</c:v>
                </c:pt>
                <c:pt idx="4">
                  <c:v>1.0290404116644707</c:v>
                </c:pt>
                <c:pt idx="5">
                  <c:v>1.0155363950644276</c:v>
                </c:pt>
                <c:pt idx="6">
                  <c:v>1.0084343058826843</c:v>
                </c:pt>
                <c:pt idx="7">
                  <c:v>1.0059227780146573</c:v>
                </c:pt>
                <c:pt idx="8">
                  <c:v>1.0032486782120944</c:v>
                </c:pt>
                <c:pt idx="9">
                  <c:v>0.97395517102799978</c:v>
                </c:pt>
                <c:pt idx="10">
                  <c:v>0.9622872433151709</c:v>
                </c:pt>
                <c:pt idx="11">
                  <c:v>0.94287732618648323</c:v>
                </c:pt>
                <c:pt idx="12">
                  <c:v>0.8558127783496986</c:v>
                </c:pt>
                <c:pt idx="13">
                  <c:v>0.85170190957739023</c:v>
                </c:pt>
                <c:pt idx="14">
                  <c:v>0.81878452898398935</c:v>
                </c:pt>
                <c:pt idx="15">
                  <c:v>0.78422188911930835</c:v>
                </c:pt>
                <c:pt idx="16">
                  <c:v>0.75489600497371934</c:v>
                </c:pt>
                <c:pt idx="17">
                  <c:v>0.62757199703116706</c:v>
                </c:pt>
                <c:pt idx="18">
                  <c:v>0.6202174146852506</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Extremadura</c:v>
                </c:pt>
                <c:pt idx="6">
                  <c:v>TOTAL</c:v>
                </c:pt>
                <c:pt idx="7">
                  <c:v>Comunitat Valenciana</c:v>
                </c:pt>
                <c:pt idx="8">
                  <c:v>Cantabria</c:v>
                </c:pt>
                <c:pt idx="9">
                  <c:v>Cataluña</c:v>
                </c:pt>
                <c:pt idx="10">
                  <c:v>Aragón</c:v>
                </c:pt>
                <c:pt idx="11">
                  <c:v>Madrid, Comunidad de</c:v>
                </c:pt>
                <c:pt idx="12">
                  <c:v>Ceuta y Melilla</c:v>
                </c:pt>
                <c:pt idx="13">
                  <c:v>Rioja, La</c:v>
                </c:pt>
                <c:pt idx="14">
                  <c:v>País Vasco</c:v>
                </c:pt>
                <c:pt idx="15">
                  <c:v>Asturias, Principado de</c:v>
                </c:pt>
                <c:pt idx="16">
                  <c:v>Galicia</c:v>
                </c:pt>
                <c:pt idx="17">
                  <c:v>Navarra, Comunidad Foral de</c:v>
                </c:pt>
                <c:pt idx="18">
                  <c:v>Canarias</c:v>
                </c:pt>
              </c:strCache>
            </c:strRef>
          </c:cat>
          <c:val>
            <c:numRef>
              <c:f>'44bpbpcasaad'!$AR$11:$AR$29</c:f>
              <c:numCache>
                <c:formatCode>0.00</c:formatCode>
                <c:ptCount val="19"/>
                <c:pt idx="0">
                  <c:v>5.1384745484014935</c:v>
                </c:pt>
                <c:pt idx="1">
                  <c:v>5.0554497480458673</c:v>
                </c:pt>
                <c:pt idx="2">
                  <c:v>4.60806915331999</c:v>
                </c:pt>
                <c:pt idx="3">
                  <c:v>4.3288906646879193</c:v>
                </c:pt>
                <c:pt idx="4">
                  <c:v>4.3136643099768115</c:v>
                </c:pt>
                <c:pt idx="5">
                  <c:v>4.290366332287169</c:v>
                </c:pt>
                <c:pt idx="6">
                  <c:v>3.9790449112990243</c:v>
                </c:pt>
                <c:pt idx="7">
                  <c:v>3.9598329845851952</c:v>
                </c:pt>
                <c:pt idx="8">
                  <c:v>3.942065357252996</c:v>
                </c:pt>
                <c:pt idx="9">
                  <c:v>3.7876136241169722</c:v>
                </c:pt>
                <c:pt idx="10">
                  <c:v>3.6078607478018587</c:v>
                </c:pt>
                <c:pt idx="11">
                  <c:v>3.5463924668171609</c:v>
                </c:pt>
                <c:pt idx="12">
                  <c:v>3.4026716288961256</c:v>
                </c:pt>
                <c:pt idx="13">
                  <c:v>3.3975594091201029</c:v>
                </c:pt>
                <c:pt idx="14">
                  <c:v>3.3974123042948956</c:v>
                </c:pt>
                <c:pt idx="15">
                  <c:v>3.2338520571306759</c:v>
                </c:pt>
                <c:pt idx="16">
                  <c:v>2.8175952877294663</c:v>
                </c:pt>
                <c:pt idx="17">
                  <c:v>2.7808198587042883</c:v>
                </c:pt>
                <c:pt idx="18">
                  <c:v>2.7507227360877811</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Comunitat Valenciana</c:v>
                </c:pt>
                <c:pt idx="6">
                  <c:v>Extremadura</c:v>
                </c:pt>
                <c:pt idx="7">
                  <c:v>Madrid, Comunidad de</c:v>
                </c:pt>
                <c:pt idx="8">
                  <c:v>TOTAL</c:v>
                </c:pt>
                <c:pt idx="9">
                  <c:v>Aragón</c:v>
                </c:pt>
                <c:pt idx="10">
                  <c:v>Murcia, Región de</c:v>
                </c:pt>
                <c:pt idx="11">
                  <c:v>País Vasco</c:v>
                </c:pt>
                <c:pt idx="12">
                  <c:v>Cantabria</c:v>
                </c:pt>
                <c:pt idx="13">
                  <c:v>Navarra, Comunidad Foral de</c:v>
                </c:pt>
                <c:pt idx="14">
                  <c:v>Cataluña</c:v>
                </c:pt>
                <c:pt idx="15">
                  <c:v>Ceuta y Melilla</c:v>
                </c:pt>
                <c:pt idx="16">
                  <c:v>Asturias, Principado de</c:v>
                </c:pt>
                <c:pt idx="17">
                  <c:v>Galicia</c:v>
                </c:pt>
                <c:pt idx="18">
                  <c:v>Canarias</c:v>
                </c:pt>
              </c:strCache>
            </c:strRef>
          </c:cat>
          <c:val>
            <c:numRef>
              <c:f>'44bpbpcasaad'!$AX$11:$AX$29</c:f>
              <c:numCache>
                <c:formatCode>0.00</c:formatCode>
                <c:ptCount val="19"/>
                <c:pt idx="0">
                  <c:v>33.370801405509631</c:v>
                </c:pt>
                <c:pt idx="1">
                  <c:v>31.742125281452463</c:v>
                </c:pt>
                <c:pt idx="2">
                  <c:v>30.940638993101778</c:v>
                </c:pt>
                <c:pt idx="3">
                  <c:v>28.235936646641179</c:v>
                </c:pt>
                <c:pt idx="4">
                  <c:v>26.200261957454497</c:v>
                </c:pt>
                <c:pt idx="5">
                  <c:v>26.059042944104718</c:v>
                </c:pt>
                <c:pt idx="6">
                  <c:v>26.057326387951743</c:v>
                </c:pt>
                <c:pt idx="7">
                  <c:v>25.716361397235559</c:v>
                </c:pt>
                <c:pt idx="8">
                  <c:v>25.502647423636308</c:v>
                </c:pt>
                <c:pt idx="9">
                  <c:v>24.385138131232406</c:v>
                </c:pt>
                <c:pt idx="10">
                  <c:v>23.960136229132935</c:v>
                </c:pt>
                <c:pt idx="11">
                  <c:v>23.435253943643406</c:v>
                </c:pt>
                <c:pt idx="12">
                  <c:v>23.279223944623183</c:v>
                </c:pt>
                <c:pt idx="13">
                  <c:v>23.212305318482088</c:v>
                </c:pt>
                <c:pt idx="14">
                  <c:v>22.945825023385517</c:v>
                </c:pt>
                <c:pt idx="15">
                  <c:v>20.086437538588186</c:v>
                </c:pt>
                <c:pt idx="16">
                  <c:v>19.139598197521593</c:v>
                </c:pt>
                <c:pt idx="17">
                  <c:v>16.454514489005511</c:v>
                </c:pt>
                <c:pt idx="18">
                  <c:v>16.229609529696486</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'45ResolPIAAltaBaj'!$AC$11:$AC$38</c:f>
              <c:numCache>
                <c:formatCode>m/d/yyyy</c:formatCode>
                <c:ptCount val="2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numCache>
            </c:numRef>
          </c:cat>
          <c:val>
            <c:numRef>
              <c:f>'45ResolPIAAltaBaj'!$AD$11:$AD$38</c:f>
              <c:numCache>
                <c:formatCode>0</c:formatCode>
                <c:ptCount val="28"/>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'45ResolPIAAltaBaj'!$AC$11:$AC$38</c:f>
              <c:numCache>
                <c:formatCode>m/d/yyyy</c:formatCode>
                <c:ptCount val="2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numCache>
            </c:numRef>
          </c:cat>
          <c:val>
            <c:numRef>
              <c:f>'45ResolPIAAltaBaj'!$AE$11:$AE$38</c:f>
              <c:numCache>
                <c:formatCode>0</c:formatCode>
                <c:ptCount val="28"/>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3195</c:v>
                </c:pt>
                <c:pt idx="1">
                  <c:v>86834</c:v>
                </c:pt>
                <c:pt idx="2">
                  <c:v>49715</c:v>
                </c:pt>
                <c:pt idx="3">
                  <c:v>65697</c:v>
                </c:pt>
                <c:pt idx="4">
                  <c:v>66569</c:v>
                </c:pt>
                <c:pt idx="5">
                  <c:v>98058</c:v>
                </c:pt>
                <c:pt idx="6">
                  <c:v>263195</c:v>
                </c:pt>
                <c:pt idx="7">
                  <c:v>730519</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866476</c:v>
                </c:pt>
                <c:pt idx="1">
                  <c:v>497306</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444</c:v>
                </c:pt>
                <c:pt idx="1">
                  <c:v>9458</c:v>
                </c:pt>
                <c:pt idx="2">
                  <c:v>6003</c:v>
                </c:pt>
                <c:pt idx="3">
                  <c:v>9044</c:v>
                </c:pt>
                <c:pt idx="4">
                  <c:v>8181</c:v>
                </c:pt>
                <c:pt idx="5">
                  <c:v>11087</c:v>
                </c:pt>
                <c:pt idx="6">
                  <c:v>37673</c:v>
                </c:pt>
                <c:pt idx="7">
                  <c:v>174569</c:v>
                </c:pt>
              </c:numCache>
            </c:numRef>
          </c:val>
          <c:extLst>
            <c:ext xmlns:c15="http://schemas.microsoft.com/office/drawing/2012/chart" uri="{02D57815-91ED-43cb-92C2-25804820EDAC}">
              <c15:datalabelsRange>
                <c15:f>'46aperfpb_graf'!$V$12:$AC$12</c15:f>
                <c15:dlblRangeCache>
                  <c:ptCount val="8"/>
                  <c:pt idx="0">
                    <c:v>33%</c:v>
                  </c:pt>
                  <c:pt idx="1">
                    <c:v>35%</c:v>
                  </c:pt>
                  <c:pt idx="2">
                    <c:v>31%</c:v>
                  </c:pt>
                  <c:pt idx="3">
                    <c:v>32%</c:v>
                  </c:pt>
                  <c:pt idx="4">
                    <c:v>27%</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639</c:v>
                </c:pt>
                <c:pt idx="1">
                  <c:v>10377</c:v>
                </c:pt>
                <c:pt idx="2">
                  <c:v>7419</c:v>
                </c:pt>
                <c:pt idx="3">
                  <c:v>11058</c:v>
                </c:pt>
                <c:pt idx="4">
                  <c:v>12099</c:v>
                </c:pt>
                <c:pt idx="5">
                  <c:v>18950</c:v>
                </c:pt>
                <c:pt idx="6">
                  <c:v>60853</c:v>
                </c:pt>
                <c:pt idx="7">
                  <c:v>210183</c:v>
                </c:pt>
              </c:numCache>
            </c:numRef>
          </c:val>
          <c:extLst>
            <c:ext xmlns:c15="http://schemas.microsoft.com/office/drawing/2012/chart" uri="{02D57815-91ED-43cb-92C2-25804820EDAC}">
              <c15:datalabelsRange>
                <c15:f>'46aperfpb_graf'!$V$13:$AC$13</c15:f>
                <c15:dlblRangeCache>
                  <c:ptCount val="8"/>
                  <c:pt idx="0">
                    <c:v>48%</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262</c:v>
                </c:pt>
                <c:pt idx="1">
                  <c:v>7036</c:v>
                </c:pt>
                <c:pt idx="2">
                  <c:v>5971</c:v>
                </c:pt>
                <c:pt idx="3">
                  <c:v>8219</c:v>
                </c:pt>
                <c:pt idx="4">
                  <c:v>10411</c:v>
                </c:pt>
                <c:pt idx="5">
                  <c:v>18043</c:v>
                </c:pt>
                <c:pt idx="6">
                  <c:v>65140</c:v>
                </c:pt>
                <c:pt idx="7">
                  <c:v>163357</c:v>
                </c:pt>
              </c:numCache>
            </c:numRef>
          </c:val>
          <c:extLst>
            <c:ext xmlns:c15="http://schemas.microsoft.com/office/drawing/2012/chart" uri="{02D57815-91ED-43cb-92C2-25804820EDAC}">
              <c15:datalabelsRange>
                <c15:f>'46aperfpb_graf'!$V$14:$AC$14</c15:f>
                <c15:dlblRangeCache>
                  <c:ptCount val="8"/>
                  <c:pt idx="0">
                    <c:v>19%</c:v>
                  </c:pt>
                  <c:pt idx="1">
                    <c:v>26%</c:v>
                  </c:pt>
                  <c:pt idx="2">
                    <c:v>31%</c:v>
                  </c:pt>
                  <c:pt idx="3">
                    <c:v>29%</c:v>
                  </c:pt>
                  <c:pt idx="4">
                    <c:v>34%</c:v>
                  </c:pt>
                  <c:pt idx="5">
                    <c:v>38%</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613</c:v>
                </c:pt>
                <c:pt idx="1">
                  <c:v>19464</c:v>
                </c:pt>
                <c:pt idx="2">
                  <c:v>9016</c:v>
                </c:pt>
                <c:pt idx="3">
                  <c:v>11094</c:v>
                </c:pt>
                <c:pt idx="4">
                  <c:v>9303</c:v>
                </c:pt>
                <c:pt idx="5">
                  <c:v>12020</c:v>
                </c:pt>
                <c:pt idx="6">
                  <c:v>27134</c:v>
                </c:pt>
                <c:pt idx="7">
                  <c:v>53331</c:v>
                </c:pt>
              </c:numCache>
            </c:numRef>
          </c:val>
          <c:extLst>
            <c:ext xmlns:c15="http://schemas.microsoft.com/office/drawing/2012/chart" uri="{02D57815-91ED-43cb-92C2-25804820EDAC}">
              <c15:datalabelsRange>
                <c15:f>'46aperfpb_graf'!$V$16:$AC$16</c15:f>
                <c15:dlblRangeCache>
                  <c:ptCount val="8"/>
                  <c:pt idx="0">
                    <c:v>33%</c:v>
                  </c:pt>
                  <c:pt idx="1">
                    <c:v>32%</c:v>
                  </c:pt>
                  <c:pt idx="2">
                    <c:v>30%</c:v>
                  </c:pt>
                  <c:pt idx="3">
                    <c:v>30%</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893</c:v>
                </c:pt>
                <c:pt idx="1">
                  <c:v>24781</c:v>
                </c:pt>
                <c:pt idx="2">
                  <c:v>11334</c:v>
                </c:pt>
                <c:pt idx="3">
                  <c:v>14675</c:v>
                </c:pt>
                <c:pt idx="4">
                  <c:v>14443</c:v>
                </c:pt>
                <c:pt idx="5">
                  <c:v>20395</c:v>
                </c:pt>
                <c:pt idx="6">
                  <c:v>39300</c:v>
                </c:pt>
                <c:pt idx="7">
                  <c:v>68880</c:v>
                </c:pt>
              </c:numCache>
            </c:numRef>
          </c:val>
          <c:extLst>
            <c:ext xmlns:c15="http://schemas.microsoft.com/office/drawing/2012/chart" uri="{02D57815-91ED-43cb-92C2-25804820EDAC}">
              <c15:datalabelsRange>
                <c15:f>'46aperfpb_graf'!$V$17:$AC$17</c15:f>
                <c15:dlblRangeCache>
                  <c:ptCount val="8"/>
                  <c:pt idx="0">
                    <c:v>48%</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344</c:v>
                </c:pt>
                <c:pt idx="1">
                  <c:v>15718</c:v>
                </c:pt>
                <c:pt idx="2">
                  <c:v>9972</c:v>
                </c:pt>
                <c:pt idx="3">
                  <c:v>11607</c:v>
                </c:pt>
                <c:pt idx="4">
                  <c:v>12132</c:v>
                </c:pt>
                <c:pt idx="5">
                  <c:v>17563</c:v>
                </c:pt>
                <c:pt idx="6">
                  <c:v>33095</c:v>
                </c:pt>
                <c:pt idx="7">
                  <c:v>60199</c:v>
                </c:pt>
              </c:numCache>
            </c:numRef>
          </c:val>
          <c:extLst>
            <c:ext xmlns:c15="http://schemas.microsoft.com/office/drawing/2012/chart" uri="{02D57815-91ED-43cb-92C2-25804820EDAC}">
              <c15:datalabelsRange>
                <c15:f>'46aperfpb_graf'!$V$18:$AC$18</c15:f>
                <c15:dlblRangeCache>
                  <c:ptCount val="8"/>
                  <c:pt idx="0">
                    <c:v>19%</c:v>
                  </c:pt>
                  <c:pt idx="1">
                    <c:v>26%</c:v>
                  </c:pt>
                  <c:pt idx="2">
                    <c:v>33%</c:v>
                  </c:pt>
                  <c:pt idx="3">
                    <c:v>31%</c:v>
                  </c:pt>
                  <c:pt idx="4">
                    <c:v>34%</c:v>
                  </c:pt>
                  <c:pt idx="5">
                    <c:v>35%</c:v>
                  </c:pt>
                  <c:pt idx="6">
                    <c:v>33%</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0.34595791532843639</c:v>
                </c:pt>
                <c:pt idx="1">
                  <c:v>0.24077960071715679</c:v>
                </c:pt>
                <c:pt idx="2">
                  <c:v>0.19949391628370891</c:v>
                </c:pt>
                <c:pt idx="3">
                  <c:v>4.5624799155707663E-2</c:v>
                </c:pt>
                <c:pt idx="4">
                  <c:v>3.2863833276848164E-2</c:v>
                </c:pt>
                <c:pt idx="5">
                  <c:v>1.8099253517738393E-2</c:v>
                </c:pt>
                <c:pt idx="6">
                  <c:v>1.7602301082934865E-2</c:v>
                </c:pt>
                <c:pt idx="7">
                  <c:v>1.3686386137309889E-2</c:v>
                </c:pt>
                <c:pt idx="8">
                  <c:v>8.5891994500158914E-2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Andalucía</c:v>
                </c:pt>
                <c:pt idx="3">
                  <c:v>País Vasco</c:v>
                </c:pt>
                <c:pt idx="4">
                  <c:v>Cataluña</c:v>
                </c:pt>
                <c:pt idx="5">
                  <c:v>Castilla - La Mancha</c:v>
                </c:pt>
                <c:pt idx="6">
                  <c:v>Rioja, La</c:v>
                </c:pt>
                <c:pt idx="7">
                  <c:v>Asturias, Principado de</c:v>
                </c:pt>
                <c:pt idx="8">
                  <c:v>TOTAL</c:v>
                </c:pt>
                <c:pt idx="9">
                  <c:v>Cantabria</c:v>
                </c:pt>
                <c:pt idx="10">
                  <c:v>Aragón</c:v>
                </c:pt>
                <c:pt idx="11">
                  <c:v>Murcia, Región de</c:v>
                </c:pt>
                <c:pt idx="12">
                  <c:v>Comunitat Valenciana</c:v>
                </c:pt>
                <c:pt idx="13">
                  <c:v>Balears, Illes</c:v>
                </c:pt>
                <c:pt idx="14">
                  <c:v>Madrid, Comunidad de</c:v>
                </c:pt>
                <c:pt idx="15">
                  <c:v>Navarra, Comunidad Foral de</c:v>
                </c:pt>
                <c:pt idx="16">
                  <c:v>Galicia</c:v>
                </c:pt>
                <c:pt idx="17">
                  <c:v>Ceuta y Melilla</c:v>
                </c:pt>
                <c:pt idx="18">
                  <c:v>Canarias</c:v>
                </c:pt>
              </c:strCache>
            </c:strRef>
          </c:cat>
          <c:val>
            <c:numRef>
              <c:f>'24asolcasaad_pobl'!$AF$11:$AF$29</c:f>
              <c:numCache>
                <c:formatCode>0.00</c:formatCode>
                <c:ptCount val="19"/>
                <c:pt idx="0">
                  <c:v>6.3965456200687845</c:v>
                </c:pt>
                <c:pt idx="1">
                  <c:v>5.4875158327455305</c:v>
                </c:pt>
                <c:pt idx="2">
                  <c:v>5.0997231002094425</c:v>
                </c:pt>
                <c:pt idx="3">
                  <c:v>5.0437148521810329</c:v>
                </c:pt>
                <c:pt idx="4">
                  <c:v>4.7261309463541812</c:v>
                </c:pt>
                <c:pt idx="5">
                  <c:v>4.6008723399281557</c:v>
                </c:pt>
                <c:pt idx="6">
                  <c:v>4.5490352994135517</c:v>
                </c:pt>
                <c:pt idx="7">
                  <c:v>4.5205168580033961</c:v>
                </c:pt>
                <c:pt idx="8">
                  <c:v>4.3301565315272619</c:v>
                </c:pt>
                <c:pt idx="9">
                  <c:v>4.0221932962306246</c:v>
                </c:pt>
                <c:pt idx="10">
                  <c:v>3.9769587164436806</c:v>
                </c:pt>
                <c:pt idx="11">
                  <c:v>3.9247250760178032</c:v>
                </c:pt>
                <c:pt idx="12">
                  <c:v>3.8799584226418098</c:v>
                </c:pt>
                <c:pt idx="13">
                  <c:v>3.5725728524576787</c:v>
                </c:pt>
                <c:pt idx="14">
                  <c:v>3.454790991144737</c:v>
                </c:pt>
                <c:pt idx="15">
                  <c:v>3.2751759102688229</c:v>
                </c:pt>
                <c:pt idx="16">
                  <c:v>3.0903591350785589</c:v>
                </c:pt>
                <c:pt idx="17">
                  <c:v>3.0442042463173031</c:v>
                </c:pt>
                <c:pt idx="18">
                  <c:v>2.7112537487928785</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0.28464167057175804</c:v>
                </c:pt>
                <c:pt idx="1">
                  <c:v>0.4690585131869231</c:v>
                </c:pt>
                <c:pt idx="2">
                  <c:v>0.17674882276852549</c:v>
                </c:pt>
                <c:pt idx="3">
                  <c:v>6.0915915046273139E-2</c:v>
                </c:pt>
                <c:pt idx="4">
                  <c:v>8.6350784265202211E-3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0.26583523225241018</c:v>
                </c:pt>
                <c:pt idx="1">
                  <c:v>0.73416476774758987</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0.17413825697901569</c:v>
                </c:pt>
                <c:pt idx="1">
                  <c:v>0.30080817095542667</c:v>
                </c:pt>
                <c:pt idx="2">
                  <c:v>0.25515812235336516</c:v>
                </c:pt>
                <c:pt idx="3">
                  <c:v>0.29551763367463024</c:v>
                </c:pt>
                <c:pt idx="4">
                  <c:v>0.21786616161616162</c:v>
                </c:pt>
                <c:pt idx="5">
                  <c:v>0.27448858101526141</c:v>
                </c:pt>
                <c:pt idx="6">
                  <c:v>0.24103082364830722</c:v>
                </c:pt>
                <c:pt idx="7">
                  <c:v>0.22313537855333521</c:v>
                </c:pt>
                <c:pt idx="8">
                  <c:v>0.3496558237681554</c:v>
                </c:pt>
                <c:pt idx="9">
                  <c:v>0.25710932389271557</c:v>
                </c:pt>
                <c:pt idx="10">
                  <c:v>0.18084942084942085</c:v>
                </c:pt>
                <c:pt idx="11">
                  <c:v>0.14932362122788762</c:v>
                </c:pt>
                <c:pt idx="12">
                  <c:v>0.24650541168222251</c:v>
                </c:pt>
                <c:pt idx="13">
                  <c:v>0.28126548818767555</c:v>
                </c:pt>
                <c:pt idx="14">
                  <c:v>0.28405063291139243</c:v>
                </c:pt>
                <c:pt idx="15">
                  <c:v>0.33333333333333331</c:v>
                </c:pt>
                <c:pt idx="16">
                  <c:v>0.29206349206349208</c:v>
                </c:pt>
                <c:pt idx="17">
                  <c:v>0.17098445595854922</c:v>
                </c:pt>
                <c:pt idx="18">
                  <c:v>0.11123110151187905</c:v>
                </c:pt>
                <c:pt idx="19">
                  <c:v>0.26583523225241018</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0.82586174302098436</c:v>
                </c:pt>
                <c:pt idx="1">
                  <c:v>0.69919182904457333</c:v>
                </c:pt>
                <c:pt idx="2">
                  <c:v>0.74484187764663479</c:v>
                </c:pt>
                <c:pt idx="3">
                  <c:v>0.70448236632536976</c:v>
                </c:pt>
                <c:pt idx="4">
                  <c:v>0.78213383838383843</c:v>
                </c:pt>
                <c:pt idx="5">
                  <c:v>0.72551141898473859</c:v>
                </c:pt>
                <c:pt idx="6">
                  <c:v>0.75896917635169281</c:v>
                </c:pt>
                <c:pt idx="7">
                  <c:v>0.77686462144666479</c:v>
                </c:pt>
                <c:pt idx="8">
                  <c:v>0.6503441762318446</c:v>
                </c:pt>
                <c:pt idx="9">
                  <c:v>0.74289067610728443</c:v>
                </c:pt>
                <c:pt idx="10">
                  <c:v>0.81915057915057921</c:v>
                </c:pt>
                <c:pt idx="11">
                  <c:v>0.85067637877211233</c:v>
                </c:pt>
                <c:pt idx="12">
                  <c:v>0.75349458831777749</c:v>
                </c:pt>
                <c:pt idx="13">
                  <c:v>0.71873451181232451</c:v>
                </c:pt>
                <c:pt idx="14">
                  <c:v>0.71594936708860757</c:v>
                </c:pt>
                <c:pt idx="15">
                  <c:v>0.66666666666666663</c:v>
                </c:pt>
                <c:pt idx="16">
                  <c:v>0.70793650793650797</c:v>
                </c:pt>
                <c:pt idx="17">
                  <c:v>0.82901554404145072</c:v>
                </c:pt>
                <c:pt idx="18">
                  <c:v>0.88876889848812091</c:v>
                </c:pt>
                <c:pt idx="19">
                  <c:v>0.73416476774758987</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0.26583523225241018</c:v>
                </c:pt>
                <c:pt idx="1">
                  <c:v>0.26583523225241018</c:v>
                </c:pt>
                <c:pt idx="2">
                  <c:v>0.26583523225241018</c:v>
                </c:pt>
                <c:pt idx="3">
                  <c:v>0.26583523225241018</c:v>
                </c:pt>
                <c:pt idx="4">
                  <c:v>0.26583523225241018</c:v>
                </c:pt>
                <c:pt idx="5">
                  <c:v>0.26583523225241018</c:v>
                </c:pt>
                <c:pt idx="6">
                  <c:v>0.26583523225241018</c:v>
                </c:pt>
                <c:pt idx="7">
                  <c:v>0.26583523225241018</c:v>
                </c:pt>
                <c:pt idx="8">
                  <c:v>0.26583523225241018</c:v>
                </c:pt>
                <c:pt idx="9">
                  <c:v>0.26583523225241018</c:v>
                </c:pt>
                <c:pt idx="10">
                  <c:v>0.26583523225241018</c:v>
                </c:pt>
                <c:pt idx="11">
                  <c:v>0.26583523225241018</c:v>
                </c:pt>
                <c:pt idx="12">
                  <c:v>0.26583523225241018</c:v>
                </c:pt>
                <c:pt idx="13">
                  <c:v>0.26583523225241018</c:v>
                </c:pt>
                <c:pt idx="14">
                  <c:v>0.26583523225241018</c:v>
                </c:pt>
                <c:pt idx="15">
                  <c:v>0.26583523225241018</c:v>
                </c:pt>
                <c:pt idx="16">
                  <c:v>0.26583523225241018</c:v>
                </c:pt>
                <c:pt idx="17">
                  <c:v>0.26583523225241018</c:v>
                </c:pt>
                <c:pt idx="18">
                  <c:v>0.26583523225241018</c:v>
                </c:pt>
                <c:pt idx="19">
                  <c:v>0.26583523225241018</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3.1058170125694241E-3</c:v>
                </c:pt>
                <c:pt idx="1">
                  <c:v>0.437204033908214</c:v>
                </c:pt>
                <c:pt idx="2">
                  <c:v>9.8859982461268633E-2</c:v>
                </c:pt>
                <c:pt idx="3">
                  <c:v>0.40020461853259282</c:v>
                </c:pt>
                <c:pt idx="4">
                  <c:v>5.4969307220111077E-2</c:v>
                </c:pt>
                <c:pt idx="5">
                  <c:v>3.9389067524115756E-3</c:v>
                </c:pt>
                <c:pt idx="6">
                  <c:v>5.9923998830751243E-4</c:v>
                </c:pt>
                <c:pt idx="7">
                  <c:v>4.7500730780473548E-4</c:v>
                </c:pt>
                <c:pt idx="8">
                  <c:v>2.7038877521192632E-4</c:v>
                </c:pt>
                <c:pt idx="9">
                  <c:v>3.7269804150833087E-4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6.1376589215256466E-4</c:v>
                </c:pt>
                <c:pt idx="1">
                  <c:v>2.113108285839544E-2</c:v>
                </c:pt>
                <c:pt idx="2">
                  <c:v>9.4403039602513519E-2</c:v>
                </c:pt>
                <c:pt idx="3">
                  <c:v>0.72801402893467781</c:v>
                </c:pt>
                <c:pt idx="4">
                  <c:v>0.1401139850942569</c:v>
                </c:pt>
                <c:pt idx="5">
                  <c:v>1.8412976764576941E-3</c:v>
                </c:pt>
                <c:pt idx="6">
                  <c:v>2.6304252520824198E-4</c:v>
                </c:pt>
                <c:pt idx="7">
                  <c:v>3.5949145111793075E-3</c:v>
                </c:pt>
                <c:pt idx="8">
                  <c:v>2.9226947245360222E-5</c:v>
                </c:pt>
                <c:pt idx="9">
                  <c:v>9.995615957913196E-3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2.6070132162710358E-3</c:v>
                </c:pt>
                <c:pt idx="1">
                  <c:v>0.35393419337491305</c:v>
                </c:pt>
                <c:pt idx="2">
                  <c:v>9.7955891206883444E-2</c:v>
                </c:pt>
                <c:pt idx="3">
                  <c:v>0.46571426901336826</c:v>
                </c:pt>
                <c:pt idx="4">
                  <c:v>7.199097482420197E-2</c:v>
                </c:pt>
                <c:pt idx="5">
                  <c:v>3.5188833098546268E-3</c:v>
                </c:pt>
                <c:pt idx="6">
                  <c:v>5.3192422125709481E-4</c:v>
                </c:pt>
                <c:pt idx="7">
                  <c:v>1.0989203691904815E-3</c:v>
                </c:pt>
                <c:pt idx="8">
                  <c:v>2.2212220228318242E-4</c:v>
                </c:pt>
                <c:pt idx="9">
                  <c:v>2.4258082617768608E-3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1.8426892285013056E-3</c:v>
                </c:pt>
                <c:pt idx="1">
                  <c:v>1.6317601210686029E-2</c:v>
                </c:pt>
                <c:pt idx="2">
                  <c:v>5.6323560546063307E-2</c:v>
                </c:pt>
                <c:pt idx="3">
                  <c:v>1.1354102139871874E-2</c:v>
                </c:pt>
                <c:pt idx="4">
                  <c:v>0.18585285146356573</c:v>
                </c:pt>
                <c:pt idx="5">
                  <c:v>0.69028706745810819</c:v>
                </c:pt>
                <c:pt idx="6">
                  <c:v>3.5222808572033464E-2</c:v>
                </c:pt>
                <c:pt idx="7">
                  <c:v>8.5469415279422261E-4</c:v>
                </c:pt>
                <c:pt idx="8">
                  <c:v>5.4104492241102166E-4</c:v>
                </c:pt>
                <c:pt idx="9">
                  <c:v>1.4035803059648242E-3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5.4415845894324428E-5</c:v>
                </c:pt>
                <c:pt idx="2">
                  <c:v>5.9857430483756875E-4</c:v>
                </c:pt>
                <c:pt idx="3">
                  <c:v>9.4683571856124509E-3</c:v>
                </c:pt>
                <c:pt idx="4">
                  <c:v>8.3963650214942592E-2</c:v>
                </c:pt>
                <c:pt idx="5">
                  <c:v>0.75757740654078465</c:v>
                </c:pt>
                <c:pt idx="6">
                  <c:v>0.1147086031452359</c:v>
                </c:pt>
                <c:pt idx="7">
                  <c:v>1.6868912227240573E-3</c:v>
                </c:pt>
                <c:pt idx="8">
                  <c:v>2.7207922947162215E-4</c:v>
                </c:pt>
                <c:pt idx="9">
                  <c:v>3.1670022310496815E-2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1.6104383818863373E-3</c:v>
                </c:pt>
                <c:pt idx="1">
                  <c:v>1.4267798770584487E-2</c:v>
                </c:pt>
                <c:pt idx="2">
                  <c:v>4.9299973273575791E-2</c:v>
                </c:pt>
                <c:pt idx="3">
                  <c:v>1.1115451299658038E-2</c:v>
                </c:pt>
                <c:pt idx="4">
                  <c:v>0.17300219979030038</c:v>
                </c:pt>
                <c:pt idx="5">
                  <c:v>0.69869040521370862</c:v>
                </c:pt>
                <c:pt idx="6">
                  <c:v>4.5229333278509899E-2</c:v>
                </c:pt>
                <c:pt idx="7">
                  <c:v>9.5941009984717963E-4</c:v>
                </c:pt>
                <c:pt idx="8">
                  <c:v>5.0711676706208068E-4</c:v>
                </c:pt>
                <c:pt idx="9">
                  <c:v>5.3178731248672241E-3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1.1789845995136689E-3</c:v>
                </c:pt>
                <c:pt idx="1">
                  <c:v>6.2780929924102866E-3</c:v>
                </c:pt>
                <c:pt idx="2">
                  <c:v>1.4530985189005969E-2</c:v>
                </c:pt>
                <c:pt idx="3">
                  <c:v>2.5525016579470931E-2</c:v>
                </c:pt>
                <c:pt idx="4">
                  <c:v>0.1544322452287967</c:v>
                </c:pt>
                <c:pt idx="5">
                  <c:v>2.4080760445066688E-2</c:v>
                </c:pt>
                <c:pt idx="6">
                  <c:v>0.12114066760002948</c:v>
                </c:pt>
                <c:pt idx="7">
                  <c:v>9.2226070296956744E-2</c:v>
                </c:pt>
                <c:pt idx="8">
                  <c:v>0.5259450298430477</c:v>
                </c:pt>
                <c:pt idx="9">
                  <c:v>3.4662147225701864E-2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8.2774604751262309E-5</c:v>
                </c:pt>
                <c:pt idx="2">
                  <c:v>2.4832381425378696E-4</c:v>
                </c:pt>
                <c:pt idx="3">
                  <c:v>8.2774604751262315E-4</c:v>
                </c:pt>
                <c:pt idx="4">
                  <c:v>5.8769969373396241E-3</c:v>
                </c:pt>
                <c:pt idx="5">
                  <c:v>1.2581739922191871E-2</c:v>
                </c:pt>
                <c:pt idx="6">
                  <c:v>3.9980134094859697E-2</c:v>
                </c:pt>
                <c:pt idx="7">
                  <c:v>0.18144193361476699</c:v>
                </c:pt>
                <c:pt idx="8">
                  <c:v>0.61327704660210247</c:v>
                </c:pt>
                <c:pt idx="9">
                  <c:v>0.14568330436222168</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1.0006003602161296E-3</c:v>
                </c:pt>
                <c:pt idx="1">
                  <c:v>5.3407044226535917E-3</c:v>
                </c:pt>
                <c:pt idx="2">
                  <c:v>1.2369921953171903E-2</c:v>
                </c:pt>
                <c:pt idx="3">
                  <c:v>2.1788072843706225E-2</c:v>
                </c:pt>
                <c:pt idx="4">
                  <c:v>0.13195417250350211</c:v>
                </c:pt>
                <c:pt idx="5">
                  <c:v>2.2338403041825095E-2</c:v>
                </c:pt>
                <c:pt idx="6">
                  <c:v>0.1088528116870122</c:v>
                </c:pt>
                <c:pt idx="7">
                  <c:v>0.10568841304782869</c:v>
                </c:pt>
                <c:pt idx="8">
                  <c:v>0.53903592155293178</c:v>
                </c:pt>
                <c:pt idx="9">
                  <c:v>5.1630978587152293E-2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8.0734183242786948E-3</c:v>
                </c:pt>
                <c:pt idx="1">
                  <c:v>1.8246358303932814E-2</c:v>
                </c:pt>
                <c:pt idx="2">
                  <c:v>7.8634661587411531E-2</c:v>
                </c:pt>
                <c:pt idx="3">
                  <c:v>0.88803272656436005</c:v>
                </c:pt>
                <c:pt idx="4">
                  <c:v>4.5399450228350039E-3</c:v>
                </c:pt>
                <c:pt idx="5">
                  <c:v>1.9696543364862234E-3</c:v>
                </c:pt>
                <c:pt idx="6">
                  <c:v>3.1925715893595379E-4</c:v>
                </c:pt>
                <c:pt idx="7">
                  <c:v>1.0281162745395121E-4</c:v>
                </c:pt>
                <c:pt idx="8">
                  <c:v>8.1167074305750955E-5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4.0995607613469988E-3</c:v>
                </c:pt>
                <c:pt idx="1">
                  <c:v>8.784773060029283E-4</c:v>
                </c:pt>
                <c:pt idx="2">
                  <c:v>9.370424597364568E-3</c:v>
                </c:pt>
                <c:pt idx="3">
                  <c:v>0.11185944363103953</c:v>
                </c:pt>
                <c:pt idx="4">
                  <c:v>0.23133235724743778</c:v>
                </c:pt>
                <c:pt idx="5">
                  <c:v>0.57481698389458269</c:v>
                </c:pt>
                <c:pt idx="6">
                  <c:v>5.7393850658857978E-2</c:v>
                </c:pt>
                <c:pt idx="7">
                  <c:v>4.685212298682284E-3</c:v>
                </c:pt>
                <c:pt idx="8">
                  <c:v>5.5636896046852126E-3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1.7827121860279307E-2</c:v>
                </c:pt>
                <c:pt idx="1">
                  <c:v>1.0053764335769096E-2</c:v>
                </c:pt>
                <c:pt idx="2">
                  <c:v>4.2362301712801906E-2</c:v>
                </c:pt>
                <c:pt idx="3">
                  <c:v>0.26637481898230603</c:v>
                </c:pt>
                <c:pt idx="4">
                  <c:v>0.35084974283003478</c:v>
                </c:pt>
                <c:pt idx="5">
                  <c:v>0.28022371290177606</c:v>
                </c:pt>
                <c:pt idx="6">
                  <c:v>1.8742613645821197E-2</c:v>
                </c:pt>
                <c:pt idx="7">
                  <c:v>2.3136974216422259E-3</c:v>
                </c:pt>
                <c:pt idx="8">
                  <c:v>1.1252226309569386E-2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8.0665596756482813E-3</c:v>
                </c:pt>
                <c:pt idx="1">
                  <c:v>5.157154789725108E-3</c:v>
                </c:pt>
                <c:pt idx="2">
                  <c:v>3.2730804966635697E-2</c:v>
                </c:pt>
                <c:pt idx="3">
                  <c:v>0.14390761231710636</c:v>
                </c:pt>
                <c:pt idx="4">
                  <c:v>0.67966044429428163</c:v>
                </c:pt>
                <c:pt idx="5">
                  <c:v>0.12791057803305458</c:v>
                </c:pt>
                <c:pt idx="6">
                  <c:v>2.1820536644423798E-3</c:v>
                </c:pt>
                <c:pt idx="7">
                  <c:v>3.425589623748252E-4</c:v>
                </c:pt>
                <c:pt idx="8">
                  <c:v>4.2233296731142831E-5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7.3412065113309926E-3</c:v>
                </c:pt>
                <c:pt idx="1">
                  <c:v>9.57548675390999E-4</c:v>
                </c:pt>
                <c:pt idx="2">
                  <c:v>3.5110118097669966E-3</c:v>
                </c:pt>
                <c:pt idx="3">
                  <c:v>6.0644749441429939E-2</c:v>
                </c:pt>
                <c:pt idx="4">
                  <c:v>7.1496967762527924E-2</c:v>
                </c:pt>
                <c:pt idx="5">
                  <c:v>0.14363230130864985</c:v>
                </c:pt>
                <c:pt idx="6">
                  <c:v>0.19885094158953079</c:v>
                </c:pt>
                <c:pt idx="7">
                  <c:v>0.42451324609000957</c:v>
                </c:pt>
                <c:pt idx="8">
                  <c:v>8.9052026811362914E-2</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1.2462113202227391E-2</c:v>
                </c:pt>
                <c:pt idx="1">
                  <c:v>8.4725452879396632E-3</c:v>
                </c:pt>
                <c:pt idx="2">
                  <c:v>1.1545781349122436E-2</c:v>
                </c:pt>
                <c:pt idx="3">
                  <c:v>0.1440050750687249</c:v>
                </c:pt>
                <c:pt idx="4">
                  <c:v>8.9546768168041163E-2</c:v>
                </c:pt>
                <c:pt idx="5">
                  <c:v>0.26442517797984072</c:v>
                </c:pt>
                <c:pt idx="6">
                  <c:v>0.27193909917530135</c:v>
                </c:pt>
                <c:pt idx="7">
                  <c:v>7.5463452456474234E-2</c:v>
                </c:pt>
                <c:pt idx="8">
                  <c:v>0.12213998731232818</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9.4285069532594277E-3</c:v>
                </c:pt>
                <c:pt idx="1">
                  <c:v>2.9124707342529123E-3</c:v>
                </c:pt>
                <c:pt idx="2">
                  <c:v>9.7952102902597957E-3</c:v>
                </c:pt>
                <c:pt idx="3">
                  <c:v>8.0300978815830301E-2</c:v>
                </c:pt>
                <c:pt idx="4">
                  <c:v>0.17584835406617585</c:v>
                </c:pt>
                <c:pt idx="5">
                  <c:v>0.57135200699557132</c:v>
                </c:pt>
                <c:pt idx="6">
                  <c:v>0.11989083523736989</c:v>
                </c:pt>
                <c:pt idx="7">
                  <c:v>3.0365857098530367E-2</c:v>
                </c:pt>
                <c:pt idx="8">
                  <c:v>1.0577980875010578E-4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7.849829351535836E-3</c:v>
                </c:pt>
                <c:pt idx="1">
                  <c:v>3.4129692832764505E-4</c:v>
                </c:pt>
                <c:pt idx="2">
                  <c:v>2.0477815699658703E-3</c:v>
                </c:pt>
                <c:pt idx="3">
                  <c:v>1.1945392491467578E-2</c:v>
                </c:pt>
                <c:pt idx="4">
                  <c:v>4.4027303754266209E-2</c:v>
                </c:pt>
                <c:pt idx="5">
                  <c:v>5.2559726962457337E-2</c:v>
                </c:pt>
                <c:pt idx="6">
                  <c:v>6.1092150170648465E-2</c:v>
                </c:pt>
                <c:pt idx="7">
                  <c:v>0.17201365187713311</c:v>
                </c:pt>
                <c:pt idx="8">
                  <c:v>0.64812286689419796</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9.2730360551272224E-3</c:v>
                </c:pt>
                <c:pt idx="1">
                  <c:v>1.3075431714685063E-3</c:v>
                </c:pt>
                <c:pt idx="2">
                  <c:v>1.140718697867352E-2</c:v>
                </c:pt>
                <c:pt idx="3">
                  <c:v>4.9641552820235357E-2</c:v>
                </c:pt>
                <c:pt idx="4">
                  <c:v>0.1277635000075146</c:v>
                </c:pt>
                <c:pt idx="5">
                  <c:v>6.778183567037889E-2</c:v>
                </c:pt>
                <c:pt idx="6">
                  <c:v>0.14689571216015149</c:v>
                </c:pt>
                <c:pt idx="7">
                  <c:v>0.24212092519951306</c:v>
                </c:pt>
                <c:pt idx="8">
                  <c:v>0.34380870793693735</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Extremadura</c:v>
                </c:pt>
                <c:pt idx="5">
                  <c:v>TOTAL</c:v>
                </c:pt>
                <c:pt idx="6">
                  <c:v>Madrid, Comunidad de*</c:v>
                </c:pt>
                <c:pt idx="7">
                  <c:v>Cataluña</c:v>
                </c:pt>
                <c:pt idx="8">
                  <c:v>Asturias, Principado de</c:v>
                </c:pt>
                <c:pt idx="9">
                  <c:v>Comunitat Valenciana</c:v>
                </c:pt>
                <c:pt idx="10">
                  <c:v>Melilla</c:v>
                </c:pt>
                <c:pt idx="11">
                  <c:v>Rioja, La</c:v>
                </c:pt>
                <c:pt idx="12">
                  <c:v>Balears, Illes</c:v>
                </c:pt>
                <c:pt idx="13">
                  <c:v>Aragón</c:v>
                </c:pt>
                <c:pt idx="14">
                  <c:v>Castilla - La Mancha</c:v>
                </c:pt>
                <c:pt idx="15">
                  <c:v>Cantabria</c:v>
                </c:pt>
                <c:pt idx="16">
                  <c:v>Navarra, Comunidad Foral de</c:v>
                </c:pt>
                <c:pt idx="17">
                  <c:v>País Vasco*</c:v>
                </c:pt>
                <c:pt idx="18">
                  <c:v>Castilla y León*</c:v>
                </c:pt>
                <c:pt idx="19">
                  <c:v>Ceuta</c:v>
                </c:pt>
              </c:strCache>
            </c:strRef>
          </c:cat>
          <c:val>
            <c:numRef>
              <c:f>'9TiempoEspera'!$P$13:$P$32</c:f>
              <c:numCache>
                <c:formatCode>#,##0</c:formatCode>
                <c:ptCount val="20"/>
                <c:pt idx="0">
                  <c:v>816.75</c:v>
                </c:pt>
                <c:pt idx="1">
                  <c:v>529.11</c:v>
                </c:pt>
                <c:pt idx="2">
                  <c:v>496.58</c:v>
                </c:pt>
                <c:pt idx="3">
                  <c:v>372.61</c:v>
                </c:pt>
                <c:pt idx="4">
                  <c:v>344.49</c:v>
                </c:pt>
                <c:pt idx="5">
                  <c:v>328.1</c:v>
                </c:pt>
                <c:pt idx="6">
                  <c:v>288.33</c:v>
                </c:pt>
                <c:pt idx="7">
                  <c:v>280.45</c:v>
                </c:pt>
                <c:pt idx="8">
                  <c:v>280.18</c:v>
                </c:pt>
                <c:pt idx="9">
                  <c:v>277.95999999999998</c:v>
                </c:pt>
                <c:pt idx="10">
                  <c:v>258.44</c:v>
                </c:pt>
                <c:pt idx="11">
                  <c:v>228.02</c:v>
                </c:pt>
                <c:pt idx="12">
                  <c:v>220.13</c:v>
                </c:pt>
                <c:pt idx="13">
                  <c:v>195.3</c:v>
                </c:pt>
                <c:pt idx="14">
                  <c:v>183.98</c:v>
                </c:pt>
                <c:pt idx="15">
                  <c:v>181.84</c:v>
                </c:pt>
                <c:pt idx="16">
                  <c:v>176.39</c:v>
                </c:pt>
                <c:pt idx="17">
                  <c:v>148.41999999999999</c:v>
                </c:pt>
                <c:pt idx="18">
                  <c:v>125.14</c:v>
                </c:pt>
                <c:pt idx="19">
                  <c:v>72.06</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Cataluña</c:v>
                </c:pt>
                <c:pt idx="7">
                  <c:v>Cantabria</c:v>
                </c:pt>
                <c:pt idx="8">
                  <c:v>TOTAL</c:v>
                </c:pt>
                <c:pt idx="9">
                  <c:v>Asturias, Principado de</c:v>
                </c:pt>
                <c:pt idx="10">
                  <c:v>Rioja, La</c:v>
                </c:pt>
                <c:pt idx="11">
                  <c:v>Comunitat Valenciana</c:v>
                </c:pt>
                <c:pt idx="12">
                  <c:v>Castilla - La Mancha</c:v>
                </c:pt>
                <c:pt idx="13">
                  <c:v>Balears, Illes</c:v>
                </c:pt>
                <c:pt idx="14">
                  <c:v>Galicia</c:v>
                </c:pt>
                <c:pt idx="15">
                  <c:v>Canarias</c:v>
                </c:pt>
                <c:pt idx="16">
                  <c:v>Madrid, Comunidad de</c:v>
                </c:pt>
                <c:pt idx="17">
                  <c:v>Aragón</c:v>
                </c:pt>
                <c:pt idx="18">
                  <c:v>Navarra, Comunidad Foral de</c:v>
                </c:pt>
              </c:strCache>
            </c:strRef>
          </c:cat>
          <c:val>
            <c:numRef>
              <c:f>'24asolcasaad_pobl'!$AL$11:$AL$29</c:f>
              <c:numCache>
                <c:formatCode>0.00</c:formatCode>
                <c:ptCount val="19"/>
                <c:pt idx="0">
                  <c:v>1.798073877383223</c:v>
                </c:pt>
                <c:pt idx="1">
                  <c:v>1.7737965278122909</c:v>
                </c:pt>
                <c:pt idx="2">
                  <c:v>1.7358463415655407</c:v>
                </c:pt>
                <c:pt idx="3">
                  <c:v>1.7326194190069724</c:v>
                </c:pt>
                <c:pt idx="4">
                  <c:v>1.6078889434484089</c:v>
                </c:pt>
                <c:pt idx="5">
                  <c:v>1.5986899389290299</c:v>
                </c:pt>
                <c:pt idx="6">
                  <c:v>1.452482476041264</c:v>
                </c:pt>
                <c:pt idx="7">
                  <c:v>1.4418091340485015</c:v>
                </c:pt>
                <c:pt idx="8">
                  <c:v>1.396976714379069</c:v>
                </c:pt>
                <c:pt idx="9">
                  <c:v>1.37422625473129</c:v>
                </c:pt>
                <c:pt idx="10">
                  <c:v>1.365115658398429</c:v>
                </c:pt>
                <c:pt idx="11">
                  <c:v>1.3114541934718484</c:v>
                </c:pt>
                <c:pt idx="12">
                  <c:v>1.3084042245815442</c:v>
                </c:pt>
                <c:pt idx="13">
                  <c:v>1.1982234394650813</c:v>
                </c:pt>
                <c:pt idx="14">
                  <c:v>1.1726331273134476</c:v>
                </c:pt>
                <c:pt idx="15">
                  <c:v>1.1475293572705301</c:v>
                </c:pt>
                <c:pt idx="16">
                  <c:v>0.99966866321111592</c:v>
                </c:pt>
                <c:pt idx="17">
                  <c:v>0.99140588030939214</c:v>
                </c:pt>
                <c:pt idx="18">
                  <c:v>0.98224554816704779</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0"/>
            <c:invertIfNegative val="0"/>
            <c:bubble3D val="0"/>
            <c:extLst>
              <c:ext xmlns:c16="http://schemas.microsoft.com/office/drawing/2014/chart" uri="{C3380CC4-5D6E-409C-BE32-E72D297353CC}">
                <c16:uniqueId val="{0000000F-6C81-47B0-B1AF-BAF6FD9CCEB2}"/>
              </c:ext>
            </c:extLst>
          </c:dPt>
          <c:dPt>
            <c:idx val="11"/>
            <c:invertIfNegative val="0"/>
            <c:bubble3D val="0"/>
            <c:spPr>
              <a:solidFill>
                <a:schemeClr val="accent6">
                  <a:lumMod val="50000"/>
                </a:schemeClr>
              </a:solidFill>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74CC0A1F-7FD9-46F4-8188-8334CE54151F}" type="CELLRANGE">
                      <a:rPr lang="en-US" baseline="0"/>
                      <a:pPr/>
                      <a:t>[CELLRANGE]</a:t>
                    </a:fld>
                    <a:r>
                      <a:rPr lang="en-US" baseline="0"/>
                      <a:t>
</a:t>
                    </a:r>
                    <a:fld id="{F98AB7D3-21C2-423F-B10C-F9CD9EAF37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BCBA0F82-63C1-4289-8B23-2C6BD7BDB2D4}" type="CELLRANGE">
                      <a:rPr lang="en-US" baseline="0"/>
                      <a:pPr/>
                      <a:t>[CELLRANGE]</a:t>
                    </a:fld>
                    <a:r>
                      <a:rPr lang="en-US" baseline="0"/>
                      <a:t>
</a:t>
                    </a:r>
                    <a:fld id="{FBAFA70B-E9D3-4F43-AA1A-FDA255538C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E6B3B770-D30F-42AF-85C3-35A9ED13BCC4}" type="CELLRANGE">
                      <a:rPr lang="en-US" baseline="0"/>
                      <a:pPr/>
                      <a:t>[CELLRANGE]</a:t>
                    </a:fld>
                    <a:r>
                      <a:rPr lang="en-US" baseline="0"/>
                      <a:t>
</a:t>
                    </a:r>
                    <a:fld id="{647DF51C-C856-4DAE-A067-40BDCC5366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69EF339A-42DC-4755-9B77-BC729CB40748}" type="CELLRANGE">
                      <a:rPr lang="en-US" baseline="0"/>
                      <a:pPr/>
                      <a:t>[CELLRANGE]</a:t>
                    </a:fld>
                    <a:r>
                      <a:rPr lang="en-US" baseline="0"/>
                      <a:t>
</a:t>
                    </a:r>
                    <a:fld id="{0D78AC30-F6DD-4931-A426-AC1DFE4468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75BCBB09-FDB9-4664-93DA-33CB5234CF81}" type="CELLRANGE">
                      <a:rPr lang="en-US" baseline="0"/>
                      <a:pPr/>
                      <a:t>[CELLRANGE]</a:t>
                    </a:fld>
                    <a:r>
                      <a:rPr lang="en-US" baseline="0"/>
                      <a:t>
</a:t>
                    </a:r>
                    <a:fld id="{C50BF01F-124A-49F0-9601-14C09723D6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8F6E8D18-951A-4C3C-AB83-E510B80FC615}" type="CELLRANGE">
                      <a:rPr lang="en-US" baseline="0"/>
                      <a:pPr/>
                      <a:t>[CELLRANGE]</a:t>
                    </a:fld>
                    <a:r>
                      <a:rPr lang="en-US" baseline="0"/>
                      <a:t>
</a:t>
                    </a:r>
                    <a:fld id="{69F14A6C-5813-4668-80DE-37F61502EC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4C797E4F-834D-41B6-B0DA-6D6D363E0A93}" type="CELLRANGE">
                      <a:rPr lang="en-US" baseline="0"/>
                      <a:pPr/>
                      <a:t>[CELLRANGE]</a:t>
                    </a:fld>
                    <a:r>
                      <a:rPr lang="en-US" baseline="0"/>
                      <a:t>
</a:t>
                    </a:r>
                    <a:fld id="{D5E7092D-505A-47F7-93D9-B8580397F1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A1EC2D2D-3B98-49EA-9841-A500BADB6235}" type="CELLRANGE">
                      <a:rPr lang="en-US" baseline="0"/>
                      <a:pPr/>
                      <a:t>[CELLRANGE]</a:t>
                    </a:fld>
                    <a:r>
                      <a:rPr lang="en-US" baseline="0"/>
                      <a:t>
</a:t>
                    </a:r>
                    <a:fld id="{6BCAAD45-E2DE-4E11-8F67-FEC5A829A4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F0C5E962-FF8B-4DFC-9334-C54142C70345}" type="CELLRANGE">
                      <a:rPr lang="en-US" baseline="0"/>
                      <a:pPr/>
                      <a:t>[CELLRANGE]</a:t>
                    </a:fld>
                    <a:r>
                      <a:rPr lang="en-US" baseline="0"/>
                      <a:t>
</a:t>
                    </a:r>
                    <a:fld id="{4670B9D5-71AE-41DE-B745-6DC3C970009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C4B57463-2423-4957-8E13-7F5B122ABF1B}" type="CELLRANGE">
                      <a:rPr lang="en-US" baseline="0"/>
                      <a:pPr/>
                      <a:t>[CELLRANGE]</a:t>
                    </a:fld>
                    <a:r>
                      <a:rPr lang="en-US" baseline="0"/>
                      <a:t>
</a:t>
                    </a:r>
                    <a:fld id="{D1502044-6872-48C7-8B1F-57C9607C79E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1843756C-ECCC-4060-8CCB-E67906C898FA}" type="CELLRANGE">
                      <a:rPr lang="en-US" baseline="0"/>
                      <a:pPr/>
                      <a:t>[CELLRANGE]</a:t>
                    </a:fld>
                    <a:r>
                      <a:rPr lang="en-US" baseline="0"/>
                      <a:t>
</a:t>
                    </a:r>
                    <a:fld id="{EF95D33E-7041-4879-AAF2-D8BF8BB04D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2A13700E-4D75-4639-8FC9-1E44EEF40397}" type="CELLRANGE">
                      <a:rPr lang="en-US" baseline="0"/>
                      <a:pPr/>
                      <a:t>[CELLRANGE]</a:t>
                    </a:fld>
                    <a:r>
                      <a:rPr lang="en-US" baseline="0"/>
                      <a:t>
</a:t>
                    </a:r>
                    <a:fld id="{C0D16D26-2BA8-4E5D-91D2-1D4295ADBB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D0A96B3A-D73E-4CDC-9347-AD53733937A2}" type="CELLRANGE">
                      <a:rPr lang="en-US" baseline="0"/>
                      <a:pPr/>
                      <a:t>[CELLRANGE]</a:t>
                    </a:fld>
                    <a:r>
                      <a:rPr lang="en-US" baseline="0"/>
                      <a:t>
</a:t>
                    </a:r>
                    <a:fld id="{193F9201-B65C-4150-89FB-7B29A15143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EB542D3B-477B-4EB4-A859-C317B9D11B81}" type="CELLRANGE">
                      <a:rPr lang="en-US" baseline="0"/>
                      <a:pPr/>
                      <a:t>[CELLRANGE]</a:t>
                    </a:fld>
                    <a:r>
                      <a:rPr lang="en-US" baseline="0"/>
                      <a:t>
</a:t>
                    </a:r>
                    <a:fld id="{65EA6B35-978B-482D-AB16-6DDFA2AF91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BDC9B1D7-EF60-4CED-A28B-4502A553A1D0}" type="CELLRANGE">
                      <a:rPr lang="en-US" baseline="0"/>
                      <a:pPr/>
                      <a:t>[CELLRANGE]</a:t>
                    </a:fld>
                    <a:r>
                      <a:rPr lang="en-US" baseline="0"/>
                      <a:t>
</a:t>
                    </a:r>
                    <a:fld id="{7386AAA7-3FB9-4756-9984-51882423BF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04835587-F722-4DC8-8E25-1973B1F62C6A}" type="CELLRANGE">
                      <a:rPr lang="en-US" baseline="0"/>
                      <a:pPr/>
                      <a:t>[CELLRANGE]</a:t>
                    </a:fld>
                    <a:r>
                      <a:rPr lang="en-US" baseline="0"/>
                      <a:t>
</a:t>
                    </a:r>
                    <a:fld id="{3965285D-E10A-49FE-A72E-7ABCD69277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4799DB27-D566-47C7-8318-31517AD3CCE7}" type="CELLRANGE">
                      <a:rPr lang="en-US" baseline="0"/>
                      <a:pPr/>
                      <a:t>[CELLRANGE]</a:t>
                    </a:fld>
                    <a:r>
                      <a:rPr lang="en-US" baseline="0"/>
                      <a:t>
</a:t>
                    </a:r>
                    <a:fld id="{7719380C-3FBD-477A-BBDF-9FC594DB0D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0EEB52E0-042B-41FB-927E-13C7242EA744}" type="CELLRANGE">
                      <a:rPr lang="en-US" baseline="0"/>
                      <a:pPr/>
                      <a:t>[CELLRANGE]</a:t>
                    </a:fld>
                    <a:r>
                      <a:rPr lang="en-US" baseline="0"/>
                      <a:t>
</a:t>
                    </a:r>
                    <a:fld id="{795234F6-45A4-4561-BF6F-E8106D7089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B6F87AB6-D0FA-4B34-9CBE-B379B406C98E}" type="CELLRANGE">
                      <a:rPr lang="en-US" baseline="0"/>
                      <a:pPr/>
                      <a:t>[CELLRANGE]</a:t>
                    </a:fld>
                    <a:r>
                      <a:rPr lang="en-US" baseline="0"/>
                      <a:t>
</a:t>
                    </a:r>
                    <a:fld id="{4383002B-EF06-467A-AAB1-FB9B001300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B381BD99-494F-4B07-92FE-92396550AB15}" type="CELLRANGE">
                      <a:rPr lang="en-US" baseline="0"/>
                      <a:pPr/>
                      <a:t>[CELLRANGE]</a:t>
                    </a:fld>
                    <a:r>
                      <a:rPr lang="en-US" baseline="0"/>
                      <a:t>
</a:t>
                    </a:r>
                    <a:fld id="{9AB92B81-DD68-4A90-8475-8F65B3C840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Galicia</c:v>
                </c:pt>
                <c:pt idx="2">
                  <c:v>Aragón</c:v>
                </c:pt>
                <c:pt idx="3">
                  <c:v>Navarra, Comunidad Foral de</c:v>
                </c:pt>
                <c:pt idx="4">
                  <c:v>Ceuta</c:v>
                </c:pt>
                <c:pt idx="5">
                  <c:v>Cantabria</c:v>
                </c:pt>
                <c:pt idx="6">
                  <c:v>Madrid, Comunidad de</c:v>
                </c:pt>
                <c:pt idx="7">
                  <c:v>Castilla - La Mancha</c:v>
                </c:pt>
                <c:pt idx="8">
                  <c:v>Comunitat Valenciana</c:v>
                </c:pt>
                <c:pt idx="9">
                  <c:v>Asturias, Principado de</c:v>
                </c:pt>
                <c:pt idx="10">
                  <c:v>Balears, Illes</c:v>
                </c:pt>
                <c:pt idx="11">
                  <c:v>Media Nacional</c:v>
                </c:pt>
                <c:pt idx="12">
                  <c:v>Canarias</c:v>
                </c:pt>
                <c:pt idx="13">
                  <c:v>Andalucía</c:v>
                </c:pt>
                <c:pt idx="14">
                  <c:v>Murcia, Región de</c:v>
                </c:pt>
                <c:pt idx="15">
                  <c:v>Extremadura</c:v>
                </c:pt>
                <c:pt idx="16">
                  <c:v>Rioja, La</c:v>
                </c:pt>
                <c:pt idx="17">
                  <c:v>Melilla</c:v>
                </c:pt>
                <c:pt idx="18">
                  <c:v>País Vasco</c:v>
                </c:pt>
                <c:pt idx="19">
                  <c:v>Cataluña</c:v>
                </c:pt>
              </c:strCache>
            </c:strRef>
          </c:cat>
          <c:val>
            <c:numRef>
              <c:f>'11ListaEspera'!$O$13:$O$32</c:f>
              <c:numCache>
                <c:formatCode>0.00%</c:formatCode>
                <c:ptCount val="20"/>
                <c:pt idx="0">
                  <c:v>0.99866363305731998</c:v>
                </c:pt>
                <c:pt idx="1">
                  <c:v>0.97135868177358442</c:v>
                </c:pt>
                <c:pt idx="2">
                  <c:v>0.9614870219932633</c:v>
                </c:pt>
                <c:pt idx="3">
                  <c:v>0.95631038089963694</c:v>
                </c:pt>
                <c:pt idx="4">
                  <c:v>0.95529257067718609</c:v>
                </c:pt>
                <c:pt idx="5">
                  <c:v>0.94855923159018141</c:v>
                </c:pt>
                <c:pt idx="6">
                  <c:v>0.943296979588236</c:v>
                </c:pt>
                <c:pt idx="7">
                  <c:v>0.94057340731551031</c:v>
                </c:pt>
                <c:pt idx="8">
                  <c:v>0.92699709289091514</c:v>
                </c:pt>
                <c:pt idx="9">
                  <c:v>0.89905600627318516</c:v>
                </c:pt>
                <c:pt idx="10">
                  <c:v>0.88491938033512485</c:v>
                </c:pt>
                <c:pt idx="11">
                  <c:v>0.88125571873885333</c:v>
                </c:pt>
                <c:pt idx="12">
                  <c:v>0.8712781819003298</c:v>
                </c:pt>
                <c:pt idx="13">
                  <c:v>0.86500185437013233</c:v>
                </c:pt>
                <c:pt idx="14">
                  <c:v>0.86231660571881752</c:v>
                </c:pt>
                <c:pt idx="15">
                  <c:v>0.86084887942907229</c:v>
                </c:pt>
                <c:pt idx="16">
                  <c:v>0.85093226788432264</c:v>
                </c:pt>
                <c:pt idx="17">
                  <c:v>0.84897769516728627</c:v>
                </c:pt>
                <c:pt idx="18">
                  <c:v>0.82443591749556056</c:v>
                </c:pt>
                <c:pt idx="19">
                  <c:v>0.74034326711645115</c:v>
                </c:pt>
              </c:numCache>
            </c:numRef>
          </c:val>
          <c:extLst>
            <c:ext xmlns:c15="http://schemas.microsoft.com/office/drawing/2012/chart" uri="{02D57815-91ED-43cb-92C2-25804820EDAC}">
              <c15:datalabelsRange>
                <c15:f>'11ListaEspera'!$M$13:$M$32</c15:f>
                <c15:dlblRangeCache>
                  <c:ptCount val="20"/>
                  <c:pt idx="0">
                    <c:v>118.073</c:v>
                  </c:pt>
                  <c:pt idx="1">
                    <c:v>72.272</c:v>
                  </c:pt>
                  <c:pt idx="2">
                    <c:v>38.821</c:v>
                  </c:pt>
                  <c:pt idx="3">
                    <c:v>15.541</c:v>
                  </c:pt>
                  <c:pt idx="4">
                    <c:v>1.453</c:v>
                  </c:pt>
                  <c:pt idx="5">
                    <c:v>17.776</c:v>
                  </c:pt>
                  <c:pt idx="6">
                    <c:v>171.082</c:v>
                  </c:pt>
                  <c:pt idx="7">
                    <c:v>68.992</c:v>
                  </c:pt>
                  <c:pt idx="8">
                    <c:v>142.536</c:v>
                  </c:pt>
                  <c:pt idx="9">
                    <c:v>29.810</c:v>
                  </c:pt>
                  <c:pt idx="10">
                    <c:v>27.990</c:v>
                  </c:pt>
                  <c:pt idx="11">
                    <c:v>1.363.782</c:v>
                  </c:pt>
                  <c:pt idx="12">
                    <c:v>38.568</c:v>
                  </c:pt>
                  <c:pt idx="13">
                    <c:v>272.883</c:v>
                  </c:pt>
                  <c:pt idx="14">
                    <c:v>39.144</c:v>
                  </c:pt>
                  <c:pt idx="15">
                    <c:v>34.378</c:v>
                  </c:pt>
                  <c:pt idx="16">
                    <c:v>8.945</c:v>
                  </c:pt>
                  <c:pt idx="17">
                    <c:v>1.827</c:v>
                  </c:pt>
                  <c:pt idx="18">
                    <c:v>66.391</c:v>
                  </c:pt>
                  <c:pt idx="19">
                    <c:v>197.300</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0"/>
            <c:invertIfNegative val="0"/>
            <c:bubble3D val="0"/>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c:spPr>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152DD327-9780-4EC3-A203-3C6D70CF4614}" type="CELLRANGE">
                      <a:rPr lang="en-US" baseline="0"/>
                      <a:pPr/>
                      <a:t>[CELLRANGE]</a:t>
                    </a:fld>
                    <a:r>
                      <a:rPr lang="en-US" baseline="0"/>
                      <a:t>
</a:t>
                    </a:r>
                    <a:fld id="{C76C67F3-A46F-4FD4-AB08-A632054F5C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205C73B8-E4D7-4D6B-A08B-50EDC18A2BC4}" type="CELLRANGE">
                      <a:rPr lang="en-US" baseline="0"/>
                      <a:pPr/>
                      <a:t>[CELLRANGE]</a:t>
                    </a:fld>
                    <a:r>
                      <a:rPr lang="en-US" baseline="0"/>
                      <a:t>
</a:t>
                    </a:r>
                    <a:fld id="{91750959-D201-47CA-9B1A-3CC5E18EB6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3DB9B87A-4A04-41BA-918F-753B5EF2CB40}" type="CELLRANGE">
                      <a:rPr lang="en-US" baseline="0"/>
                      <a:pPr/>
                      <a:t>[CELLRANGE]</a:t>
                    </a:fld>
                    <a:r>
                      <a:rPr lang="en-US" baseline="0"/>
                      <a:t>
</a:t>
                    </a:r>
                    <a:fld id="{8250DAEE-5FB8-446A-B472-A0E90FB85E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07A2C24E-6336-479A-938B-6D915BAC2A9F}" type="CELLRANGE">
                      <a:rPr lang="en-US" baseline="0"/>
                      <a:pPr/>
                      <a:t>[CELLRANGE]</a:t>
                    </a:fld>
                    <a:r>
                      <a:rPr lang="en-US" baseline="0"/>
                      <a:t>
</a:t>
                    </a:r>
                    <a:fld id="{CBF438E2-D006-4BFF-B363-463EF2D6AA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00E1A324-4DB2-4F5D-BB1C-64A491134F28}" type="CELLRANGE">
                      <a:rPr lang="en-US" baseline="0"/>
                      <a:pPr/>
                      <a:t>[CELLRANGE]</a:t>
                    </a:fld>
                    <a:r>
                      <a:rPr lang="en-US" baseline="0"/>
                      <a:t>
</a:t>
                    </a:r>
                    <a:fld id="{2D9E4867-E671-496B-AC8F-04641F9FF5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9AD89987-11C9-442D-B59D-7013B5B65D23}" type="CELLRANGE">
                      <a:rPr lang="en-US" baseline="0"/>
                      <a:pPr/>
                      <a:t>[CELLRANGE]</a:t>
                    </a:fld>
                    <a:r>
                      <a:rPr lang="en-US" baseline="0"/>
                      <a:t>
</a:t>
                    </a:r>
                    <a:fld id="{28503330-48E5-4AE9-AFEE-654C277F54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4481C63C-DF51-4855-9650-6B46B63728D9}" type="CELLRANGE">
                      <a:rPr lang="en-US" baseline="0"/>
                      <a:pPr/>
                      <a:t>[CELLRANGE]</a:t>
                    </a:fld>
                    <a:r>
                      <a:rPr lang="en-US" baseline="0"/>
                      <a:t>
</a:t>
                    </a:r>
                    <a:fld id="{2F228AEF-DD75-4600-86AC-B8AB851FFB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30C5F053-6864-4129-A2A8-921430230244}" type="CELLRANGE">
                      <a:rPr lang="en-US" baseline="0"/>
                      <a:pPr/>
                      <a:t>[CELLRANGE]</a:t>
                    </a:fld>
                    <a:r>
                      <a:rPr lang="en-US" baseline="0"/>
                      <a:t>
</a:t>
                    </a:r>
                    <a:fld id="{3BE222E1-7783-4E1F-BFB6-70D815F775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8FAEDCEA-53AD-4897-BC0E-78A6BC28E5C3}" type="CELLRANGE">
                      <a:rPr lang="en-US" baseline="0"/>
                      <a:pPr/>
                      <a:t>[CELLRANGE]</a:t>
                    </a:fld>
                    <a:r>
                      <a:rPr lang="en-US" baseline="0"/>
                      <a:t>
</a:t>
                    </a:r>
                    <a:fld id="{B0707FE5-86D9-4D5A-BF6E-B4E30D61FC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58291FA8-C68A-4FAA-B37E-DE1911D42254}" type="CELLRANGE">
                      <a:rPr lang="en-US" baseline="0"/>
                      <a:pPr/>
                      <a:t>[CELLRANGE]</a:t>
                    </a:fld>
                    <a:r>
                      <a:rPr lang="en-US" baseline="0"/>
                      <a:t>
</a:t>
                    </a:r>
                    <a:fld id="{4D8DBFE2-F588-4712-89F8-0487D672D7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1.3913043478260871E-3"/>
                  <c:y val="-2.5432334976819584E-3"/>
                </c:manualLayout>
              </c:layout>
              <c:tx>
                <c:rich>
                  <a:bodyPr/>
                  <a:lstStyle/>
                  <a:p>
                    <a:fld id="{40EA17F0-A677-4FC2-A3C1-DEFF57EAEC33}" type="CELLRANGE">
                      <a:rPr lang="en-US" baseline="0"/>
                      <a:pPr/>
                      <a:t>[CELLRANGE]</a:t>
                    </a:fld>
                    <a:r>
                      <a:rPr lang="en-US" baseline="0"/>
                      <a:t>
</a:t>
                    </a:r>
                    <a:fld id="{B049DE91-A4FF-43C7-BCC4-606410336BD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1.9317225534193593E-3"/>
                </c:manualLayout>
              </c:layout>
              <c:tx>
                <c:rich>
                  <a:bodyPr/>
                  <a:lstStyle/>
                  <a:p>
                    <a:fld id="{A8513F86-309C-4A16-B7CF-9F0397BBBFCF}" type="CELLRANGE">
                      <a:rPr lang="en-US" baseline="0"/>
                      <a:pPr/>
                      <a:t>[CELLRANGE]</a:t>
                    </a:fld>
                    <a:r>
                      <a:rPr lang="en-US" baseline="0"/>
                      <a:t>
</a:t>
                    </a:r>
                    <a:fld id="{7F23852F-CB13-482F-A938-F82B13579B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EAD76A3A-9B26-4849-9AB0-139978ED95C8}" type="CELLRANGE">
                      <a:rPr lang="en-US" baseline="0"/>
                      <a:pPr/>
                      <a:t>[CELLRANGE]</a:t>
                    </a:fld>
                    <a:r>
                      <a:rPr lang="en-US" baseline="0"/>
                      <a:t>
</a:t>
                    </a:r>
                    <a:fld id="{95167EB1-E13A-4F14-A22B-0F7B2AD1A5A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C3011E53-E53E-491A-9AAB-F7D907B482F1}" type="CELLRANGE">
                      <a:rPr lang="en-US" baseline="0"/>
                      <a:pPr/>
                      <a:t>[CELLRANGE]</a:t>
                    </a:fld>
                    <a:r>
                      <a:rPr lang="en-US" baseline="0"/>
                      <a:t>
</a:t>
                    </a:r>
                    <a:fld id="{4DCFAE45-F9E7-470D-85E3-35FBE6E419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ABB90161-7698-42C0-9FA3-008CC3D5B650}" type="CELLRANGE">
                      <a:rPr lang="en-US" baseline="0"/>
                      <a:pPr/>
                      <a:t>[CELLRANGE]</a:t>
                    </a:fld>
                    <a:r>
                      <a:rPr lang="en-US" baseline="0"/>
                      <a:t>
</a:t>
                    </a:r>
                    <a:fld id="{45E32B0D-1189-440B-9E0B-3EE4C391D3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F83DBB76-C146-439F-837B-41E043F312EB}" type="CELLRANGE">
                      <a:rPr lang="en-US" baseline="0"/>
                      <a:pPr/>
                      <a:t>[CELLRANGE]</a:t>
                    </a:fld>
                    <a:r>
                      <a:rPr lang="en-US" baseline="0"/>
                      <a:t>
</a:t>
                    </a:r>
                    <a:fld id="{281D1BF8-2020-478E-A83D-26C34C941A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C3E36D5B-AC36-4D78-8C9C-2AAE00CF59F0}" type="CELLRANGE">
                      <a:rPr lang="en-US" baseline="0"/>
                      <a:pPr/>
                      <a:t>[CELLRANGE]</a:t>
                    </a:fld>
                    <a:r>
                      <a:rPr lang="en-US" baseline="0"/>
                      <a:t>
</a:t>
                    </a:r>
                    <a:fld id="{30C350C7-D955-4CF6-ACDA-0E7A200AA6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BC551E58-6DC7-4C2F-B55C-4DF25DBC52DE}" type="CELLRANGE">
                      <a:rPr lang="en-US" baseline="0"/>
                      <a:pPr/>
                      <a:t>[CELLRANGE]</a:t>
                    </a:fld>
                    <a:r>
                      <a:rPr lang="en-US" baseline="0"/>
                      <a:t>
</a:t>
                    </a:r>
                    <a:fld id="{8121261E-AAD5-4C2E-9C31-E66E35CF22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93CCF442-F482-4077-A3AE-DFFE514572E2}" type="CELLRANGE">
                      <a:rPr lang="en-US" baseline="0"/>
                      <a:pPr/>
                      <a:t>[CELLRANGE]</a:t>
                    </a:fld>
                    <a:r>
                      <a:rPr lang="en-US" baseline="0"/>
                      <a:t>
</a:t>
                    </a:r>
                    <a:fld id="{FC41B205-8E3B-46F8-B7C3-16910228D6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F671A1FD-8159-416E-930B-A3ED01DFDD99}" type="CELLRANGE">
                      <a:rPr lang="en-US" baseline="0"/>
                      <a:pPr/>
                      <a:t>[CELLRANGE]</a:t>
                    </a:fld>
                    <a:r>
                      <a:rPr lang="en-US" baseline="0"/>
                      <a:t>
</a:t>
                    </a:r>
                    <a:fld id="{CD981604-2EE0-427F-A906-A41C5B2E4C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Galicia</c:v>
                </c:pt>
                <c:pt idx="2">
                  <c:v>Aragón</c:v>
                </c:pt>
                <c:pt idx="3">
                  <c:v>Navarra, Comunidad Foral de</c:v>
                </c:pt>
                <c:pt idx="4">
                  <c:v>Ceuta</c:v>
                </c:pt>
                <c:pt idx="5">
                  <c:v>Cantabria</c:v>
                </c:pt>
                <c:pt idx="6">
                  <c:v>Madrid, Comunidad de</c:v>
                </c:pt>
                <c:pt idx="7">
                  <c:v>Castilla - La Mancha</c:v>
                </c:pt>
                <c:pt idx="8">
                  <c:v>Comunitat Valenciana</c:v>
                </c:pt>
                <c:pt idx="9">
                  <c:v>Asturias, Principado de</c:v>
                </c:pt>
                <c:pt idx="10">
                  <c:v>Balears, Illes</c:v>
                </c:pt>
                <c:pt idx="11">
                  <c:v>Media Nacional</c:v>
                </c:pt>
                <c:pt idx="12">
                  <c:v>Canarias</c:v>
                </c:pt>
                <c:pt idx="13">
                  <c:v>Andalucía</c:v>
                </c:pt>
                <c:pt idx="14">
                  <c:v>Murcia, Región de</c:v>
                </c:pt>
                <c:pt idx="15">
                  <c:v>Extremadura</c:v>
                </c:pt>
                <c:pt idx="16">
                  <c:v>Rioja, La</c:v>
                </c:pt>
                <c:pt idx="17">
                  <c:v>Melilla</c:v>
                </c:pt>
                <c:pt idx="18">
                  <c:v>País Vasco</c:v>
                </c:pt>
                <c:pt idx="19">
                  <c:v>Cataluña</c:v>
                </c:pt>
              </c:strCache>
            </c:strRef>
          </c:cat>
          <c:val>
            <c:numRef>
              <c:f>'11ListaEspera'!$P$13:$P$32</c:f>
              <c:numCache>
                <c:formatCode>0.00%</c:formatCode>
                <c:ptCount val="20"/>
                <c:pt idx="0">
                  <c:v>1.3363669426800077E-3</c:v>
                </c:pt>
                <c:pt idx="1">
                  <c:v>2.86413182264156E-2</c:v>
                </c:pt>
                <c:pt idx="2">
                  <c:v>3.8512978006736677E-2</c:v>
                </c:pt>
                <c:pt idx="3">
                  <c:v>4.3689619100363057E-2</c:v>
                </c:pt>
                <c:pt idx="4">
                  <c:v>4.4707429322813935E-2</c:v>
                </c:pt>
                <c:pt idx="5">
                  <c:v>5.1440768409818573E-2</c:v>
                </c:pt>
                <c:pt idx="6">
                  <c:v>5.670302041176406E-2</c:v>
                </c:pt>
                <c:pt idx="7">
                  <c:v>5.9426592684489646E-2</c:v>
                </c:pt>
                <c:pt idx="8">
                  <c:v>7.3002907109084872E-2</c:v>
                </c:pt>
                <c:pt idx="9">
                  <c:v>0.10094399372681485</c:v>
                </c:pt>
                <c:pt idx="10">
                  <c:v>0.11508061966487512</c:v>
                </c:pt>
                <c:pt idx="11">
                  <c:v>0.11874428126114669</c:v>
                </c:pt>
                <c:pt idx="12">
                  <c:v>0.12872181809967018</c:v>
                </c:pt>
                <c:pt idx="13">
                  <c:v>0.13499814562986773</c:v>
                </c:pt>
                <c:pt idx="14">
                  <c:v>0.13768339428118254</c:v>
                </c:pt>
                <c:pt idx="15">
                  <c:v>0.13915112057092777</c:v>
                </c:pt>
                <c:pt idx="16">
                  <c:v>0.14906773211567731</c:v>
                </c:pt>
                <c:pt idx="17">
                  <c:v>0.15102230483271376</c:v>
                </c:pt>
                <c:pt idx="18">
                  <c:v>0.17556408250443939</c:v>
                </c:pt>
                <c:pt idx="19">
                  <c:v>0.25965673288354885</c:v>
                </c:pt>
              </c:numCache>
            </c:numRef>
          </c:val>
          <c:extLst>
            <c:ext xmlns:c15="http://schemas.microsoft.com/office/drawing/2012/chart" uri="{02D57815-91ED-43cb-92C2-25804820EDAC}">
              <c15:datalabelsRange>
                <c15:f>'11ListaEspera'!$N$13:$N$32</c15:f>
                <c15:dlblRangeCache>
                  <c:ptCount val="20"/>
                  <c:pt idx="0">
                    <c:v>158</c:v>
                  </c:pt>
                  <c:pt idx="1">
                    <c:v>2.131</c:v>
                  </c:pt>
                  <c:pt idx="2">
                    <c:v>1.555</c:v>
                  </c:pt>
                  <c:pt idx="3">
                    <c:v>710</c:v>
                  </c:pt>
                  <c:pt idx="4">
                    <c:v>68</c:v>
                  </c:pt>
                  <c:pt idx="5">
                    <c:v>964</c:v>
                  </c:pt>
                  <c:pt idx="6">
                    <c:v>10.284</c:v>
                  </c:pt>
                  <c:pt idx="7">
                    <c:v>4.359</c:v>
                  </c:pt>
                  <c:pt idx="8">
                    <c:v>11.225</c:v>
                  </c:pt>
                  <c:pt idx="9">
                    <c:v>3.347</c:v>
                  </c:pt>
                  <c:pt idx="10">
                    <c:v>3.640</c:v>
                  </c:pt>
                  <c:pt idx="11">
                    <c:v>183.762</c:v>
                  </c:pt>
                  <c:pt idx="12">
                    <c:v>5.698</c:v>
                  </c:pt>
                  <c:pt idx="13">
                    <c:v>42.588</c:v>
                  </c:pt>
                  <c:pt idx="14">
                    <c:v>6.250</c:v>
                  </c:pt>
                  <c:pt idx="15">
                    <c:v>5.557</c:v>
                  </c:pt>
                  <c:pt idx="16">
                    <c:v>1.567</c:v>
                  </c:pt>
                  <c:pt idx="17">
                    <c:v>325</c:v>
                  </c:pt>
                  <c:pt idx="18">
                    <c:v>14.138</c:v>
                  </c:pt>
                  <c:pt idx="19">
                    <c:v>69.198</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Galicia</c:v>
                </c:pt>
                <c:pt idx="2">
                  <c:v>Aragón</c:v>
                </c:pt>
                <c:pt idx="3">
                  <c:v>Navarra, Comunidad Foral de</c:v>
                </c:pt>
                <c:pt idx="4">
                  <c:v>Ceuta</c:v>
                </c:pt>
                <c:pt idx="5">
                  <c:v>Cantabria</c:v>
                </c:pt>
                <c:pt idx="6">
                  <c:v>Madrid, Comunidad de</c:v>
                </c:pt>
                <c:pt idx="7">
                  <c:v>Castilla - La Mancha</c:v>
                </c:pt>
                <c:pt idx="8">
                  <c:v>Comunitat Valenciana</c:v>
                </c:pt>
                <c:pt idx="9">
                  <c:v>Asturias, Principado de</c:v>
                </c:pt>
                <c:pt idx="10">
                  <c:v>Balears, Illes</c:v>
                </c:pt>
                <c:pt idx="11">
                  <c:v>Media Nacional</c:v>
                </c:pt>
                <c:pt idx="12">
                  <c:v>Canarias</c:v>
                </c:pt>
                <c:pt idx="13">
                  <c:v>Andalucía</c:v>
                </c:pt>
                <c:pt idx="14">
                  <c:v>Murcia, Región de</c:v>
                </c:pt>
                <c:pt idx="15">
                  <c:v>Extremadura</c:v>
                </c:pt>
                <c:pt idx="16">
                  <c:v>Rioja, La</c:v>
                </c:pt>
                <c:pt idx="17">
                  <c:v>Melilla</c:v>
                </c:pt>
                <c:pt idx="18">
                  <c:v>País Vasco</c:v>
                </c:pt>
                <c:pt idx="19">
                  <c:v>Cataluña</c:v>
                </c:pt>
              </c:strCache>
            </c:strRef>
          </c:cat>
          <c:val>
            <c:numRef>
              <c:f>'11ListaEspera'!$Q$13:$Q$32</c:f>
              <c:numCache>
                <c:formatCode>0.00%</c:formatCode>
                <c:ptCount val="20"/>
                <c:pt idx="0">
                  <c:v>0.88125571873885333</c:v>
                </c:pt>
                <c:pt idx="1">
                  <c:v>0.88125571873885333</c:v>
                </c:pt>
                <c:pt idx="2">
                  <c:v>0.88125571873885333</c:v>
                </c:pt>
                <c:pt idx="3">
                  <c:v>0.88125571873885333</c:v>
                </c:pt>
                <c:pt idx="4">
                  <c:v>0.88125571873885333</c:v>
                </c:pt>
                <c:pt idx="5">
                  <c:v>0.88125571873885333</c:v>
                </c:pt>
                <c:pt idx="6">
                  <c:v>0.88125571873885333</c:v>
                </c:pt>
                <c:pt idx="7">
                  <c:v>0.88125571873885333</c:v>
                </c:pt>
                <c:pt idx="8">
                  <c:v>0.88125571873885333</c:v>
                </c:pt>
                <c:pt idx="9">
                  <c:v>0.88125571873885333</c:v>
                </c:pt>
                <c:pt idx="10">
                  <c:v>0.88125571873885333</c:v>
                </c:pt>
                <c:pt idx="11">
                  <c:v>0.88125571873885333</c:v>
                </c:pt>
                <c:pt idx="12">
                  <c:v>0.88125571873885333</c:v>
                </c:pt>
                <c:pt idx="13">
                  <c:v>0.88125571873885333</c:v>
                </c:pt>
                <c:pt idx="14">
                  <c:v>0.88125571873885333</c:v>
                </c:pt>
                <c:pt idx="15">
                  <c:v>0.88125571873885333</c:v>
                </c:pt>
                <c:pt idx="16">
                  <c:v>0.88125571873885333</c:v>
                </c:pt>
                <c:pt idx="17">
                  <c:v>0.88125571873885333</c:v>
                </c:pt>
                <c:pt idx="18">
                  <c:v>0.88125571873885333</c:v>
                </c:pt>
                <c:pt idx="19">
                  <c:v>0.88125571873885333</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extLst>
              <c:ext xmlns:c16="http://schemas.microsoft.com/office/drawing/2014/chart" uri="{C3380CC4-5D6E-409C-BE32-E72D297353CC}">
                <c16:uniqueId val="{00000000-C55D-4E29-9CD8-90CA83D3C1E4}"/>
              </c:ext>
            </c:extLst>
          </c:dPt>
          <c:dPt>
            <c:idx val="9"/>
            <c:invertIfNegative val="0"/>
            <c:bubble3D val="0"/>
            <c:spPr>
              <a:solidFill>
                <a:schemeClr val="accent6">
                  <a:lumMod val="50000"/>
                </a:schemeClr>
              </a:solidFill>
            </c:spPr>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FDA54E6A-40D0-4DED-B418-BEEB51CEF3C3}" type="CELLRANGE">
                      <a:rPr lang="en-US" baseline="0"/>
                      <a:pPr/>
                      <a:t>[CELLRANGE]</a:t>
                    </a:fld>
                    <a:r>
                      <a:rPr lang="en-US" baseline="0"/>
                      <a:t>
</a:t>
                    </a:r>
                    <a:fld id="{6C9B4964-F7F1-46E2-9BD7-379EA774E8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188D0D1B-33CB-4048-843C-39A936F4737E}" type="CELLRANGE">
                      <a:rPr lang="en-US" baseline="0"/>
                      <a:pPr/>
                      <a:t>[CELLRANGE]</a:t>
                    </a:fld>
                    <a:r>
                      <a:rPr lang="en-US" baseline="0"/>
                      <a:t>
</a:t>
                    </a:r>
                    <a:fld id="{4DB116DF-312A-4683-B995-ED9A87B7A8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294BF302-41C3-4E85-A25E-D375C2B42041}" type="CELLRANGE">
                      <a:rPr lang="en-US" baseline="0"/>
                      <a:pPr/>
                      <a:t>[CELLRANGE]</a:t>
                    </a:fld>
                    <a:r>
                      <a:rPr lang="en-US" baseline="0"/>
                      <a:t>
</a:t>
                    </a:r>
                    <a:fld id="{D6DB9620-BA9E-4E94-A649-137573A805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51756DF9-AB1B-4AFA-9466-DD4EBF244BBB}" type="CELLRANGE">
                      <a:rPr lang="en-US" baseline="0"/>
                      <a:pPr/>
                      <a:t>[CELLRANGE]</a:t>
                    </a:fld>
                    <a:r>
                      <a:rPr lang="en-US" baseline="0"/>
                      <a:t>
</a:t>
                    </a:r>
                    <a:fld id="{5DE176C7-3F85-4DAA-9E32-98DD9C6725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8D86473E-0C7D-43AA-8822-22CD38C14A5B}" type="CELLRANGE">
                      <a:rPr lang="en-US" baseline="0"/>
                      <a:pPr/>
                      <a:t>[CELLRANGE]</a:t>
                    </a:fld>
                    <a:r>
                      <a:rPr lang="en-US" baseline="0"/>
                      <a:t>
</a:t>
                    </a:r>
                    <a:fld id="{513E2321-8D25-4E42-99EB-B649DECA99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EC25E299-E1FF-43FE-A4BA-1409DCD534D5}" type="CELLRANGE">
                      <a:rPr lang="en-US" baseline="0"/>
                      <a:pPr/>
                      <a:t>[CELLRANGE]</a:t>
                    </a:fld>
                    <a:r>
                      <a:rPr lang="en-US" baseline="0"/>
                      <a:t>
</a:t>
                    </a:r>
                    <a:fld id="{472430A9-5AE8-455D-A6C3-4273E14499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CC563313-AA32-44D4-9783-24E31D907D83}" type="CELLRANGE">
                      <a:rPr lang="en-US" baseline="0"/>
                      <a:pPr/>
                      <a:t>[CELLRANGE]</a:t>
                    </a:fld>
                    <a:r>
                      <a:rPr lang="en-US" baseline="0"/>
                      <a:t>
</a:t>
                    </a:r>
                    <a:fld id="{9524C25A-F307-4BE7-8B3F-07E982A56B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ACBC41FC-F914-40AA-98A6-4338DB754304}" type="CELLRANGE">
                      <a:rPr lang="en-US" baseline="0"/>
                      <a:pPr/>
                      <a:t>[CELLRANGE]</a:t>
                    </a:fld>
                    <a:r>
                      <a:rPr lang="en-US" baseline="0"/>
                      <a:t>
</a:t>
                    </a:r>
                    <a:fld id="{C60FA040-72CF-4578-BC0B-9F46B9D523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4281FBE3-8CFA-4947-BB5C-BD8EC871A5B5}" type="CELLRANGE">
                      <a:rPr lang="en-US" baseline="0"/>
                      <a:pPr/>
                      <a:t>[CELLRANGE]</a:t>
                    </a:fld>
                    <a:r>
                      <a:rPr lang="en-US" baseline="0"/>
                      <a:t>
</a:t>
                    </a:r>
                    <a:fld id="{B192AC9A-60C6-4D05-868C-32BDA0ED65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679E8BC1-040F-4837-9C52-7B4A247CA126}" type="CELLRANGE">
                      <a:rPr lang="en-US" baseline="0"/>
                      <a:pPr/>
                      <a:t>[CELLRANGE]</a:t>
                    </a:fld>
                    <a:r>
                      <a:rPr lang="en-US" baseline="0"/>
                      <a:t>
</a:t>
                    </a:r>
                    <a:fld id="{54E55FAE-5648-4B26-B8B0-C490C559CE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BAFCE566-A345-4E60-B87D-D27CE672155C}" type="CELLRANGE">
                      <a:rPr lang="en-US" baseline="0"/>
                      <a:pPr/>
                      <a:t>[CELLRANGE]</a:t>
                    </a:fld>
                    <a:r>
                      <a:rPr lang="en-US" baseline="0"/>
                      <a:t>
</a:t>
                    </a:r>
                    <a:fld id="{14FDFC09-B2EA-4F45-8511-7EC876B70D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EAE03843-CCB8-4704-91DD-250FEE93FDAF}" type="CELLRANGE">
                      <a:rPr lang="en-US" baseline="0"/>
                      <a:pPr/>
                      <a:t>[CELLRANGE]</a:t>
                    </a:fld>
                    <a:r>
                      <a:rPr lang="en-US" baseline="0"/>
                      <a:t>
</a:t>
                    </a:r>
                    <a:fld id="{75CA9242-AB77-43CB-AF0B-F48019D2B1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E33A38A6-71A1-4B5F-BE75-80A02A5B315F}" type="CELLRANGE">
                      <a:rPr lang="en-US" baseline="0"/>
                      <a:pPr/>
                      <a:t>[CELLRANGE]</a:t>
                    </a:fld>
                    <a:r>
                      <a:rPr lang="en-US" baseline="0"/>
                      <a:t>
</a:t>
                    </a:r>
                    <a:fld id="{2CC33614-B1AA-42C2-8786-DCA95B10BA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ECBE563C-CF62-46D8-BF35-217352CCB899}" type="CELLRANGE">
                      <a:rPr lang="en-US" baseline="0"/>
                      <a:pPr/>
                      <a:t>[CELLRANGE]</a:t>
                    </a:fld>
                    <a:r>
                      <a:rPr lang="en-US" baseline="0"/>
                      <a:t>
</a:t>
                    </a:r>
                    <a:fld id="{D057999F-3264-468A-BF61-E75EBE2B79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82FFAFEC-36EB-49BC-91D3-B4E9C25C52E0}" type="CELLRANGE">
                      <a:rPr lang="en-US" baseline="0"/>
                      <a:pPr/>
                      <a:t>[CELLRANGE]</a:t>
                    </a:fld>
                    <a:r>
                      <a:rPr lang="en-US" baseline="0"/>
                      <a:t>
</a:t>
                    </a:r>
                    <a:fld id="{5A538C12-DA5F-4B3D-BAF3-3A5B8C28E3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9AE55709-B53E-43B1-BE50-01252B09866F}" type="CELLRANGE">
                      <a:rPr lang="en-US" baseline="0"/>
                      <a:pPr/>
                      <a:t>[CELLRANGE]</a:t>
                    </a:fld>
                    <a:r>
                      <a:rPr lang="en-US" baseline="0"/>
                      <a:t>
</a:t>
                    </a:r>
                    <a:fld id="{356684AC-0605-49DB-9EC2-C40867A7EB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CB950D1E-9E43-444E-A5E3-CDE2564FC447}" type="CELLRANGE">
                      <a:rPr lang="en-US" baseline="0"/>
                      <a:pPr/>
                      <a:t>[CELLRANGE]</a:t>
                    </a:fld>
                    <a:r>
                      <a:rPr lang="en-US" baseline="0"/>
                      <a:t>
</a:t>
                    </a:r>
                    <a:fld id="{D884AE5C-5141-47CC-B990-A4085D2656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CDF49C80-F176-4298-9559-B06AE86613E0}" type="CELLRANGE">
                      <a:rPr lang="en-US" baseline="0"/>
                      <a:pPr/>
                      <a:t>[CELLRANGE]</a:t>
                    </a:fld>
                    <a:r>
                      <a:rPr lang="en-US" baseline="0"/>
                      <a:t>
</a:t>
                    </a:r>
                    <a:fld id="{D8BAA28C-9DA1-4781-8526-AE016B3BCD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69343306-8781-4DCF-8A3E-AF464771F9EC}" type="CELLRANGE">
                      <a:rPr lang="en-US" baseline="0"/>
                      <a:pPr/>
                      <a:t>[CELLRANGE]</a:t>
                    </a:fld>
                    <a:r>
                      <a:rPr lang="en-US" baseline="0"/>
                      <a:t>
</a:t>
                    </a:r>
                    <a:fld id="{14AB2D55-75CF-4BE2-8D77-3B4753E4E1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8A3CE592-86A7-44A7-A5C2-4B1F6916B49B}" type="CELLRANGE">
                      <a:rPr lang="en-US" baseline="0"/>
                      <a:pPr/>
                      <a:t>[CELLRANGE]</a:t>
                    </a:fld>
                    <a:r>
                      <a:rPr lang="en-US" baseline="0"/>
                      <a:t>
</a:t>
                    </a:r>
                    <a:fld id="{BF1215EB-DBCC-427A-BB14-01CC00099B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Galicia</c:v>
                </c:pt>
                <c:pt idx="2">
                  <c:v>Ceuta</c:v>
                </c:pt>
                <c:pt idx="3">
                  <c:v>Aragón</c:v>
                </c:pt>
                <c:pt idx="4">
                  <c:v>Navarra, Comunidad Foral de</c:v>
                </c:pt>
                <c:pt idx="5">
                  <c:v>Madrid, Comunidad de</c:v>
                </c:pt>
                <c:pt idx="6">
                  <c:v>Cantabria</c:v>
                </c:pt>
                <c:pt idx="7">
                  <c:v>Castilla - La Mancha</c:v>
                </c:pt>
                <c:pt idx="8">
                  <c:v>Comunitat Valenciana</c:v>
                </c:pt>
                <c:pt idx="9">
                  <c:v>Media Nacional</c:v>
                </c:pt>
                <c:pt idx="10">
                  <c:v>Balears, Illes</c:v>
                </c:pt>
                <c:pt idx="11">
                  <c:v>Rioja, La</c:v>
                </c:pt>
                <c:pt idx="12">
                  <c:v>Asturias, Principado de</c:v>
                </c:pt>
                <c:pt idx="13">
                  <c:v>Extremadura</c:v>
                </c:pt>
                <c:pt idx="14">
                  <c:v>Andalucía</c:v>
                </c:pt>
                <c:pt idx="15">
                  <c:v>Melilla</c:v>
                </c:pt>
                <c:pt idx="16">
                  <c:v>Murcia, Región de</c:v>
                </c:pt>
                <c:pt idx="17">
                  <c:v>Canarias</c:v>
                </c:pt>
                <c:pt idx="18">
                  <c:v>País Vasco</c:v>
                </c:pt>
                <c:pt idx="19">
                  <c:v>Cataluña</c:v>
                </c:pt>
              </c:strCache>
            </c:strRef>
          </c:cat>
          <c:val>
            <c:numRef>
              <c:f>'11ListaEsperaGIII'!$O$13:$O$32</c:f>
              <c:numCache>
                <c:formatCode>0.00%</c:formatCode>
                <c:ptCount val="20"/>
                <c:pt idx="0">
                  <c:v>0.99887676982649054</c:v>
                </c:pt>
                <c:pt idx="1">
                  <c:v>0.9935588981927026</c:v>
                </c:pt>
                <c:pt idx="2">
                  <c:v>0.97979797979797978</c:v>
                </c:pt>
                <c:pt idx="3">
                  <c:v>0.9787527370042981</c:v>
                </c:pt>
                <c:pt idx="4">
                  <c:v>0.97415795586527298</c:v>
                </c:pt>
                <c:pt idx="5">
                  <c:v>0.97089730524416529</c:v>
                </c:pt>
                <c:pt idx="6">
                  <c:v>0.96566305818673881</c:v>
                </c:pt>
                <c:pt idx="7">
                  <c:v>0.96150066994193839</c:v>
                </c:pt>
                <c:pt idx="8">
                  <c:v>0.94618596328451188</c:v>
                </c:pt>
                <c:pt idx="9">
                  <c:v>0.93207912639074741</c:v>
                </c:pt>
                <c:pt idx="10">
                  <c:v>0.92536755544480442</c:v>
                </c:pt>
                <c:pt idx="11">
                  <c:v>0.91972737599394172</c:v>
                </c:pt>
                <c:pt idx="12">
                  <c:v>0.91858166543118358</c:v>
                </c:pt>
                <c:pt idx="13">
                  <c:v>0.91578541103820921</c:v>
                </c:pt>
                <c:pt idx="14">
                  <c:v>0.90852302805717311</c:v>
                </c:pt>
                <c:pt idx="15">
                  <c:v>0.90361445783132532</c:v>
                </c:pt>
                <c:pt idx="16">
                  <c:v>0.89614427860696522</c:v>
                </c:pt>
                <c:pt idx="17">
                  <c:v>0.87769349533463115</c:v>
                </c:pt>
                <c:pt idx="18">
                  <c:v>0.87110927579621122</c:v>
                </c:pt>
                <c:pt idx="19">
                  <c:v>0.86398333138606531</c:v>
                </c:pt>
              </c:numCache>
            </c:numRef>
          </c:val>
          <c:extLst>
            <c:ext xmlns:c15="http://schemas.microsoft.com/office/drawing/2012/chart" uri="{02D57815-91ED-43cb-92C2-25804820EDAC}">
              <c15:datalabelsRange>
                <c15:f>'11ListaEsperaGIII'!$M$13:$M$32</c15:f>
                <c15:dlblRangeCache>
                  <c:ptCount val="20"/>
                  <c:pt idx="0">
                    <c:v>33.793</c:v>
                  </c:pt>
                  <c:pt idx="1">
                    <c:v>26.223</c:v>
                  </c:pt>
                  <c:pt idx="2">
                    <c:v>388</c:v>
                  </c:pt>
                  <c:pt idx="3">
                    <c:v>12.069</c:v>
                  </c:pt>
                  <c:pt idx="4">
                    <c:v>3.355</c:v>
                  </c:pt>
                  <c:pt idx="5">
                    <c:v>58.115</c:v>
                  </c:pt>
                  <c:pt idx="6">
                    <c:v>5.709</c:v>
                  </c:pt>
                  <c:pt idx="7">
                    <c:v>21.528</c:v>
                  </c:pt>
                  <c:pt idx="8">
                    <c:v>42.831</c:v>
                  </c:pt>
                  <c:pt idx="9">
                    <c:v>398.434</c:v>
                  </c:pt>
                  <c:pt idx="10">
                    <c:v>7.427</c:v>
                  </c:pt>
                  <c:pt idx="11">
                    <c:v>2.429</c:v>
                  </c:pt>
                  <c:pt idx="12">
                    <c:v>7.435</c:v>
                  </c:pt>
                  <c:pt idx="13">
                    <c:v>11.864</c:v>
                  </c:pt>
                  <c:pt idx="14">
                    <c:v>77.229</c:v>
                  </c:pt>
                  <c:pt idx="15">
                    <c:v>750</c:v>
                  </c:pt>
                  <c:pt idx="16">
                    <c:v>12.969</c:v>
                  </c:pt>
                  <c:pt idx="17">
                    <c:v>13.075</c:v>
                  </c:pt>
                  <c:pt idx="18">
                    <c:v>16.876</c:v>
                  </c:pt>
                  <c:pt idx="19">
                    <c:v>44.369</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extLst>
              <c:ext xmlns:c16="http://schemas.microsoft.com/office/drawing/2014/chart" uri="{C3380CC4-5D6E-409C-BE32-E72D297353CC}">
                <c16:uniqueId val="{00000017-C55D-4E29-9CD8-90CA83D3C1E4}"/>
              </c:ext>
            </c:extLst>
          </c:dPt>
          <c:dPt>
            <c:idx val="9"/>
            <c:invertIfNegative val="0"/>
            <c:bubble3D val="0"/>
            <c:spPr>
              <a:solidFill>
                <a:schemeClr val="accent2">
                  <a:lumMod val="50000"/>
                </a:schemeClr>
              </a:solidFill>
            </c:spPr>
            <c:extLst>
              <c:ext xmlns:c16="http://schemas.microsoft.com/office/drawing/2014/chart" uri="{C3380CC4-5D6E-409C-BE32-E72D297353CC}">
                <c16:uniqueId val="{00000018-C55D-4E29-9CD8-90CA83D3C1E4}"/>
              </c:ext>
            </c:extLst>
          </c:dPt>
          <c:dPt>
            <c:idx val="10"/>
            <c:invertIfNegative val="0"/>
            <c:bubble3D val="0"/>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1B690D2E-8BF5-47E4-83C8-7A1CA5482C43}" type="CELLRANGE">
                      <a:rPr lang="en-US" baseline="0"/>
                      <a:pPr/>
                      <a:t>[CELLRANGE]</a:t>
                    </a:fld>
                    <a:r>
                      <a:rPr lang="en-US" baseline="0"/>
                      <a:t>
</a:t>
                    </a:r>
                    <a:fld id="{1874BEE5-30F4-4E88-9289-249032BD13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4419DEFB-8A81-4F6C-8828-60067BD9A9B2}" type="CELLRANGE">
                      <a:rPr lang="en-US" baseline="0"/>
                      <a:pPr/>
                      <a:t>[CELLRANGE]</a:t>
                    </a:fld>
                    <a:r>
                      <a:rPr lang="en-US" baseline="0"/>
                      <a:t>
</a:t>
                    </a:r>
                    <a:fld id="{5AD4F3FC-661A-416E-857D-B96D4DE8D6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209A9CFD-E2FE-4EC2-85DA-3CAFFAE2A693}" type="CELLRANGE">
                      <a:rPr lang="en-US" baseline="0"/>
                      <a:pPr/>
                      <a:t>[CELLRANGE]</a:t>
                    </a:fld>
                    <a:r>
                      <a:rPr lang="en-US" baseline="0"/>
                      <a:t>
</a:t>
                    </a:r>
                    <a:fld id="{E0087CA6-F42E-4300-945B-543C8564CA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0DDA282A-9037-40CB-B28F-DE359DE8AE76}" type="CELLRANGE">
                      <a:rPr lang="en-US" baseline="0"/>
                      <a:pPr/>
                      <a:t>[CELLRANGE]</a:t>
                    </a:fld>
                    <a:r>
                      <a:rPr lang="en-US" baseline="0"/>
                      <a:t>
</a:t>
                    </a:r>
                    <a:fld id="{CEDA62DD-7278-4805-8EFC-97E65F4B5B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836CB0E2-0591-4E8E-BEB5-7D399E0DCB0F}" type="CELLRANGE">
                      <a:rPr lang="en-US" baseline="0"/>
                      <a:pPr/>
                      <a:t>[CELLRANGE]</a:t>
                    </a:fld>
                    <a:r>
                      <a:rPr lang="en-US" baseline="0"/>
                      <a:t>
</a:t>
                    </a:r>
                    <a:fld id="{DECB8862-9B56-4EED-96F7-44C8A5AF75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71C9F452-B834-469C-A04A-C37711AF575A}" type="CELLRANGE">
                      <a:rPr lang="en-US" baseline="0"/>
                      <a:pPr/>
                      <a:t>[CELLRANGE]</a:t>
                    </a:fld>
                    <a:r>
                      <a:rPr lang="en-US" baseline="0"/>
                      <a:t>
</a:t>
                    </a:r>
                    <a:fld id="{8E75DB3F-2262-4CC2-A252-E43A069453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9C46E32F-5F1B-4CF4-B64E-53DDF773D3EE}" type="CELLRANGE">
                      <a:rPr lang="en-US" baseline="0"/>
                      <a:pPr/>
                      <a:t>[CELLRANGE]</a:t>
                    </a:fld>
                    <a:r>
                      <a:rPr lang="en-US" baseline="0"/>
                      <a:t>
</a:t>
                    </a:r>
                    <a:fld id="{3C75A58D-63CD-421C-A02B-E3AF394006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0793F0C3-1723-4A68-A4C2-D9053E29E7F4}" type="CELLRANGE">
                      <a:rPr lang="en-US" baseline="0"/>
                      <a:pPr/>
                      <a:t>[CELLRANGE]</a:t>
                    </a:fld>
                    <a:r>
                      <a:rPr lang="en-US" baseline="0"/>
                      <a:t>
</a:t>
                    </a:r>
                    <a:fld id="{E2380A74-A21D-47ED-8638-8F4C775191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0"/>
                  <c:y val="4.1758628587786393E-4"/>
                </c:manualLayout>
              </c:layout>
              <c:tx>
                <c:rich>
                  <a:bodyPr/>
                  <a:lstStyle/>
                  <a:p>
                    <a:fld id="{282F433B-01AF-4175-AEC4-CC74F5777C88}" type="CELLRANGE">
                      <a:rPr lang="en-US" baseline="0"/>
                      <a:pPr/>
                      <a:t>[CELLRANGE]</a:t>
                    </a:fld>
                    <a:r>
                      <a:rPr lang="en-US" baseline="0"/>
                      <a:t>
</a:t>
                    </a:r>
                    <a:fld id="{A3ADB754-A11E-435A-B996-DC4F243C78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6816158849698802E-4"/>
                  <c:y val="-3.7561426317037519E-3"/>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C04DAD7F-86C5-47A9-B2DF-03A19D2ADCB5}"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E9978291-EC42-4DEB-8A12-49E45ED493F6}"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0"/>
                  <c:y val="-2.5432334976819488E-3"/>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72DC2BFA-8C59-419F-82A5-5D6940276A00}"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0F938E9A-6A57-480C-9429-F8CABD41953F}"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6F7178DF-D061-4023-AA5D-8039F8F0D21A}" type="CELLRANGE">
                      <a:rPr lang="en-US" baseline="0"/>
                      <a:pPr>
                        <a:defRPr sz="800" b="1" i="0" u="none" strike="noStrike" kern="1200" baseline="0">
                          <a:solidFill>
                            <a:schemeClr val="bg1"/>
                          </a:solidFill>
                          <a:latin typeface="+mn-lt"/>
                          <a:ea typeface="+mn-ea"/>
                          <a:cs typeface="+mn-cs"/>
                        </a:defRPr>
                      </a:pPr>
                      <a:t>[CELLRANGE]</a:t>
                    </a:fld>
                    <a:r>
                      <a:rPr lang="en-US" baseline="0"/>
                      <a:t>
</a:t>
                    </a:r>
                    <a:fld id="{B8949EDA-E254-44FC-A112-64DC09A83DD8}"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64643FBF-9FE4-4B2D-8BD3-DE8601D521F2}" type="CELLRANGE">
                      <a:rPr lang="en-US" baseline="0"/>
                      <a:pPr/>
                      <a:t>[CELLRANGE]</a:t>
                    </a:fld>
                    <a:r>
                      <a:rPr lang="en-US" baseline="0"/>
                      <a:t>
</a:t>
                    </a:r>
                    <a:fld id="{DFEA14F6-58F6-49DC-9F33-E3BEB3CEA28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0A8EC6AC-E2E6-43D6-B9D7-EBEC3AFD3260}" type="CELLRANGE">
                      <a:rPr lang="en-US" baseline="0"/>
                      <a:pPr/>
                      <a:t>[CELLRANGE]</a:t>
                    </a:fld>
                    <a:r>
                      <a:rPr lang="en-US" baseline="0"/>
                      <a:t>
</a:t>
                    </a:r>
                    <a:fld id="{DECC1030-D34C-4EB3-BB33-EB870FCE37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B7AF251C-29BC-46BE-A151-EDFAF83B7E29}" type="CELLRANGE">
                      <a:rPr lang="en-US" baseline="0"/>
                      <a:pPr/>
                      <a:t>[CELLRANGE]</a:t>
                    </a:fld>
                    <a:r>
                      <a:rPr lang="en-US" baseline="0"/>
                      <a:t>
</a:t>
                    </a:r>
                    <a:fld id="{001057EA-CFB6-465A-9DFE-A91A5F83AB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4384E989-8280-4734-B7BE-70E4D9CA189A}" type="CELLRANGE">
                      <a:rPr lang="en-US" baseline="0"/>
                      <a:pPr/>
                      <a:t>[CELLRANGE]</a:t>
                    </a:fld>
                    <a:r>
                      <a:rPr lang="en-US" baseline="0"/>
                      <a:t>
</a:t>
                    </a:r>
                    <a:fld id="{D274AAE2-0000-401B-A8F5-14AAA4A568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9D0D4400-34A3-4AF3-8C9D-E4B2649BE949}" type="CELLRANGE">
                      <a:rPr lang="en-US" baseline="0"/>
                      <a:pPr/>
                      <a:t>[CELLRANGE]</a:t>
                    </a:fld>
                    <a:r>
                      <a:rPr lang="en-US" baseline="0"/>
                      <a:t>
</a:t>
                    </a:r>
                    <a:fld id="{960AF6A2-34F2-4455-89B9-367C9E1A1F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B632F043-CCCC-4E81-91CC-4EC3F881C2BE}" type="CELLRANGE">
                      <a:rPr lang="en-US" baseline="0"/>
                      <a:pPr/>
                      <a:t>[CELLRANGE]</a:t>
                    </a:fld>
                    <a:r>
                      <a:rPr lang="en-US" baseline="0"/>
                      <a:t>
</a:t>
                    </a:r>
                    <a:fld id="{CE7E49CE-084C-437D-A224-1F9D97EFCB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F9B7A80C-84A1-4019-9999-6EAAAD5B03E1}" type="CELLRANGE">
                      <a:rPr lang="en-US" baseline="0"/>
                      <a:pPr/>
                      <a:t>[CELLRANGE]</a:t>
                    </a:fld>
                    <a:r>
                      <a:rPr lang="en-US" baseline="0"/>
                      <a:t>
</a:t>
                    </a:r>
                    <a:fld id="{E06C6F0F-7DEE-4190-9A93-D172E4BC41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0FC87189-7462-4925-B9F2-26EC3EBA4690}" type="CELLRANGE">
                      <a:rPr lang="en-US" baseline="0"/>
                      <a:pPr/>
                      <a:t>[CELLRANGE]</a:t>
                    </a:fld>
                    <a:r>
                      <a:rPr lang="en-US" baseline="0"/>
                      <a:t>
</a:t>
                    </a:r>
                    <a:fld id="{4A3A4B0C-B6B5-4FB6-9EA8-30D197CE92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Galicia</c:v>
                </c:pt>
                <c:pt idx="2">
                  <c:v>Ceuta</c:v>
                </c:pt>
                <c:pt idx="3">
                  <c:v>Aragón</c:v>
                </c:pt>
                <c:pt idx="4">
                  <c:v>Navarra, Comunidad Foral de</c:v>
                </c:pt>
                <c:pt idx="5">
                  <c:v>Madrid, Comunidad de</c:v>
                </c:pt>
                <c:pt idx="6">
                  <c:v>Cantabria</c:v>
                </c:pt>
                <c:pt idx="7">
                  <c:v>Castilla - La Mancha</c:v>
                </c:pt>
                <c:pt idx="8">
                  <c:v>Comunitat Valenciana</c:v>
                </c:pt>
                <c:pt idx="9">
                  <c:v>Media Nacional</c:v>
                </c:pt>
                <c:pt idx="10">
                  <c:v>Balears, Illes</c:v>
                </c:pt>
                <c:pt idx="11">
                  <c:v>Rioja, La</c:v>
                </c:pt>
                <c:pt idx="12">
                  <c:v>Asturias, Principado de</c:v>
                </c:pt>
                <c:pt idx="13">
                  <c:v>Extremadura</c:v>
                </c:pt>
                <c:pt idx="14">
                  <c:v>Andalucía</c:v>
                </c:pt>
                <c:pt idx="15">
                  <c:v>Melilla</c:v>
                </c:pt>
                <c:pt idx="16">
                  <c:v>Murcia, Región de</c:v>
                </c:pt>
                <c:pt idx="17">
                  <c:v>Canarias</c:v>
                </c:pt>
                <c:pt idx="18">
                  <c:v>País Vasco</c:v>
                </c:pt>
                <c:pt idx="19">
                  <c:v>Cataluña</c:v>
                </c:pt>
              </c:strCache>
            </c:strRef>
          </c:cat>
          <c:val>
            <c:numRef>
              <c:f>'11ListaEsperaGIII'!$P$13:$P$32</c:f>
              <c:numCache>
                <c:formatCode>0.00%</c:formatCode>
                <c:ptCount val="20"/>
                <c:pt idx="0">
                  <c:v>1.1232301735095032E-3</c:v>
                </c:pt>
                <c:pt idx="1">
                  <c:v>6.4411018072973898E-3</c:v>
                </c:pt>
                <c:pt idx="2">
                  <c:v>2.0202020202020204E-2</c:v>
                </c:pt>
                <c:pt idx="3">
                  <c:v>2.1247262995701888E-2</c:v>
                </c:pt>
                <c:pt idx="4">
                  <c:v>2.5842044134727061E-2</c:v>
                </c:pt>
                <c:pt idx="5">
                  <c:v>2.910269475583474E-2</c:v>
                </c:pt>
                <c:pt idx="6">
                  <c:v>3.4336941813261163E-2</c:v>
                </c:pt>
                <c:pt idx="7">
                  <c:v>3.8499330058061637E-2</c:v>
                </c:pt>
                <c:pt idx="8">
                  <c:v>5.3814036715488102E-2</c:v>
                </c:pt>
                <c:pt idx="9">
                  <c:v>6.7920873609252627E-2</c:v>
                </c:pt>
                <c:pt idx="10">
                  <c:v>7.4632444555195618E-2</c:v>
                </c:pt>
                <c:pt idx="11">
                  <c:v>8.0272624006058307E-2</c:v>
                </c:pt>
                <c:pt idx="12">
                  <c:v>8.1418334568816406E-2</c:v>
                </c:pt>
                <c:pt idx="13">
                  <c:v>8.4214588961790821E-2</c:v>
                </c:pt>
                <c:pt idx="14">
                  <c:v>9.147697194282689E-2</c:v>
                </c:pt>
                <c:pt idx="15">
                  <c:v>9.6385542168674704E-2</c:v>
                </c:pt>
                <c:pt idx="16">
                  <c:v>0.10385572139303482</c:v>
                </c:pt>
                <c:pt idx="17">
                  <c:v>0.12230650466536887</c:v>
                </c:pt>
                <c:pt idx="18">
                  <c:v>0.12889072420378878</c:v>
                </c:pt>
                <c:pt idx="19">
                  <c:v>0.13601666861393466</c:v>
                </c:pt>
              </c:numCache>
            </c:numRef>
          </c:val>
          <c:extLst>
            <c:ext xmlns:c15="http://schemas.microsoft.com/office/drawing/2012/chart" uri="{02D57815-91ED-43cb-92C2-25804820EDAC}">
              <c15:datalabelsRange>
                <c15:f>'11ListaEsperaGIII'!$N$13:$N$32</c15:f>
                <c15:dlblRangeCache>
                  <c:ptCount val="20"/>
                  <c:pt idx="0">
                    <c:v>38</c:v>
                  </c:pt>
                  <c:pt idx="1">
                    <c:v>170</c:v>
                  </c:pt>
                  <c:pt idx="2">
                    <c:v>8</c:v>
                  </c:pt>
                  <c:pt idx="3">
                    <c:v>262</c:v>
                  </c:pt>
                  <c:pt idx="4">
                    <c:v>89</c:v>
                  </c:pt>
                  <c:pt idx="5">
                    <c:v>1.742</c:v>
                  </c:pt>
                  <c:pt idx="6">
                    <c:v>203</c:v>
                  </c:pt>
                  <c:pt idx="7">
                    <c:v>862</c:v>
                  </c:pt>
                  <c:pt idx="8">
                    <c:v>2.436</c:v>
                  </c:pt>
                  <c:pt idx="9">
                    <c:v>29.034</c:v>
                  </c:pt>
                  <c:pt idx="10">
                    <c:v>599</c:v>
                  </c:pt>
                  <c:pt idx="11">
                    <c:v>212</c:v>
                  </c:pt>
                  <c:pt idx="12">
                    <c:v>659</c:v>
                  </c:pt>
                  <c:pt idx="13">
                    <c:v>1.091</c:v>
                  </c:pt>
                  <c:pt idx="14">
                    <c:v>7.776</c:v>
                  </c:pt>
                  <c:pt idx="15">
                    <c:v>80</c:v>
                  </c:pt>
                  <c:pt idx="16">
                    <c:v>1.503</c:v>
                  </c:pt>
                  <c:pt idx="17">
                    <c:v>1.822</c:v>
                  </c:pt>
                  <c:pt idx="18">
                    <c:v>2.497</c:v>
                  </c:pt>
                  <c:pt idx="19">
                    <c:v>6.985</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Galicia</c:v>
                </c:pt>
                <c:pt idx="2">
                  <c:v>Ceuta</c:v>
                </c:pt>
                <c:pt idx="3">
                  <c:v>Aragón</c:v>
                </c:pt>
                <c:pt idx="4">
                  <c:v>Navarra, Comunidad Foral de</c:v>
                </c:pt>
                <c:pt idx="5">
                  <c:v>Madrid, Comunidad de</c:v>
                </c:pt>
                <c:pt idx="6">
                  <c:v>Cantabria</c:v>
                </c:pt>
                <c:pt idx="7">
                  <c:v>Castilla - La Mancha</c:v>
                </c:pt>
                <c:pt idx="8">
                  <c:v>Comunitat Valenciana</c:v>
                </c:pt>
                <c:pt idx="9">
                  <c:v>Media Nacional</c:v>
                </c:pt>
                <c:pt idx="10">
                  <c:v>Balears, Illes</c:v>
                </c:pt>
                <c:pt idx="11">
                  <c:v>Rioja, La</c:v>
                </c:pt>
                <c:pt idx="12">
                  <c:v>Asturias, Principado de</c:v>
                </c:pt>
                <c:pt idx="13">
                  <c:v>Extremadura</c:v>
                </c:pt>
                <c:pt idx="14">
                  <c:v>Andalucía</c:v>
                </c:pt>
                <c:pt idx="15">
                  <c:v>Melilla</c:v>
                </c:pt>
                <c:pt idx="16">
                  <c:v>Murcia, Región de</c:v>
                </c:pt>
                <c:pt idx="17">
                  <c:v>Canarias</c:v>
                </c:pt>
                <c:pt idx="18">
                  <c:v>País Vasco</c:v>
                </c:pt>
                <c:pt idx="19">
                  <c:v>Cataluña</c:v>
                </c:pt>
              </c:strCache>
            </c:strRef>
          </c:cat>
          <c:val>
            <c:numRef>
              <c:f>'11ListaEsperaGIII'!$Q$13:$Q$32</c:f>
              <c:numCache>
                <c:formatCode>0.00%</c:formatCode>
                <c:ptCount val="20"/>
                <c:pt idx="0">
                  <c:v>0.93207912639074741</c:v>
                </c:pt>
                <c:pt idx="1">
                  <c:v>0.93207912639074741</c:v>
                </c:pt>
                <c:pt idx="2">
                  <c:v>0.93207912639074741</c:v>
                </c:pt>
                <c:pt idx="3">
                  <c:v>0.93207912639074741</c:v>
                </c:pt>
                <c:pt idx="4">
                  <c:v>0.93207912639074741</c:v>
                </c:pt>
                <c:pt idx="5">
                  <c:v>0.93207912639074741</c:v>
                </c:pt>
                <c:pt idx="6">
                  <c:v>0.93207912639074741</c:v>
                </c:pt>
                <c:pt idx="7">
                  <c:v>0.93207912639074741</c:v>
                </c:pt>
                <c:pt idx="8">
                  <c:v>0.93207912639074741</c:v>
                </c:pt>
                <c:pt idx="9">
                  <c:v>0.93207912639074741</c:v>
                </c:pt>
                <c:pt idx="10">
                  <c:v>0.93207912639074741</c:v>
                </c:pt>
                <c:pt idx="11">
                  <c:v>0.93207912639074741</c:v>
                </c:pt>
                <c:pt idx="12">
                  <c:v>0.93207912639074741</c:v>
                </c:pt>
                <c:pt idx="13">
                  <c:v>0.93207912639074741</c:v>
                </c:pt>
                <c:pt idx="14">
                  <c:v>0.93207912639074741</c:v>
                </c:pt>
                <c:pt idx="15">
                  <c:v>0.93207912639074741</c:v>
                </c:pt>
                <c:pt idx="16">
                  <c:v>0.93207912639074741</c:v>
                </c:pt>
                <c:pt idx="17">
                  <c:v>0.93207912639074741</c:v>
                </c:pt>
                <c:pt idx="18">
                  <c:v>0.93207912639074741</c:v>
                </c:pt>
                <c:pt idx="19">
                  <c:v>0.93207912639074741</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047D931B-AA73-4218-BD17-ED701DDE21A7}" type="CELLRANGE">
                      <a:rPr lang="en-US" baseline="0"/>
                      <a:pPr/>
                      <a:t>[CELLRANGE]</a:t>
                    </a:fld>
                    <a:r>
                      <a:rPr lang="en-US" baseline="0"/>
                      <a:t>
</a:t>
                    </a:r>
                    <a:fld id="{DDC532B3-1864-472C-8A88-9BEAEA12A1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18B6BC90-B63C-4392-A4A7-2987E3051090}" type="CELLRANGE">
                      <a:rPr lang="en-US" baseline="0"/>
                      <a:pPr/>
                      <a:t>[CELLRANGE]</a:t>
                    </a:fld>
                    <a:r>
                      <a:rPr lang="en-US" baseline="0"/>
                      <a:t>
</a:t>
                    </a:r>
                    <a:fld id="{52716197-89BF-472F-808E-EC2D14FDE4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F7E7EF17-A52F-42C4-8B1D-8F544DC85706}" type="CELLRANGE">
                      <a:rPr lang="en-US" baseline="0"/>
                      <a:pPr/>
                      <a:t>[CELLRANGE]</a:t>
                    </a:fld>
                    <a:r>
                      <a:rPr lang="en-US" baseline="0"/>
                      <a:t>
</a:t>
                    </a:r>
                    <a:fld id="{77D38F20-EB3E-404C-9966-EB277987DB3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0E898C47-6D2B-4351-B438-98C7949EB689}" type="CELLRANGE">
                      <a:rPr lang="en-US" baseline="0"/>
                      <a:pPr/>
                      <a:t>[CELLRANGE]</a:t>
                    </a:fld>
                    <a:r>
                      <a:rPr lang="en-US" baseline="0"/>
                      <a:t>
</a:t>
                    </a:r>
                    <a:fld id="{4AE08E26-FE87-48DC-9E41-2986BE0254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E190DBF3-48C1-4C6C-BA17-A90EFE41B019}" type="CELLRANGE">
                      <a:rPr lang="en-US" baseline="0"/>
                      <a:pPr/>
                      <a:t>[CELLRANGE]</a:t>
                    </a:fld>
                    <a:r>
                      <a:rPr lang="en-US" baseline="0"/>
                      <a:t>
</a:t>
                    </a:r>
                    <a:fld id="{097F2D20-8AA4-4119-96C1-43FF9ECC37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577CD2CE-2E86-4896-8FC3-9C20E57B0C6B}" type="CELLRANGE">
                      <a:rPr lang="en-US" baseline="0"/>
                      <a:pPr/>
                      <a:t>[CELLRANGE]</a:t>
                    </a:fld>
                    <a:r>
                      <a:rPr lang="en-US" baseline="0"/>
                      <a:t>
</a:t>
                    </a:r>
                    <a:fld id="{499BF07A-93AE-4E20-A4B0-C327065B7C6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4FDA3383-A0E7-47E3-AD91-E208186EFDA8}" type="CELLRANGE">
                      <a:rPr lang="en-US" baseline="0"/>
                      <a:pPr/>
                      <a:t>[CELLRANGE]</a:t>
                    </a:fld>
                    <a:r>
                      <a:rPr lang="en-US" baseline="0"/>
                      <a:t>
</a:t>
                    </a:r>
                    <a:fld id="{4C47DEE7-AEE4-4945-8AF8-57924BF532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B2AE8856-8FE2-46FB-BBC1-52B9F14720EA}" type="CELLRANGE">
                      <a:rPr lang="en-US" baseline="0"/>
                      <a:pPr/>
                      <a:t>[CELLRANGE]</a:t>
                    </a:fld>
                    <a:r>
                      <a:rPr lang="en-US" baseline="0"/>
                      <a:t>
</a:t>
                    </a:r>
                    <a:fld id="{7BE89534-6E40-406D-BC22-7BFB3B6BB1A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9BA5FF7D-1656-465B-BD94-B6F313864C19}" type="CELLRANGE">
                      <a:rPr lang="en-US" baseline="0"/>
                      <a:pPr/>
                      <a:t>[CELLRANGE]</a:t>
                    </a:fld>
                    <a:r>
                      <a:rPr lang="en-US" baseline="0"/>
                      <a:t>
</a:t>
                    </a:r>
                    <a:fld id="{1B6D4E3E-DBA1-4440-A2D4-BDFB9EE3D1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4BAA78F4-5DA5-4FF2-90AB-841F5EB356EE}" type="CELLRANGE">
                      <a:rPr lang="en-US" baseline="0"/>
                      <a:pPr/>
                      <a:t>[CELLRANGE]</a:t>
                    </a:fld>
                    <a:r>
                      <a:rPr lang="en-US" baseline="0"/>
                      <a:t>
</a:t>
                    </a:r>
                    <a:fld id="{5995A87C-B05B-489B-B59D-75A6AADB18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ED4458D4-D822-4247-8579-36A013C016DE}" type="CELLRANGE">
                      <a:rPr lang="en-US" baseline="0"/>
                      <a:pPr/>
                      <a:t>[CELLRANGE]</a:t>
                    </a:fld>
                    <a:r>
                      <a:rPr lang="en-US" baseline="0"/>
                      <a:t>
</a:t>
                    </a:r>
                    <a:fld id="{7169588B-D72F-4D73-A62B-7ADEA939F4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68A48A65-0FD3-4C8C-8451-7C31E58350F2}" type="CELLRANGE">
                      <a:rPr lang="en-US" baseline="0"/>
                      <a:pPr/>
                      <a:t>[CELLRANGE]</a:t>
                    </a:fld>
                    <a:r>
                      <a:rPr lang="en-US" baseline="0"/>
                      <a:t>
</a:t>
                    </a:r>
                    <a:fld id="{CA663765-CA83-4092-AE8A-F6B4CD37BA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1E1F2BCC-3EE0-4F02-A838-B4692BC18B4F}" type="CELLRANGE">
                      <a:rPr lang="en-US" baseline="0"/>
                      <a:pPr/>
                      <a:t>[CELLRANGE]</a:t>
                    </a:fld>
                    <a:r>
                      <a:rPr lang="en-US" baseline="0"/>
                      <a:t>
</a:t>
                    </a:r>
                    <a:fld id="{B3AA13CD-BCF4-46FD-BA85-6AB01F9259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4BC64D76-2D24-4D11-AC22-B6C8ED525E86}" type="CELLRANGE">
                      <a:rPr lang="en-US" baseline="0"/>
                      <a:pPr/>
                      <a:t>[CELLRANGE]</a:t>
                    </a:fld>
                    <a:r>
                      <a:rPr lang="en-US" baseline="0"/>
                      <a:t>
</a:t>
                    </a:r>
                    <a:fld id="{B098AD60-6354-4A61-90AB-835AF1AE548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8BEF8FFE-5AB8-44A9-A041-4B678571DF85}" type="CELLRANGE">
                      <a:rPr lang="en-US" baseline="0"/>
                      <a:pPr/>
                      <a:t>[CELLRANGE]</a:t>
                    </a:fld>
                    <a:r>
                      <a:rPr lang="en-US" baseline="0"/>
                      <a:t>
</a:t>
                    </a:r>
                    <a:fld id="{66B3ECAB-0244-4779-8EEB-DBC6802C6D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5294D421-359A-4222-B8D5-B909409D8F36}" type="CELLRANGE">
                      <a:rPr lang="en-US" baseline="0"/>
                      <a:pPr/>
                      <a:t>[CELLRANGE]</a:t>
                    </a:fld>
                    <a:r>
                      <a:rPr lang="en-US" baseline="0"/>
                      <a:t>
</a:t>
                    </a:r>
                    <a:fld id="{1B8DE27E-8DE1-4EDA-B8E4-69BA288A22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42D95576-C380-47C4-AFEC-A281138BDB18}" type="CELLRANGE">
                      <a:rPr lang="en-US" baseline="0"/>
                      <a:pPr/>
                      <a:t>[CELLRANGE]</a:t>
                    </a:fld>
                    <a:r>
                      <a:rPr lang="en-US" baseline="0"/>
                      <a:t>
</a:t>
                    </a:r>
                    <a:fld id="{9AFDCBB9-F402-4B3B-A8BE-D3CCDE2F96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B3FC34D8-4B3F-4D87-AC59-B2249F6CFE8B}" type="CELLRANGE">
                      <a:rPr lang="en-US" baseline="0"/>
                      <a:pPr/>
                      <a:t>[CELLRANGE]</a:t>
                    </a:fld>
                    <a:r>
                      <a:rPr lang="en-US" baseline="0"/>
                      <a:t>
</a:t>
                    </a:r>
                    <a:fld id="{5326CC88-BCFF-49F2-93CF-4A5B0D1705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1AFF1203-31B7-4E93-A751-6B56A483BFA2}" type="CELLRANGE">
                      <a:rPr lang="en-US" baseline="0"/>
                      <a:pPr/>
                      <a:t>[CELLRANGE]</a:t>
                    </a:fld>
                    <a:r>
                      <a:rPr lang="en-US" baseline="0"/>
                      <a:t>
</a:t>
                    </a:r>
                    <a:fld id="{9CD3E5A0-0777-4E72-B116-9841810F68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DF1C6C61-BE65-4775-9912-6C13D63CCB00}" type="CELLRANGE">
                      <a:rPr lang="en-US" baseline="0"/>
                      <a:pPr/>
                      <a:t>[CELLRANGE]</a:t>
                    </a:fld>
                    <a:r>
                      <a:rPr lang="en-US" baseline="0"/>
                      <a:t>
</a:t>
                    </a:r>
                    <a:fld id="{E235A76D-4F71-4E5F-80DB-F695A339DA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Galicia</c:v>
                </c:pt>
                <c:pt idx="2">
                  <c:v>Aragón</c:v>
                </c:pt>
                <c:pt idx="3">
                  <c:v>Navarra, Comunidad Foral de</c:v>
                </c:pt>
                <c:pt idx="4">
                  <c:v>Cantabria</c:v>
                </c:pt>
                <c:pt idx="5">
                  <c:v>Ceuta</c:v>
                </c:pt>
                <c:pt idx="6">
                  <c:v>Madrid, Comunidad de</c:v>
                </c:pt>
                <c:pt idx="7">
                  <c:v>Castilla - La Mancha</c:v>
                </c:pt>
                <c:pt idx="8">
                  <c:v>Comunitat Valenciana</c:v>
                </c:pt>
                <c:pt idx="9">
                  <c:v>Asturias, Principado de</c:v>
                </c:pt>
                <c:pt idx="10">
                  <c:v>Media Nacional</c:v>
                </c:pt>
                <c:pt idx="11">
                  <c:v>Balears, Illes</c:v>
                </c:pt>
                <c:pt idx="12">
                  <c:v>Rioja, La</c:v>
                </c:pt>
                <c:pt idx="13">
                  <c:v>Andalucía</c:v>
                </c:pt>
                <c:pt idx="14">
                  <c:v>Canarias</c:v>
                </c:pt>
                <c:pt idx="15">
                  <c:v>Murcia, Región de</c:v>
                </c:pt>
                <c:pt idx="16">
                  <c:v>Extremadura</c:v>
                </c:pt>
                <c:pt idx="17">
                  <c:v>País Vasco</c:v>
                </c:pt>
                <c:pt idx="18">
                  <c:v>Melilla</c:v>
                </c:pt>
                <c:pt idx="19">
                  <c:v>Cataluña</c:v>
                </c:pt>
              </c:strCache>
            </c:strRef>
          </c:cat>
          <c:val>
            <c:numRef>
              <c:f>'11ListaEsperaGII'!$O$13:$O$32</c:f>
              <c:numCache>
                <c:formatCode>0.00%</c:formatCode>
                <c:ptCount val="20"/>
                <c:pt idx="0">
                  <c:v>0.99861495844875348</c:v>
                </c:pt>
                <c:pt idx="1">
                  <c:v>0.9853016109434406</c:v>
                </c:pt>
                <c:pt idx="2">
                  <c:v>0.97227533460803062</c:v>
                </c:pt>
                <c:pt idx="3">
                  <c:v>0.97195951551352244</c:v>
                </c:pt>
                <c:pt idx="4">
                  <c:v>0.96131769403543799</c:v>
                </c:pt>
                <c:pt idx="5">
                  <c:v>0.96007259528130673</c:v>
                </c:pt>
                <c:pt idx="6">
                  <c:v>0.94491055178230565</c:v>
                </c:pt>
                <c:pt idx="7">
                  <c:v>0.93990274718424005</c:v>
                </c:pt>
                <c:pt idx="8">
                  <c:v>0.92939199140574913</c:v>
                </c:pt>
                <c:pt idx="9">
                  <c:v>0.90944140589975786</c:v>
                </c:pt>
                <c:pt idx="10">
                  <c:v>0.90443194492420376</c:v>
                </c:pt>
                <c:pt idx="11">
                  <c:v>0.90016952345074397</c:v>
                </c:pt>
                <c:pt idx="12">
                  <c:v>0.89461303222771116</c:v>
                </c:pt>
                <c:pt idx="13">
                  <c:v>0.89056691943329302</c:v>
                </c:pt>
                <c:pt idx="14">
                  <c:v>0.88020424194815394</c:v>
                </c:pt>
                <c:pt idx="15">
                  <c:v>0.88012813307856586</c:v>
                </c:pt>
                <c:pt idx="16">
                  <c:v>0.872563946406821</c:v>
                </c:pt>
                <c:pt idx="17">
                  <c:v>0.87189366210749375</c:v>
                </c:pt>
                <c:pt idx="18">
                  <c:v>0.84313725490196079</c:v>
                </c:pt>
                <c:pt idx="19">
                  <c:v>0.81771694686539298</c:v>
                </c:pt>
              </c:numCache>
            </c:numRef>
          </c:val>
          <c:extLst>
            <c:ext xmlns:c15="http://schemas.microsoft.com/office/drawing/2012/chart" uri="{02D57815-91ED-43cb-92C2-25804820EDAC}">
              <c15:datalabelsRange>
                <c15:f>'11ListaEsperaGII'!$M$13:$M$32</c15:f>
                <c15:dlblRangeCache>
                  <c:ptCount val="20"/>
                  <c:pt idx="0">
                    <c:v>38.934</c:v>
                  </c:pt>
                  <c:pt idx="1">
                    <c:v>25.138</c:v>
                  </c:pt>
                  <c:pt idx="2">
                    <c:v>14.238</c:v>
                  </c:pt>
                  <c:pt idx="3">
                    <c:v>5.858</c:v>
                  </c:pt>
                  <c:pt idx="4">
                    <c:v>7.704</c:v>
                  </c:pt>
                  <c:pt idx="5">
                    <c:v>529</c:v>
                  </c:pt>
                  <c:pt idx="6">
                    <c:v>63.858</c:v>
                  </c:pt>
                  <c:pt idx="7">
                    <c:v>22.615</c:v>
                  </c:pt>
                  <c:pt idx="8">
                    <c:v>53.638</c:v>
                  </c:pt>
                  <c:pt idx="9">
                    <c:v>10.143</c:v>
                  </c:pt>
                  <c:pt idx="10">
                    <c:v>526.279</c:v>
                  </c:pt>
                  <c:pt idx="11">
                    <c:v>9.558</c:v>
                  </c:pt>
                  <c:pt idx="12">
                    <c:v>3.803</c:v>
                  </c:pt>
                  <c:pt idx="13">
                    <c:v>125.781</c:v>
                  </c:pt>
                  <c:pt idx="14">
                    <c:v>13.446</c:v>
                  </c:pt>
                  <c:pt idx="15">
                    <c:v>15.661</c:v>
                  </c:pt>
                  <c:pt idx="16">
                    <c:v>11.462</c:v>
                  </c:pt>
                  <c:pt idx="17">
                    <c:v>22.630</c:v>
                  </c:pt>
                  <c:pt idx="18">
                    <c:v>688</c:v>
                  </c:pt>
                  <c:pt idx="19">
                    <c:v>80.595</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9D2BE4ED-9613-4266-8618-56EF4A454306}" type="CELLRANGE">
                      <a:rPr lang="en-US" baseline="0"/>
                      <a:pPr/>
                      <a:t>[CELLRANGE]</a:t>
                    </a:fld>
                    <a:r>
                      <a:rPr lang="en-US" baseline="0"/>
                      <a:t>
</a:t>
                    </a:r>
                    <a:fld id="{B9996E7F-C2A2-4B1C-A1A7-F069397B32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DCCF2B49-F127-485C-B8B2-EA71383D8550}" type="CELLRANGE">
                      <a:rPr lang="en-US" baseline="0"/>
                      <a:pPr/>
                      <a:t>[CELLRANGE]</a:t>
                    </a:fld>
                    <a:r>
                      <a:rPr lang="en-US" baseline="0"/>
                      <a:t>
</a:t>
                    </a:r>
                    <a:fld id="{95AAC973-07BC-4F25-A12D-C0628D6107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E1A6E1B0-D3CE-49E1-B214-C3D6A38AB0F0}" type="CELLRANGE">
                      <a:rPr lang="en-US" baseline="0"/>
                      <a:pPr/>
                      <a:t>[CELLRANGE]</a:t>
                    </a:fld>
                    <a:r>
                      <a:rPr lang="en-US" baseline="0"/>
                      <a:t>
</a:t>
                    </a:r>
                    <a:fld id="{5517F6FA-9807-4677-9ADC-451962FBE0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FB874BBE-D90C-4397-9773-F389E7CAF382}" type="CELLRANGE">
                      <a:rPr lang="en-US" baseline="0"/>
                      <a:pPr/>
                      <a:t>[CELLRANGE]</a:t>
                    </a:fld>
                    <a:r>
                      <a:rPr lang="en-US" baseline="0"/>
                      <a:t>
</a:t>
                    </a:r>
                    <a:fld id="{D716C56A-BC10-4C0D-8C01-9B268B620A7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C193C7DF-F367-4CD3-981B-30732EBD3794}" type="CELLRANGE">
                      <a:rPr lang="en-US" baseline="0"/>
                      <a:pPr/>
                      <a:t>[CELLRANGE]</a:t>
                    </a:fld>
                    <a:r>
                      <a:rPr lang="en-US" baseline="0"/>
                      <a:t>
</a:t>
                    </a:r>
                    <a:fld id="{2CB9169D-7BA5-4629-83C6-E72120A340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064B20CF-3669-4613-98B8-57423112F586}" type="CELLRANGE">
                      <a:rPr lang="en-US" baseline="0"/>
                      <a:pPr/>
                      <a:t>[CELLRANGE]</a:t>
                    </a:fld>
                    <a:r>
                      <a:rPr lang="en-US" baseline="0"/>
                      <a:t>
</a:t>
                    </a:r>
                    <a:fld id="{385D281C-9558-40D9-B0A6-A9EC9D4D39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86264541-670F-4268-A574-7D32E577C115}" type="CELLRANGE">
                      <a:rPr lang="en-US" baseline="0"/>
                      <a:pPr/>
                      <a:t>[CELLRANGE]</a:t>
                    </a:fld>
                    <a:r>
                      <a:rPr lang="en-US" baseline="0"/>
                      <a:t>
</a:t>
                    </a:r>
                    <a:fld id="{1AE293A4-335C-4C1D-A6C4-CE39E2C497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31291C50-7ED5-445F-8621-035DD0A2F78E}" type="CELLRANGE">
                      <a:rPr lang="en-US" baseline="0"/>
                      <a:pPr/>
                      <a:t>[CELLRANGE]</a:t>
                    </a:fld>
                    <a:r>
                      <a:rPr lang="en-US" baseline="0"/>
                      <a:t>
</a:t>
                    </a:r>
                    <a:fld id="{65381B5E-CAEB-4BEC-A07C-48899DA8D1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679FB3C8-9B0B-4F88-8F5C-C54C802D39A5}" type="CELLRANGE">
                      <a:rPr lang="en-US" baseline="0"/>
                      <a:pPr/>
                      <a:t>[CELLRANGE]</a:t>
                    </a:fld>
                    <a:r>
                      <a:rPr lang="en-US" baseline="0"/>
                      <a:t>
</a:t>
                    </a:r>
                    <a:fld id="{EFF2C345-4B21-4015-9045-54EF9EC1923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5594541910331384E-3"/>
                  <c:y val="3.9760608081192681E-4"/>
                </c:manualLayout>
              </c:layout>
              <c:tx>
                <c:rich>
                  <a:bodyPr/>
                  <a:lstStyle/>
                  <a:p>
                    <a:fld id="{66010D65-BBCB-4E62-8BEF-E308C71D2643}" type="CELLRANGE">
                      <a:rPr lang="en-US" baseline="0"/>
                      <a:pPr/>
                      <a:t>[CELLRANGE]</a:t>
                    </a:fld>
                    <a:r>
                      <a:rPr lang="en-US" baseline="0"/>
                      <a:t>
</a:t>
                    </a:r>
                    <a:fld id="{199F5EA7-9BC2-48C5-AF5F-72F4BDFF70B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3913043478260871E-3"/>
                  <c:y val="-4.6639029934342322E-4"/>
                </c:manualLayout>
              </c:layout>
              <c:tx>
                <c:rich>
                  <a:bodyPr/>
                  <a:lstStyle/>
                  <a:p>
                    <a:fld id="{5A4509EE-E50E-4778-A4FF-B79ED41F377D}" type="CELLRANGE">
                      <a:rPr lang="en-US" baseline="0"/>
                      <a:pPr/>
                      <a:t>[CELLRANGE]</a:t>
                    </a:fld>
                    <a:r>
                      <a:rPr lang="en-US" baseline="0"/>
                      <a:t>
</a:t>
                    </a:r>
                    <a:fld id="{0300E0B5-1159-4E65-91E3-CAEBE16158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F3F88F42-1BEE-4065-810A-C64DEFCB0438}" type="CELLRANGE">
                      <a:rPr lang="en-US" baseline="0"/>
                      <a:pPr/>
                      <a:t>[CELLRANGE]</a:t>
                    </a:fld>
                    <a:r>
                      <a:rPr lang="en-US" baseline="0"/>
                      <a:t>
</a:t>
                    </a:r>
                    <a:fld id="{038DC41B-D004-4064-87EE-8C5670AD16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1095206F-F06B-4595-9179-0DAEF68854E1}" type="CELLRANGE">
                      <a:rPr lang="en-US" baseline="0"/>
                      <a:pPr/>
                      <a:t>[CELLRANGE]</a:t>
                    </a:fld>
                    <a:r>
                      <a:rPr lang="en-US" baseline="0"/>
                      <a:t>
</a:t>
                    </a:r>
                    <a:fld id="{D95A980F-1ECD-46E6-9F26-01C78EF918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76461DEB-72A3-4D56-AEE4-A36679C60017}" type="CELLRANGE">
                      <a:rPr lang="en-US" baseline="0"/>
                      <a:pPr/>
                      <a:t>[CELLRANGE]</a:t>
                    </a:fld>
                    <a:r>
                      <a:rPr lang="en-US" baseline="0"/>
                      <a:t>
</a:t>
                    </a:r>
                    <a:fld id="{C5FEAEAE-E0AA-4C22-AB3B-5F94C369F19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A7644C78-867A-4B3B-9652-5B76B1F13A05}" type="CELLRANGE">
                      <a:rPr lang="en-US" baseline="0"/>
                      <a:pPr/>
                      <a:t>[CELLRANGE]</a:t>
                    </a:fld>
                    <a:r>
                      <a:rPr lang="en-US" baseline="0"/>
                      <a:t>
</a:t>
                    </a:r>
                    <a:fld id="{B70BF62D-554F-44D2-A886-B27A4835515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42A7D9D4-2707-4C2A-BA3A-3906C06FF22C}" type="CELLRANGE">
                      <a:rPr lang="en-US" baseline="0"/>
                      <a:pPr/>
                      <a:t>[CELLRANGE]</a:t>
                    </a:fld>
                    <a:r>
                      <a:rPr lang="en-US" baseline="0"/>
                      <a:t>
</a:t>
                    </a:r>
                    <a:fld id="{AE71BA2F-B658-4C20-881E-100A85BD3B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4F01AB0E-2A4A-46FB-937F-D36BCD3E11EB}" type="CELLRANGE">
                      <a:rPr lang="en-US" baseline="0"/>
                      <a:pPr/>
                      <a:t>[CELLRANGE]</a:t>
                    </a:fld>
                    <a:r>
                      <a:rPr lang="en-US" baseline="0"/>
                      <a:t>
</a:t>
                    </a:r>
                    <a:fld id="{8BC78B63-9403-4C73-80A4-A7E007CACA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34F30959-AA31-494D-88AC-6CFDFC1A8000}" type="CELLRANGE">
                      <a:rPr lang="en-US" baseline="0"/>
                      <a:pPr/>
                      <a:t>[CELLRANGE]</a:t>
                    </a:fld>
                    <a:r>
                      <a:rPr lang="en-US" baseline="0"/>
                      <a:t>
</a:t>
                    </a:r>
                    <a:fld id="{F6D8B274-F76E-4942-9FAA-0D3A61D030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5B7780B3-88D0-4B12-BD58-74D474230573}" type="CELLRANGE">
                      <a:rPr lang="en-US" baseline="0"/>
                      <a:pPr/>
                      <a:t>[CELLRANGE]</a:t>
                    </a:fld>
                    <a:r>
                      <a:rPr lang="en-US" baseline="0"/>
                      <a:t>
</a:t>
                    </a:r>
                    <a:fld id="{A8B6DB65-C95D-42E3-A07C-77161FE7E5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FD71457B-9346-40E0-BCC4-07C9FBD6879F}" type="CELLRANGE">
                      <a:rPr lang="en-US" baseline="0"/>
                      <a:pPr/>
                      <a:t>[CELLRANGE]</a:t>
                    </a:fld>
                    <a:r>
                      <a:rPr lang="en-US" baseline="0"/>
                      <a:t>
</a:t>
                    </a:r>
                    <a:fld id="{DBE3F1C8-1919-41A3-B77E-12AC69D2A5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Galicia</c:v>
                </c:pt>
                <c:pt idx="2">
                  <c:v>Aragón</c:v>
                </c:pt>
                <c:pt idx="3">
                  <c:v>Navarra, Comunidad Foral de</c:v>
                </c:pt>
                <c:pt idx="4">
                  <c:v>Cantabria</c:v>
                </c:pt>
                <c:pt idx="5">
                  <c:v>Ceuta</c:v>
                </c:pt>
                <c:pt idx="6">
                  <c:v>Madrid, Comunidad de</c:v>
                </c:pt>
                <c:pt idx="7">
                  <c:v>Castilla - La Mancha</c:v>
                </c:pt>
                <c:pt idx="8">
                  <c:v>Comunitat Valenciana</c:v>
                </c:pt>
                <c:pt idx="9">
                  <c:v>Asturias, Principado de</c:v>
                </c:pt>
                <c:pt idx="10">
                  <c:v>Media Nacional</c:v>
                </c:pt>
                <c:pt idx="11">
                  <c:v>Balears, Illes</c:v>
                </c:pt>
                <c:pt idx="12">
                  <c:v>Rioja, La</c:v>
                </c:pt>
                <c:pt idx="13">
                  <c:v>Andalucía</c:v>
                </c:pt>
                <c:pt idx="14">
                  <c:v>Canarias</c:v>
                </c:pt>
                <c:pt idx="15">
                  <c:v>Murcia, Región de</c:v>
                </c:pt>
                <c:pt idx="16">
                  <c:v>Extremadura</c:v>
                </c:pt>
                <c:pt idx="17">
                  <c:v>País Vasco</c:v>
                </c:pt>
                <c:pt idx="18">
                  <c:v>Melilla</c:v>
                </c:pt>
                <c:pt idx="19">
                  <c:v>Cataluña</c:v>
                </c:pt>
              </c:strCache>
            </c:strRef>
          </c:cat>
          <c:val>
            <c:numRef>
              <c:f>'11ListaEsperaGII'!$P$13:$P$32</c:f>
              <c:numCache>
                <c:formatCode>0.00%</c:formatCode>
                <c:ptCount val="20"/>
                <c:pt idx="0">
                  <c:v>1.3850415512465374E-3</c:v>
                </c:pt>
                <c:pt idx="1">
                  <c:v>1.46983890565594E-2</c:v>
                </c:pt>
                <c:pt idx="2">
                  <c:v>2.7724665391969407E-2</c:v>
                </c:pt>
                <c:pt idx="3">
                  <c:v>2.8040484486477519E-2</c:v>
                </c:pt>
                <c:pt idx="4">
                  <c:v>3.8682305964562014E-2</c:v>
                </c:pt>
                <c:pt idx="5">
                  <c:v>3.9927404718693285E-2</c:v>
                </c:pt>
                <c:pt idx="6">
                  <c:v>5.508944821769432E-2</c:v>
                </c:pt>
                <c:pt idx="7">
                  <c:v>6.0097252815759943E-2</c:v>
                </c:pt>
                <c:pt idx="8">
                  <c:v>7.0608008594250857E-2</c:v>
                </c:pt>
                <c:pt idx="9">
                  <c:v>9.0558594100242085E-2</c:v>
                </c:pt>
                <c:pt idx="10">
                  <c:v>9.5568055075796243E-2</c:v>
                </c:pt>
                <c:pt idx="11">
                  <c:v>9.9830476549255975E-2</c:v>
                </c:pt>
                <c:pt idx="12">
                  <c:v>0.10538696777228887</c:v>
                </c:pt>
                <c:pt idx="13">
                  <c:v>0.10943308056670703</c:v>
                </c:pt>
                <c:pt idx="14">
                  <c:v>0.11979575805184603</c:v>
                </c:pt>
                <c:pt idx="15">
                  <c:v>0.11987186692143419</c:v>
                </c:pt>
                <c:pt idx="16">
                  <c:v>0.12743605359317906</c:v>
                </c:pt>
                <c:pt idx="17">
                  <c:v>0.12810633789250625</c:v>
                </c:pt>
                <c:pt idx="18">
                  <c:v>0.15686274509803921</c:v>
                </c:pt>
                <c:pt idx="19">
                  <c:v>0.18228305313460699</c:v>
                </c:pt>
              </c:numCache>
            </c:numRef>
          </c:val>
          <c:extLst>
            <c:ext xmlns:c15="http://schemas.microsoft.com/office/drawing/2012/chart" uri="{02D57815-91ED-43cb-92C2-25804820EDAC}">
              <c15:datalabelsRange>
                <c15:f>'11ListaEsperaGII'!$N$13:$N$32</c15:f>
                <c15:dlblRangeCache>
                  <c:ptCount val="20"/>
                  <c:pt idx="0">
                    <c:v>54</c:v>
                  </c:pt>
                  <c:pt idx="1">
                    <c:v>375</c:v>
                  </c:pt>
                  <c:pt idx="2">
                    <c:v>406</c:v>
                  </c:pt>
                  <c:pt idx="3">
                    <c:v>169</c:v>
                  </c:pt>
                  <c:pt idx="4">
                    <c:v>310</c:v>
                  </c:pt>
                  <c:pt idx="5">
                    <c:v>22</c:v>
                  </c:pt>
                  <c:pt idx="6">
                    <c:v>3.723</c:v>
                  </c:pt>
                  <c:pt idx="7">
                    <c:v>1.446</c:v>
                  </c:pt>
                  <c:pt idx="8">
                    <c:v>4.075</c:v>
                  </c:pt>
                  <c:pt idx="9">
                    <c:v>1.010</c:v>
                  </c:pt>
                  <c:pt idx="10">
                    <c:v>55.610</c:v>
                  </c:pt>
                  <c:pt idx="11">
                    <c:v>1.060</c:v>
                  </c:pt>
                  <c:pt idx="12">
                    <c:v>448</c:v>
                  </c:pt>
                  <c:pt idx="13">
                    <c:v>15.456</c:v>
                  </c:pt>
                  <c:pt idx="14">
                    <c:v>1.830</c:v>
                  </c:pt>
                  <c:pt idx="15">
                    <c:v>2.133</c:v>
                  </c:pt>
                  <c:pt idx="16">
                    <c:v>1.674</c:v>
                  </c:pt>
                  <c:pt idx="17">
                    <c:v>3.325</c:v>
                  </c:pt>
                  <c:pt idx="18">
                    <c:v>128</c:v>
                  </c:pt>
                  <c:pt idx="19">
                    <c:v>17.966</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Galicia</c:v>
                </c:pt>
                <c:pt idx="2">
                  <c:v>Aragón</c:v>
                </c:pt>
                <c:pt idx="3">
                  <c:v>Navarra, Comunidad Foral de</c:v>
                </c:pt>
                <c:pt idx="4">
                  <c:v>Cantabria</c:v>
                </c:pt>
                <c:pt idx="5">
                  <c:v>Ceuta</c:v>
                </c:pt>
                <c:pt idx="6">
                  <c:v>Madrid, Comunidad de</c:v>
                </c:pt>
                <c:pt idx="7">
                  <c:v>Castilla - La Mancha</c:v>
                </c:pt>
                <c:pt idx="8">
                  <c:v>Comunitat Valenciana</c:v>
                </c:pt>
                <c:pt idx="9">
                  <c:v>Asturias, Principado de</c:v>
                </c:pt>
                <c:pt idx="10">
                  <c:v>Media Nacional</c:v>
                </c:pt>
                <c:pt idx="11">
                  <c:v>Balears, Illes</c:v>
                </c:pt>
                <c:pt idx="12">
                  <c:v>Rioja, La</c:v>
                </c:pt>
                <c:pt idx="13">
                  <c:v>Andalucía</c:v>
                </c:pt>
                <c:pt idx="14">
                  <c:v>Canarias</c:v>
                </c:pt>
                <c:pt idx="15">
                  <c:v>Murcia, Región de</c:v>
                </c:pt>
                <c:pt idx="16">
                  <c:v>Extremadura</c:v>
                </c:pt>
                <c:pt idx="17">
                  <c:v>País Vasco</c:v>
                </c:pt>
                <c:pt idx="18">
                  <c:v>Melilla</c:v>
                </c:pt>
                <c:pt idx="19">
                  <c:v>Cataluña</c:v>
                </c:pt>
              </c:strCache>
            </c:strRef>
          </c:cat>
          <c:val>
            <c:numRef>
              <c:f>'11ListaEsperaGII'!$Q$13:$Q$32</c:f>
              <c:numCache>
                <c:formatCode>0.00%</c:formatCode>
                <c:ptCount val="20"/>
                <c:pt idx="0">
                  <c:v>0.90443194492420376</c:v>
                </c:pt>
                <c:pt idx="1">
                  <c:v>0.90443194492420376</c:v>
                </c:pt>
                <c:pt idx="2">
                  <c:v>0.90443194492420376</c:v>
                </c:pt>
                <c:pt idx="3">
                  <c:v>0.90443194492420376</c:v>
                </c:pt>
                <c:pt idx="4">
                  <c:v>0.90443194492420376</c:v>
                </c:pt>
                <c:pt idx="5">
                  <c:v>0.90443194492420376</c:v>
                </c:pt>
                <c:pt idx="6">
                  <c:v>0.90443194492420376</c:v>
                </c:pt>
                <c:pt idx="7">
                  <c:v>0.90443194492420376</c:v>
                </c:pt>
                <c:pt idx="8">
                  <c:v>0.90443194492420376</c:v>
                </c:pt>
                <c:pt idx="9">
                  <c:v>0.90443194492420376</c:v>
                </c:pt>
                <c:pt idx="10">
                  <c:v>0.90443194492420376</c:v>
                </c:pt>
                <c:pt idx="11">
                  <c:v>0.90443194492420376</c:v>
                </c:pt>
                <c:pt idx="12">
                  <c:v>0.90443194492420376</c:v>
                </c:pt>
                <c:pt idx="13">
                  <c:v>0.90443194492420376</c:v>
                </c:pt>
                <c:pt idx="14">
                  <c:v>0.90443194492420376</c:v>
                </c:pt>
                <c:pt idx="15">
                  <c:v>0.90443194492420376</c:v>
                </c:pt>
                <c:pt idx="16">
                  <c:v>0.90443194492420376</c:v>
                </c:pt>
                <c:pt idx="17">
                  <c:v>0.90443194492420376</c:v>
                </c:pt>
                <c:pt idx="18">
                  <c:v>0.90443194492420376</c:v>
                </c:pt>
                <c:pt idx="19">
                  <c:v>0.90443194492420376</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extLst>
              <c:ext xmlns:c16="http://schemas.microsoft.com/office/drawing/2014/chart" uri="{C3380CC4-5D6E-409C-BE32-E72D297353CC}">
                <c16:uniqueId val="{00000001-E6BD-407D-8DB5-88274B443806}"/>
              </c:ext>
            </c:extLst>
          </c:dPt>
          <c:dPt>
            <c:idx val="12"/>
            <c:invertIfNegative val="0"/>
            <c:bubble3D val="0"/>
            <c:spPr>
              <a:solidFill>
                <a:schemeClr val="accent6">
                  <a:lumMod val="50000"/>
                </a:schemeClr>
              </a:solidFill>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35722129-6569-4779-94D4-D05BC37896F2}" type="CELLRANGE">
                      <a:rPr lang="en-US" baseline="0"/>
                      <a:pPr/>
                      <a:t>[CELLRANGE]</a:t>
                    </a:fld>
                    <a:r>
                      <a:rPr lang="en-US" baseline="0"/>
                      <a:t>
</a:t>
                    </a:r>
                    <a:fld id="{9F439027-5F6A-43AC-93CD-F77244204E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92F53412-1B06-49C6-843A-5A218816EF91}" type="CELLRANGE">
                      <a:rPr lang="en-US" baseline="0"/>
                      <a:pPr/>
                      <a:t>[CELLRANGE]</a:t>
                    </a:fld>
                    <a:r>
                      <a:rPr lang="en-US" baseline="0"/>
                      <a:t>
</a:t>
                    </a:r>
                    <a:fld id="{F7FA53C3-C5BA-4406-8D4A-0BEC3985C9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A3AC82E5-F093-4033-A42E-D7E49FEC2A30}" type="CELLRANGE">
                      <a:rPr lang="en-US" baseline="0"/>
                      <a:pPr/>
                      <a:t>[CELLRANGE]</a:t>
                    </a:fld>
                    <a:r>
                      <a:rPr lang="en-US" baseline="0"/>
                      <a:t>
</a:t>
                    </a:r>
                    <a:fld id="{0C11A32A-6F61-42E4-8D63-3CB8524772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B40B7389-9641-4ABC-8008-301DCFC7FFEE}" type="CELLRANGE">
                      <a:rPr lang="en-US" baseline="0"/>
                      <a:pPr/>
                      <a:t>[CELLRANGE]</a:t>
                    </a:fld>
                    <a:r>
                      <a:rPr lang="en-US" baseline="0"/>
                      <a:t>
</a:t>
                    </a:r>
                    <a:fld id="{860E484B-FE2F-40FB-8D9B-4035096A4DA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4F51D134-64D7-42DB-AB34-024E065E31C3}" type="CELLRANGE">
                      <a:rPr lang="en-US" baseline="0"/>
                      <a:pPr/>
                      <a:t>[CELLRANGE]</a:t>
                    </a:fld>
                    <a:r>
                      <a:rPr lang="en-US" baseline="0"/>
                      <a:t>
</a:t>
                    </a:r>
                    <a:fld id="{5A25CA6B-5783-4BE0-8683-D9EA072A0D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19420511-EF41-4E04-9F6A-346786B0B471}" type="CELLRANGE">
                      <a:rPr lang="en-US" baseline="0"/>
                      <a:pPr/>
                      <a:t>[CELLRANGE]</a:t>
                    </a:fld>
                    <a:r>
                      <a:rPr lang="en-US" baseline="0"/>
                      <a:t>
</a:t>
                    </a:r>
                    <a:fld id="{306B5641-335F-48FA-9FF8-83CB6130D6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569F6407-861E-4F95-8299-A611FB608C22}" type="CELLRANGE">
                      <a:rPr lang="en-US" baseline="0"/>
                      <a:pPr/>
                      <a:t>[CELLRANGE]</a:t>
                    </a:fld>
                    <a:r>
                      <a:rPr lang="en-US" baseline="0"/>
                      <a:t>
</a:t>
                    </a:r>
                    <a:fld id="{1C10D62E-067C-4AA7-8E27-4BC448D01D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5E381DBF-639A-4967-A2E7-0D12EF40C37D}" type="CELLRANGE">
                      <a:rPr lang="en-US" baseline="0"/>
                      <a:pPr/>
                      <a:t>[CELLRANGE]</a:t>
                    </a:fld>
                    <a:r>
                      <a:rPr lang="en-US" baseline="0"/>
                      <a:t>
</a:t>
                    </a:r>
                    <a:fld id="{F662434C-7780-42A3-91A1-CC59B38B16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30227B93-EB98-4796-BADD-B1A93B326D55}" type="CELLRANGE">
                      <a:rPr lang="en-US" baseline="0"/>
                      <a:pPr/>
                      <a:t>[CELLRANGE]</a:t>
                    </a:fld>
                    <a:r>
                      <a:rPr lang="en-US" baseline="0"/>
                      <a:t>
</a:t>
                    </a:r>
                    <a:fld id="{2B57B928-A74D-4EAD-BD5B-F88ACF7969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BD9B9DB7-56E6-4F58-A5B6-9E5CC89260F1}" type="CELLRANGE">
                      <a:rPr lang="en-US" baseline="0"/>
                      <a:pPr/>
                      <a:t>[CELLRANGE]</a:t>
                    </a:fld>
                    <a:r>
                      <a:rPr lang="en-US" baseline="0"/>
                      <a:t>
</a:t>
                    </a:r>
                    <a:fld id="{513C7710-9BEA-4C02-966F-266E7A5948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3B3E2661-E44C-4B51-B04D-20AB40D80E89}" type="CELLRANGE">
                      <a:rPr lang="en-US" baseline="0"/>
                      <a:pPr/>
                      <a:t>[CELLRANGE]</a:t>
                    </a:fld>
                    <a:r>
                      <a:rPr lang="en-US" baseline="0"/>
                      <a:t>
</a:t>
                    </a:r>
                    <a:fld id="{68BC70B8-149B-4F41-B498-9842AD2E35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8A519276-4FA9-4D33-9FDC-C1DF73E44378}" type="CELLRANGE">
                      <a:rPr lang="en-US" baseline="0"/>
                      <a:pPr/>
                      <a:t>[CELLRANGE]</a:t>
                    </a:fld>
                    <a:r>
                      <a:rPr lang="en-US" baseline="0"/>
                      <a:t>
</a:t>
                    </a:r>
                    <a:fld id="{02734F62-09BB-4BBE-B783-EEEE6CFD25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A6864BD2-508A-4FAA-AC62-CDAFFB8CDD3C}" type="CELLRANGE">
                      <a:rPr lang="en-US" baseline="0"/>
                      <a:pPr/>
                      <a:t>[CELLRANGE]</a:t>
                    </a:fld>
                    <a:r>
                      <a:rPr lang="en-US" baseline="0"/>
                      <a:t>
</a:t>
                    </a:r>
                    <a:fld id="{EA3EA9A7-A626-4205-B198-01AE188DF0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103836A4-4C2A-4C71-A1DA-537570B77A72}" type="CELLRANGE">
                      <a:rPr lang="en-US" baseline="0"/>
                      <a:pPr/>
                      <a:t>[CELLRANGE]</a:t>
                    </a:fld>
                    <a:r>
                      <a:rPr lang="en-US" baseline="0"/>
                      <a:t>
</a:t>
                    </a:r>
                    <a:fld id="{D9EF6C47-1563-44A6-AEC5-98CDAB09ED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B272E333-67FD-4BBF-9DFE-FBD2446B1EFA}" type="CELLRANGE">
                      <a:rPr lang="en-US" baseline="0"/>
                      <a:pPr/>
                      <a:t>[CELLRANGE]</a:t>
                    </a:fld>
                    <a:r>
                      <a:rPr lang="en-US" baseline="0"/>
                      <a:t>
</a:t>
                    </a:r>
                    <a:fld id="{9FE6EA4B-BBC3-493C-8877-F57ED7A212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235600D7-7DA6-4A81-8E04-DDF5B3DE33A7}" type="CELLRANGE">
                      <a:rPr lang="en-US" baseline="0"/>
                      <a:pPr/>
                      <a:t>[CELLRANGE]</a:t>
                    </a:fld>
                    <a:r>
                      <a:rPr lang="en-US" baseline="0"/>
                      <a:t>
</a:t>
                    </a:r>
                    <a:fld id="{21ADA428-6A7F-4A94-8DC5-7079867C55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D62AD1A1-8B23-4FBD-B918-58D621D5A0D7}" type="CELLRANGE">
                      <a:rPr lang="en-US" baseline="0"/>
                      <a:pPr/>
                      <a:t>[CELLRANGE]</a:t>
                    </a:fld>
                    <a:r>
                      <a:rPr lang="en-US" baseline="0"/>
                      <a:t>
</a:t>
                    </a:r>
                    <a:fld id="{10F75E1F-454B-4511-BD5E-D752B2C0729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9B2CE1C7-5E3B-4558-A6A3-734DE91582EC}" type="CELLRANGE">
                      <a:rPr lang="en-US" baseline="0"/>
                      <a:pPr/>
                      <a:t>[CELLRANGE]</a:t>
                    </a:fld>
                    <a:r>
                      <a:rPr lang="en-US" baseline="0"/>
                      <a:t>
</a:t>
                    </a:r>
                    <a:fld id="{C04F2CE2-E169-4FFF-A1C3-FAE9F2BF92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3ADC7058-85DC-468E-87AE-BE93694C5FBA}" type="CELLRANGE">
                      <a:rPr lang="en-US" baseline="0"/>
                      <a:pPr/>
                      <a:t>[CELLRANGE]</a:t>
                    </a:fld>
                    <a:r>
                      <a:rPr lang="en-US" baseline="0"/>
                      <a:t>
</a:t>
                    </a:r>
                    <a:fld id="{05084499-E345-49E3-B5A1-4AE4670177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9C2C87E5-44FD-4E74-ADBC-EE2E774D2B54}" type="CELLRANGE">
                      <a:rPr lang="en-US" baseline="0"/>
                      <a:pPr/>
                      <a:t>[CELLRANGE]</a:t>
                    </a:fld>
                    <a:r>
                      <a:rPr lang="en-US" baseline="0"/>
                      <a:t>
</a:t>
                    </a:r>
                    <a:fld id="{B590EEDE-83DD-4499-8602-58E0EA2CAE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Ceuta</c:v>
                </c:pt>
                <c:pt idx="3">
                  <c:v>Navarra, Comunidad Foral de</c:v>
                </c:pt>
                <c:pt idx="4">
                  <c:v>Galicia</c:v>
                </c:pt>
                <c:pt idx="5">
                  <c:v>Castilla - La Mancha</c:v>
                </c:pt>
                <c:pt idx="6">
                  <c:v>Madrid, Comunidad de</c:v>
                </c:pt>
                <c:pt idx="7">
                  <c:v>Comunitat Valenciana</c:v>
                </c:pt>
                <c:pt idx="8">
                  <c:v>Cantabria</c:v>
                </c:pt>
                <c:pt idx="9">
                  <c:v>Asturias, Principado de</c:v>
                </c:pt>
                <c:pt idx="10">
                  <c:v>Canarias</c:v>
                </c:pt>
                <c:pt idx="11">
                  <c:v>Balears, Illes</c:v>
                </c:pt>
                <c:pt idx="12">
                  <c:v>Media Nacional</c:v>
                </c:pt>
                <c:pt idx="13">
                  <c:v>Murcia, Región de</c:v>
                </c:pt>
                <c:pt idx="14">
                  <c:v>Extremadura</c:v>
                </c:pt>
                <c:pt idx="15">
                  <c:v>Andalucía</c:v>
                </c:pt>
                <c:pt idx="16">
                  <c:v>Melilla</c:v>
                </c:pt>
                <c:pt idx="17">
                  <c:v>País Vasco</c:v>
                </c:pt>
                <c:pt idx="18">
                  <c:v>Rioja, La</c:v>
                </c:pt>
                <c:pt idx="19">
                  <c:v>Cataluña</c:v>
                </c:pt>
              </c:strCache>
            </c:strRef>
          </c:cat>
          <c:val>
            <c:numRef>
              <c:f>'11ListaEsperaGI'!$O$13:$O$32</c:f>
              <c:numCache>
                <c:formatCode>0.00%</c:formatCode>
                <c:ptCount val="20"/>
                <c:pt idx="0">
                  <c:v>0.99854663965471679</c:v>
                </c:pt>
                <c:pt idx="1">
                  <c:v>0.93381090963360946</c:v>
                </c:pt>
                <c:pt idx="2">
                  <c:v>0.93379790940766549</c:v>
                </c:pt>
                <c:pt idx="3">
                  <c:v>0.93333333333333335</c:v>
                </c:pt>
                <c:pt idx="4">
                  <c:v>0.92950171133928972</c:v>
                </c:pt>
                <c:pt idx="5">
                  <c:v>0.92375464684014874</c:v>
                </c:pt>
                <c:pt idx="6">
                  <c:v>0.91064011274291645</c:v>
                </c:pt>
                <c:pt idx="7">
                  <c:v>0.90717000452925312</c:v>
                </c:pt>
                <c:pt idx="8">
                  <c:v>0.90631491483174076</c:v>
                </c:pt>
                <c:pt idx="9">
                  <c:v>0.87936736161035223</c:v>
                </c:pt>
                <c:pt idx="10">
                  <c:v>0.85482154260980625</c:v>
                </c:pt>
                <c:pt idx="11">
                  <c:v>0.84745110118589251</c:v>
                </c:pt>
                <c:pt idx="12">
                  <c:v>0.81582981380077924</c:v>
                </c:pt>
                <c:pt idx="13">
                  <c:v>0.80088360755636812</c:v>
                </c:pt>
                <c:pt idx="14">
                  <c:v>0.79832418376191849</c:v>
                </c:pt>
                <c:pt idx="15">
                  <c:v>0.78307500924587303</c:v>
                </c:pt>
                <c:pt idx="16">
                  <c:v>0.76877470355731226</c:v>
                </c:pt>
                <c:pt idx="17">
                  <c:v>0.76375671145706092</c:v>
                </c:pt>
                <c:pt idx="18">
                  <c:v>0.74944751381215469</c:v>
                </c:pt>
                <c:pt idx="19">
                  <c:v>0.62046782120892408</c:v>
                </c:pt>
              </c:numCache>
            </c:numRef>
          </c:val>
          <c:extLst>
            <c:ext xmlns:c15="http://schemas.microsoft.com/office/drawing/2012/chart" uri="{02D57815-91ED-43cb-92C2-25804820EDAC}">
              <c15:datalabelsRange>
                <c15:f>'11ListaEsperaGI'!$M$13:$M$32</c15:f>
                <c15:dlblRangeCache>
                  <c:ptCount val="20"/>
                  <c:pt idx="0">
                    <c:v>45.346</c:v>
                  </c:pt>
                  <c:pt idx="1">
                    <c:v>12.514</c:v>
                  </c:pt>
                  <c:pt idx="2">
                    <c:v>536</c:v>
                  </c:pt>
                  <c:pt idx="3">
                    <c:v>6.328</c:v>
                  </c:pt>
                  <c:pt idx="4">
                    <c:v>20.911</c:v>
                  </c:pt>
                  <c:pt idx="5">
                    <c:v>24.849</c:v>
                  </c:pt>
                  <c:pt idx="6">
                    <c:v>49.109</c:v>
                  </c:pt>
                  <c:pt idx="7">
                    <c:v>46.067</c:v>
                  </c:pt>
                  <c:pt idx="8">
                    <c:v>4.363</c:v>
                  </c:pt>
                  <c:pt idx="9">
                    <c:v>12.232</c:v>
                  </c:pt>
                  <c:pt idx="10">
                    <c:v>12.047</c:v>
                  </c:pt>
                  <c:pt idx="11">
                    <c:v>11.005</c:v>
                  </c:pt>
                  <c:pt idx="12">
                    <c:v>439.069</c:v>
                  </c:pt>
                  <c:pt idx="13">
                    <c:v>10.514</c:v>
                  </c:pt>
                  <c:pt idx="14">
                    <c:v>11.052</c:v>
                  </c:pt>
                  <c:pt idx="15">
                    <c:v>69.873</c:v>
                  </c:pt>
                  <c:pt idx="16">
                    <c:v>389</c:v>
                  </c:pt>
                  <c:pt idx="17">
                    <c:v>26.885</c:v>
                  </c:pt>
                  <c:pt idx="18">
                    <c:v>2.713</c:v>
                  </c:pt>
                  <c:pt idx="19">
                    <c:v>72.336</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extLst>
              <c:ext xmlns:c16="http://schemas.microsoft.com/office/drawing/2014/chart" uri="{C3380CC4-5D6E-409C-BE32-E72D297353CC}">
                <c16:uniqueId val="{00000017-E6BD-407D-8DB5-88274B443806}"/>
              </c:ext>
            </c:extLst>
          </c:dPt>
          <c:dPt>
            <c:idx val="12"/>
            <c:invertIfNegative val="0"/>
            <c:bubble3D val="0"/>
            <c:spPr>
              <a:solidFill>
                <a:schemeClr val="accent2">
                  <a:lumMod val="50000"/>
                </a:schemeClr>
              </a:solidFill>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9CD6CB16-5C59-4CCA-837F-50E4A1E0F925}" type="CELLRANGE">
                      <a:rPr lang="en-US" baseline="0"/>
                      <a:pPr/>
                      <a:t>[CELLRANGE]</a:t>
                    </a:fld>
                    <a:r>
                      <a:rPr lang="en-US" baseline="0"/>
                      <a:t>
</a:t>
                    </a:r>
                    <a:fld id="{8ACC65F2-129D-40D0-A5C5-3D6EF76087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C955F96B-FD6B-4224-9557-C4A74CCAB02C}" type="CELLRANGE">
                      <a:rPr lang="en-US" baseline="0"/>
                      <a:pPr/>
                      <a:t>[CELLRANGE]</a:t>
                    </a:fld>
                    <a:r>
                      <a:rPr lang="en-US" baseline="0"/>
                      <a:t>
</a:t>
                    </a:r>
                    <a:fld id="{6B06AA5C-C317-41D6-A607-0CD4D2AE7F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373F9FD4-061F-4079-A16D-3C2A152E95C2}" type="CELLRANGE">
                      <a:rPr lang="en-US" baseline="0"/>
                      <a:pPr/>
                      <a:t>[CELLRANGE]</a:t>
                    </a:fld>
                    <a:r>
                      <a:rPr lang="en-US" baseline="0"/>
                      <a:t>
</a:t>
                    </a:r>
                    <a:fld id="{4B413563-C7A2-4D65-8526-581F66A5D04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FA74C13A-36E8-43C3-A0D4-AAAE68FD6115}" type="CELLRANGE">
                      <a:rPr lang="en-US" baseline="0"/>
                      <a:pPr/>
                      <a:t>[CELLRANGE]</a:t>
                    </a:fld>
                    <a:r>
                      <a:rPr lang="en-US" baseline="0"/>
                      <a:t>
</a:t>
                    </a:r>
                    <a:fld id="{BC370258-65FC-4EA0-B838-A19F7DAFCA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1A12FDEC-F3DA-4FA4-ABA1-F9A46CA3D99A}" type="CELLRANGE">
                      <a:rPr lang="en-US" baseline="0"/>
                      <a:pPr/>
                      <a:t>[CELLRANGE]</a:t>
                    </a:fld>
                    <a:r>
                      <a:rPr lang="en-US" baseline="0"/>
                      <a:t>
</a:t>
                    </a:r>
                    <a:fld id="{8B5A5598-E5AA-4039-924B-73370443B2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7B10F27F-12CF-436A-A62A-D12ABC44B51E}" type="CELLRANGE">
                      <a:rPr lang="en-US" baseline="0"/>
                      <a:pPr/>
                      <a:t>[CELLRANGE]</a:t>
                    </a:fld>
                    <a:r>
                      <a:rPr lang="en-US" baseline="0"/>
                      <a:t>
</a:t>
                    </a:r>
                    <a:fld id="{ACAF4AF8-6790-4906-9C51-A111356772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2DA58871-8AF2-4BAF-931C-CB9AA0517BB6}" type="CELLRANGE">
                      <a:rPr lang="en-US" baseline="0"/>
                      <a:pPr/>
                      <a:t>[CELLRANGE]</a:t>
                    </a:fld>
                    <a:r>
                      <a:rPr lang="en-US" baseline="0"/>
                      <a:t>
</a:t>
                    </a:r>
                    <a:fld id="{1EC18E66-6CAF-4BCB-8A0E-A1A6C5A3CD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5918B30B-DE13-4B67-854F-AC2909903477}" type="CELLRANGE">
                      <a:rPr lang="en-US" baseline="0"/>
                      <a:pPr/>
                      <a:t>[CELLRANGE]</a:t>
                    </a:fld>
                    <a:r>
                      <a:rPr lang="en-US" baseline="0"/>
                      <a:t>
</a:t>
                    </a:r>
                    <a:fld id="{D5E88C70-03B4-49AE-8C0F-B07CDDCDCD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6787647A-235D-468F-864C-41C3D9DC3A62}" type="CELLRANGE">
                      <a:rPr lang="en-US" baseline="0"/>
                      <a:pPr/>
                      <a:t>[CELLRANGE]</a:t>
                    </a:fld>
                    <a:r>
                      <a:rPr lang="en-US" baseline="0"/>
                      <a:t>
</a:t>
                    </a:r>
                    <a:fld id="{E0E199C4-2B91-4905-B9B3-B294424004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7CFB5D78-8CE8-4A44-9323-61ED26FF32A1}" type="CELLRANGE">
                      <a:rPr lang="en-US" baseline="0"/>
                      <a:pPr/>
                      <a:t>[CELLRANGE]</a:t>
                    </a:fld>
                    <a:r>
                      <a:rPr lang="en-US" baseline="0"/>
                      <a:t>
</a:t>
                    </a:r>
                    <a:fld id="{636808CE-CF95-4265-A7D3-F8DCEEB686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12D3CF7C-CDDE-462D-9828-57C4C5EF3122}" type="CELLRANGE">
                      <a:rPr lang="en-US" baseline="0"/>
                      <a:pPr/>
                      <a:t>[CELLRANGE]</a:t>
                    </a:fld>
                    <a:r>
                      <a:rPr lang="en-US" baseline="0"/>
                      <a:t>
</a:t>
                    </a:r>
                    <a:fld id="{8568F4CA-2F09-47C1-8E71-4E12F61691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4A1B7A1E-BE3E-4BD1-BC8F-027C932E74F5}" type="CELLRANGE">
                      <a:rPr lang="en-US" baseline="0"/>
                      <a:pPr/>
                      <a:t>[CELLRANGE]</a:t>
                    </a:fld>
                    <a:r>
                      <a:rPr lang="en-US" baseline="0"/>
                      <a:t>
</a:t>
                    </a:r>
                    <a:fld id="{9369376B-B1AA-4849-BDD3-CF2FBF7DAD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38539D8D-8199-48C5-AC70-98482CC01FB2}" type="CELLRANGE">
                      <a:rPr lang="en-US" baseline="0"/>
                      <a:pPr/>
                      <a:t>[CELLRANGE]</a:t>
                    </a:fld>
                    <a:r>
                      <a:rPr lang="en-US" baseline="0"/>
                      <a:t>
</a:t>
                    </a:r>
                    <a:fld id="{E48DDBA0-7403-4840-9A46-6E39EA8FC7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F0953A45-78F6-4741-BCF6-70849CF0403B}" type="CELLRANGE">
                      <a:rPr lang="en-US" baseline="0"/>
                      <a:pPr/>
                      <a:t>[CELLRANGE]</a:t>
                    </a:fld>
                    <a:r>
                      <a:rPr lang="en-US" baseline="0"/>
                      <a:t>
</a:t>
                    </a:r>
                    <a:fld id="{81329C9B-BD78-4455-927F-303F120E0F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6A11713C-3955-4AAE-9630-43B7ABB4F6CE}" type="CELLRANGE">
                      <a:rPr lang="en-US" baseline="0"/>
                      <a:pPr/>
                      <a:t>[CELLRANGE]</a:t>
                    </a:fld>
                    <a:r>
                      <a:rPr lang="en-US" baseline="0"/>
                      <a:t>
</a:t>
                    </a:r>
                    <a:fld id="{A76C6C32-8CF4-4DF4-86FD-55A4C4ECBA9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2628024B-340D-4E81-A8BB-164912EEAEF8}" type="CELLRANGE">
                      <a:rPr lang="en-US" baseline="0"/>
                      <a:pPr/>
                      <a:t>[CELLRANGE]</a:t>
                    </a:fld>
                    <a:r>
                      <a:rPr lang="en-US" baseline="0"/>
                      <a:t>
</a:t>
                    </a:r>
                    <a:fld id="{49DF48ED-53CB-4233-89AC-55ECE40BD6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716B55BF-DC1D-4CB5-A62F-5BFA02EAF4F8}" type="CELLRANGE">
                      <a:rPr lang="en-US" baseline="0"/>
                      <a:pPr/>
                      <a:t>[CELLRANGE]</a:t>
                    </a:fld>
                    <a:r>
                      <a:rPr lang="en-US" baseline="0"/>
                      <a:t>
</a:t>
                    </a:r>
                    <a:fld id="{CA598D69-47C9-4A83-8D06-38A6342739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C7CAC76A-218A-44EE-BB8D-5DD763D7F722}" type="CELLRANGE">
                      <a:rPr lang="en-US" baseline="0"/>
                      <a:pPr/>
                      <a:t>[CELLRANGE]</a:t>
                    </a:fld>
                    <a:r>
                      <a:rPr lang="en-US" baseline="0"/>
                      <a:t>
</a:t>
                    </a:r>
                    <a:fld id="{A2F860D0-49FA-43E4-B080-E2D7506822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395470BA-306A-4EFD-B20D-DF03AB7F2BE3}" type="CELLRANGE">
                      <a:rPr lang="en-US" baseline="0"/>
                      <a:pPr/>
                      <a:t>[CELLRANGE]</a:t>
                    </a:fld>
                    <a:r>
                      <a:rPr lang="en-US" baseline="0"/>
                      <a:t>
</a:t>
                    </a:r>
                    <a:fld id="{9858E2EB-D48B-4896-A4D0-916C7F9993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AB9211CB-D8B9-4D3C-9665-810551DE5BB7}" type="CELLRANGE">
                      <a:rPr lang="en-US" baseline="0"/>
                      <a:pPr/>
                      <a:t>[CELLRANGE]</a:t>
                    </a:fld>
                    <a:r>
                      <a:rPr lang="en-US" baseline="0"/>
                      <a:t>
</a:t>
                    </a:r>
                    <a:fld id="{3A4F150C-EE55-408C-B247-26D844F75C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Ceuta</c:v>
                </c:pt>
                <c:pt idx="3">
                  <c:v>Navarra, Comunidad Foral de</c:v>
                </c:pt>
                <c:pt idx="4">
                  <c:v>Galicia</c:v>
                </c:pt>
                <c:pt idx="5">
                  <c:v>Castilla - La Mancha</c:v>
                </c:pt>
                <c:pt idx="6">
                  <c:v>Madrid, Comunidad de</c:v>
                </c:pt>
                <c:pt idx="7">
                  <c:v>Comunitat Valenciana</c:v>
                </c:pt>
                <c:pt idx="8">
                  <c:v>Cantabria</c:v>
                </c:pt>
                <c:pt idx="9">
                  <c:v>Asturias, Principado de</c:v>
                </c:pt>
                <c:pt idx="10">
                  <c:v>Canarias</c:v>
                </c:pt>
                <c:pt idx="11">
                  <c:v>Balears, Illes</c:v>
                </c:pt>
                <c:pt idx="12">
                  <c:v>Media Nacional</c:v>
                </c:pt>
                <c:pt idx="13">
                  <c:v>Murcia, Región de</c:v>
                </c:pt>
                <c:pt idx="14">
                  <c:v>Extremadura</c:v>
                </c:pt>
                <c:pt idx="15">
                  <c:v>Andalucía</c:v>
                </c:pt>
                <c:pt idx="16">
                  <c:v>Melilla</c:v>
                </c:pt>
                <c:pt idx="17">
                  <c:v>País Vasco</c:v>
                </c:pt>
                <c:pt idx="18">
                  <c:v>Rioja, La</c:v>
                </c:pt>
                <c:pt idx="19">
                  <c:v>Cataluña</c:v>
                </c:pt>
              </c:strCache>
            </c:strRef>
          </c:cat>
          <c:val>
            <c:numRef>
              <c:f>'11ListaEsperaGI'!$P$13:$P$32</c:f>
              <c:numCache>
                <c:formatCode>0.00%</c:formatCode>
                <c:ptCount val="20"/>
                <c:pt idx="0">
                  <c:v>1.453360345283185E-3</c:v>
                </c:pt>
                <c:pt idx="1">
                  <c:v>6.6189090366390563E-2</c:v>
                </c:pt>
                <c:pt idx="2">
                  <c:v>6.6202090592334492E-2</c:v>
                </c:pt>
                <c:pt idx="3">
                  <c:v>6.6666666666666666E-2</c:v>
                </c:pt>
                <c:pt idx="4">
                  <c:v>7.0498288660710312E-2</c:v>
                </c:pt>
                <c:pt idx="5">
                  <c:v>7.6245353159851301E-2</c:v>
                </c:pt>
                <c:pt idx="6">
                  <c:v>8.935988725708352E-2</c:v>
                </c:pt>
                <c:pt idx="7">
                  <c:v>9.2829995470746926E-2</c:v>
                </c:pt>
                <c:pt idx="8">
                  <c:v>9.3685085168259241E-2</c:v>
                </c:pt>
                <c:pt idx="9">
                  <c:v>0.12063263838964773</c:v>
                </c:pt>
                <c:pt idx="10">
                  <c:v>0.14517845739019372</c:v>
                </c:pt>
                <c:pt idx="11">
                  <c:v>0.15254889881410749</c:v>
                </c:pt>
                <c:pt idx="12">
                  <c:v>0.18417018619922071</c:v>
                </c:pt>
                <c:pt idx="13">
                  <c:v>0.19911639244363194</c:v>
                </c:pt>
                <c:pt idx="14">
                  <c:v>0.20167581623808148</c:v>
                </c:pt>
                <c:pt idx="15">
                  <c:v>0.21692499075412702</c:v>
                </c:pt>
                <c:pt idx="16">
                  <c:v>0.23122529644268774</c:v>
                </c:pt>
                <c:pt idx="17">
                  <c:v>0.23624328854293913</c:v>
                </c:pt>
                <c:pt idx="18">
                  <c:v>0.25055248618784531</c:v>
                </c:pt>
                <c:pt idx="19">
                  <c:v>0.37953217879107587</c:v>
                </c:pt>
              </c:numCache>
            </c:numRef>
          </c:val>
          <c:extLst>
            <c:ext xmlns:c15="http://schemas.microsoft.com/office/drawing/2012/chart" uri="{02D57815-91ED-43cb-92C2-25804820EDAC}">
              <c15:datalabelsRange>
                <c15:f>'11ListaEsperaGI'!$N$13:$N$32</c15:f>
                <c15:dlblRangeCache>
                  <c:ptCount val="20"/>
                  <c:pt idx="0">
                    <c:v>66</c:v>
                  </c:pt>
                  <c:pt idx="1">
                    <c:v>887</c:v>
                  </c:pt>
                  <c:pt idx="2">
                    <c:v>38</c:v>
                  </c:pt>
                  <c:pt idx="3">
                    <c:v>452</c:v>
                  </c:pt>
                  <c:pt idx="4">
                    <c:v>1.586</c:v>
                  </c:pt>
                  <c:pt idx="5">
                    <c:v>2.051</c:v>
                  </c:pt>
                  <c:pt idx="6">
                    <c:v>4.819</c:v>
                  </c:pt>
                  <c:pt idx="7">
                    <c:v>4.714</c:v>
                  </c:pt>
                  <c:pt idx="8">
                    <c:v>451</c:v>
                  </c:pt>
                  <c:pt idx="9">
                    <c:v>1.678</c:v>
                  </c:pt>
                  <c:pt idx="10">
                    <c:v>2.046</c:v>
                  </c:pt>
                  <c:pt idx="11">
                    <c:v>1.981</c:v>
                  </c:pt>
                  <c:pt idx="12">
                    <c:v>99.118</c:v>
                  </c:pt>
                  <c:pt idx="13">
                    <c:v>2.614</c:v>
                  </c:pt>
                  <c:pt idx="14">
                    <c:v>2.792</c:v>
                  </c:pt>
                  <c:pt idx="15">
                    <c:v>19.356</c:v>
                  </c:pt>
                  <c:pt idx="16">
                    <c:v>117</c:v>
                  </c:pt>
                  <c:pt idx="17">
                    <c:v>8.316</c:v>
                  </c:pt>
                  <c:pt idx="18">
                    <c:v>907</c:v>
                  </c:pt>
                  <c:pt idx="19">
                    <c:v>44.247</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Aragón</c:v>
                </c:pt>
                <c:pt idx="2">
                  <c:v>Ceuta</c:v>
                </c:pt>
                <c:pt idx="3">
                  <c:v>Navarra, Comunidad Foral de</c:v>
                </c:pt>
                <c:pt idx="4">
                  <c:v>Galicia</c:v>
                </c:pt>
                <c:pt idx="5">
                  <c:v>Castilla - La Mancha</c:v>
                </c:pt>
                <c:pt idx="6">
                  <c:v>Madrid, Comunidad de</c:v>
                </c:pt>
                <c:pt idx="7">
                  <c:v>Comunitat Valenciana</c:v>
                </c:pt>
                <c:pt idx="8">
                  <c:v>Cantabria</c:v>
                </c:pt>
                <c:pt idx="9">
                  <c:v>Asturias, Principado de</c:v>
                </c:pt>
                <c:pt idx="10">
                  <c:v>Canarias</c:v>
                </c:pt>
                <c:pt idx="11">
                  <c:v>Balears, Illes</c:v>
                </c:pt>
                <c:pt idx="12">
                  <c:v>Media Nacional</c:v>
                </c:pt>
                <c:pt idx="13">
                  <c:v>Murcia, Región de</c:v>
                </c:pt>
                <c:pt idx="14">
                  <c:v>Extremadura</c:v>
                </c:pt>
                <c:pt idx="15">
                  <c:v>Andalucía</c:v>
                </c:pt>
                <c:pt idx="16">
                  <c:v>Melilla</c:v>
                </c:pt>
                <c:pt idx="17">
                  <c:v>País Vasco</c:v>
                </c:pt>
                <c:pt idx="18">
                  <c:v>Rioja, La</c:v>
                </c:pt>
                <c:pt idx="19">
                  <c:v>Cataluña</c:v>
                </c:pt>
              </c:strCache>
            </c:strRef>
          </c:cat>
          <c:val>
            <c:numRef>
              <c:f>'11ListaEsperaGI'!$Q$13:$Q$32</c:f>
              <c:numCache>
                <c:formatCode>0.00%</c:formatCode>
                <c:ptCount val="20"/>
                <c:pt idx="0">
                  <c:v>0.81582981380077924</c:v>
                </c:pt>
                <c:pt idx="1">
                  <c:v>0.81582981380077924</c:v>
                </c:pt>
                <c:pt idx="2">
                  <c:v>0.81582981380077924</c:v>
                </c:pt>
                <c:pt idx="3">
                  <c:v>0.81582981380077924</c:v>
                </c:pt>
                <c:pt idx="4">
                  <c:v>0.81582981380077924</c:v>
                </c:pt>
                <c:pt idx="5">
                  <c:v>0.81582981380077924</c:v>
                </c:pt>
                <c:pt idx="6">
                  <c:v>0.81582981380077924</c:v>
                </c:pt>
                <c:pt idx="7">
                  <c:v>0.81582981380077924</c:v>
                </c:pt>
                <c:pt idx="8">
                  <c:v>0.81582981380077924</c:v>
                </c:pt>
                <c:pt idx="9">
                  <c:v>0.81582981380077924</c:v>
                </c:pt>
                <c:pt idx="10">
                  <c:v>0.81582981380077924</c:v>
                </c:pt>
                <c:pt idx="11">
                  <c:v>0.81582981380077924</c:v>
                </c:pt>
                <c:pt idx="12">
                  <c:v>0.81582981380077924</c:v>
                </c:pt>
                <c:pt idx="13">
                  <c:v>0.81582981380077924</c:v>
                </c:pt>
                <c:pt idx="14">
                  <c:v>0.81582981380077924</c:v>
                </c:pt>
                <c:pt idx="15">
                  <c:v>0.81582981380077924</c:v>
                </c:pt>
                <c:pt idx="16">
                  <c:v>0.81582981380077924</c:v>
                </c:pt>
                <c:pt idx="17">
                  <c:v>0.81582981380077924</c:v>
                </c:pt>
                <c:pt idx="18">
                  <c:v>0.81582981380077924</c:v>
                </c:pt>
                <c:pt idx="19">
                  <c:v>0.81582981380077924</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Cataluña</c:v>
                </c:pt>
                <c:pt idx="3">
                  <c:v>Murcia, Región de</c:v>
                </c:pt>
                <c:pt idx="4">
                  <c:v>Castilla - La Mancha</c:v>
                </c:pt>
                <c:pt idx="5">
                  <c:v>Balears, Illes</c:v>
                </c:pt>
                <c:pt idx="6">
                  <c:v>Castilla y León</c:v>
                </c:pt>
                <c:pt idx="7">
                  <c:v>TOTAL</c:v>
                </c:pt>
                <c:pt idx="8">
                  <c:v>Ceuta y Melilla</c:v>
                </c:pt>
                <c:pt idx="9">
                  <c:v>País Vasco</c:v>
                </c:pt>
                <c:pt idx="10">
                  <c:v>Comunitat Valenciana</c:v>
                </c:pt>
                <c:pt idx="11">
                  <c:v>Rioja, La</c:v>
                </c:pt>
                <c:pt idx="12">
                  <c:v>Asturias, Principado de</c:v>
                </c:pt>
                <c:pt idx="13">
                  <c:v>Cantabria</c:v>
                </c:pt>
                <c:pt idx="14">
                  <c:v>Aragón</c:v>
                </c:pt>
                <c:pt idx="15">
                  <c:v>Madrid, Comunidad de</c:v>
                </c:pt>
                <c:pt idx="16">
                  <c:v>Canarias</c:v>
                </c:pt>
                <c:pt idx="17">
                  <c:v>Navarra, Comunidad Foral de</c:v>
                </c:pt>
                <c:pt idx="18">
                  <c:v>Galicia</c:v>
                </c:pt>
              </c:strCache>
            </c:strRef>
          </c:cat>
          <c:val>
            <c:numRef>
              <c:f>'24asolcasaad_pobl'!$AR$11:$AR$29</c:f>
              <c:numCache>
                <c:formatCode>0.00</c:formatCode>
                <c:ptCount val="19"/>
                <c:pt idx="0">
                  <c:v>10.004372785373937</c:v>
                </c:pt>
                <c:pt idx="1">
                  <c:v>8.5486269910431716</c:v>
                </c:pt>
                <c:pt idx="2">
                  <c:v>8.0042116386574254</c:v>
                </c:pt>
                <c:pt idx="3">
                  <c:v>7.8923485259282513</c:v>
                </c:pt>
                <c:pt idx="4">
                  <c:v>7.1348542911290966</c:v>
                </c:pt>
                <c:pt idx="5">
                  <c:v>7.0360311168157033</c:v>
                </c:pt>
                <c:pt idx="6">
                  <c:v>6.8751735904455815</c:v>
                </c:pt>
                <c:pt idx="7">
                  <c:v>6.8232996856766928</c:v>
                </c:pt>
                <c:pt idx="8">
                  <c:v>6.5062803216588021</c:v>
                </c:pt>
                <c:pt idx="9">
                  <c:v>6.322018062908751</c:v>
                </c:pt>
                <c:pt idx="10">
                  <c:v>5.9853128387276247</c:v>
                </c:pt>
                <c:pt idx="11">
                  <c:v>5.8381502890173413</c:v>
                </c:pt>
                <c:pt idx="12">
                  <c:v>5.3661266254529947</c:v>
                </c:pt>
                <c:pt idx="13">
                  <c:v>5.3638461456660673</c:v>
                </c:pt>
                <c:pt idx="14">
                  <c:v>5.2469624057848243</c:v>
                </c:pt>
                <c:pt idx="15">
                  <c:v>5.2448226688297819</c:v>
                </c:pt>
                <c:pt idx="16">
                  <c:v>4.868465636692644</c:v>
                </c:pt>
                <c:pt idx="17">
                  <c:v>4.4117331271876141</c:v>
                </c:pt>
                <c:pt idx="18">
                  <c:v>3.2738921194675892</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Extremadura</c:v>
                </c:pt>
                <c:pt idx="2">
                  <c:v>Cataluña</c:v>
                </c:pt>
                <c:pt idx="3">
                  <c:v>Castilla y León</c:v>
                </c:pt>
                <c:pt idx="4">
                  <c:v>Castilla - La Mancha</c:v>
                </c:pt>
                <c:pt idx="5">
                  <c:v>Balears, Illes</c:v>
                </c:pt>
                <c:pt idx="6">
                  <c:v>Rioja, La</c:v>
                </c:pt>
                <c:pt idx="7">
                  <c:v>TOTAL</c:v>
                </c:pt>
                <c:pt idx="8">
                  <c:v>País Vasco</c:v>
                </c:pt>
                <c:pt idx="9">
                  <c:v>Madrid, Comunidad de</c:v>
                </c:pt>
                <c:pt idx="10">
                  <c:v>Murcia, Región de</c:v>
                </c:pt>
                <c:pt idx="11">
                  <c:v>Comunitat Valenciana</c:v>
                </c:pt>
                <c:pt idx="12">
                  <c:v>Aragón</c:v>
                </c:pt>
                <c:pt idx="13">
                  <c:v>Ceuta y Melilla</c:v>
                </c:pt>
                <c:pt idx="14">
                  <c:v>Navarra, Comunidad Foral de</c:v>
                </c:pt>
                <c:pt idx="15">
                  <c:v>Asturias, Principado de</c:v>
                </c:pt>
                <c:pt idx="16">
                  <c:v>Cantabria</c:v>
                </c:pt>
                <c:pt idx="17">
                  <c:v>Canarias</c:v>
                </c:pt>
                <c:pt idx="18">
                  <c:v>Galicia</c:v>
                </c:pt>
              </c:strCache>
            </c:strRef>
          </c:cat>
          <c:val>
            <c:numRef>
              <c:f>'24asolcasaad_pobl'!$AX$11:$AX$29</c:f>
              <c:numCache>
                <c:formatCode>0.00</c:formatCode>
                <c:ptCount val="19"/>
                <c:pt idx="0">
                  <c:v>48.063273845509379</c:v>
                </c:pt>
                <c:pt idx="1">
                  <c:v>42.638525275970956</c:v>
                </c:pt>
                <c:pt idx="2">
                  <c:v>42.577083958417901</c:v>
                </c:pt>
                <c:pt idx="3">
                  <c:v>42.490621558763188</c:v>
                </c:pt>
                <c:pt idx="4">
                  <c:v>40.840191213844854</c:v>
                </c:pt>
                <c:pt idx="5">
                  <c:v>39.634859951626744</c:v>
                </c:pt>
                <c:pt idx="6">
                  <c:v>37.929632807912924</c:v>
                </c:pt>
                <c:pt idx="7">
                  <c:v>37.480760053384849</c:v>
                </c:pt>
                <c:pt idx="8">
                  <c:v>37.418318090228304</c:v>
                </c:pt>
                <c:pt idx="9">
                  <c:v>35.829142742941713</c:v>
                </c:pt>
                <c:pt idx="10">
                  <c:v>35.778292669309366</c:v>
                </c:pt>
                <c:pt idx="11">
                  <c:v>34.879778692957281</c:v>
                </c:pt>
                <c:pt idx="12">
                  <c:v>33.225743248120608</c:v>
                </c:pt>
                <c:pt idx="13">
                  <c:v>30.376620703848527</c:v>
                </c:pt>
                <c:pt idx="14">
                  <c:v>29.994213800086793</c:v>
                </c:pt>
                <c:pt idx="15">
                  <c:v>29.678698835899361</c:v>
                </c:pt>
                <c:pt idx="16">
                  <c:v>29.27025446036853</c:v>
                </c:pt>
                <c:pt idx="17">
                  <c:v>26.009701515992834</c:v>
                </c:pt>
                <c:pt idx="18">
                  <c:v>18.762326483067774</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'25solaltabaja'!$AA$11:$AA$38</c:f>
              <c:numCache>
                <c:formatCode>m/d/yyyy</c:formatCode>
                <c:ptCount val="2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numCache>
            </c:numRef>
          </c:cat>
          <c:val>
            <c:numRef>
              <c:f>'25solaltabaja'!$AB$11:$AB$38</c:f>
              <c:numCache>
                <c:formatCode>0</c:formatCode>
                <c:ptCount val="28"/>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'25solaltabaja'!$AA$11:$AA$38</c:f>
              <c:numCache>
                <c:formatCode>m/d/yyyy</c:formatCode>
                <c:ptCount val="2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numCache>
            </c:numRef>
          </c:cat>
          <c:val>
            <c:numRef>
              <c:f>'25solaltabaja'!$AC$11:$AC$38</c:f>
              <c:numCache>
                <c:formatCode>0</c:formatCode>
                <c:ptCount val="28"/>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6259</c:v>
                </c:pt>
                <c:pt idx="1">
                  <c:v>124084</c:v>
                </c:pt>
                <c:pt idx="2">
                  <c:v>65226</c:v>
                </c:pt>
                <c:pt idx="3">
                  <c:v>87300</c:v>
                </c:pt>
                <c:pt idx="4">
                  <c:v>95525</c:v>
                </c:pt>
                <c:pt idx="5">
                  <c:v>152407</c:v>
                </c:pt>
                <c:pt idx="6">
                  <c:v>451329</c:v>
                </c:pt>
                <c:pt idx="7">
                  <c:v>1073630</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9.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3.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12.jpeg"/></Relationships>
</file>

<file path=xl/drawings/_rels/drawing5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6</xdr:col>
      <xdr:colOff>285750</xdr:colOff>
      <xdr:row>1</xdr:row>
      <xdr:rowOff>487163</xdr:rowOff>
    </xdr:to>
    <xdr:pic>
      <xdr:nvPicPr>
        <xdr:cNvPr id="5" name="Imagen 4" descr="http://imserso/IntraPresent/groups/imagenes/documents/imagen/pag08.jp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47626"/>
          <a:ext cx="2781300" cy="620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47626</xdr:rowOff>
    </xdr:from>
    <xdr:to>
      <xdr:col>7</xdr:col>
      <xdr:colOff>314325</xdr:colOff>
      <xdr:row>1</xdr:row>
      <xdr:rowOff>590551</xdr:rowOff>
    </xdr:to>
    <xdr:pic>
      <xdr:nvPicPr>
        <xdr:cNvPr id="4"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47626"/>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7</xdr:col>
      <xdr:colOff>333375</xdr:colOff>
      <xdr:row>1</xdr:row>
      <xdr:rowOff>590551</xdr:rowOff>
    </xdr:to>
    <xdr:pic>
      <xdr:nvPicPr>
        <xdr:cNvPr id="6" name="Imagen 5" descr="http://imserso/IntraPresent/groups/imagenes/documents/imagen/pag08.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47626"/>
          <a:ext cx="3305175" cy="723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95250</xdr:colOff>
      <xdr:row>1</xdr:row>
      <xdr:rowOff>561975</xdr:rowOff>
    </xdr:to>
    <xdr:pic>
      <xdr:nvPicPr>
        <xdr:cNvPr id="5" name="Imagen 4" descr="http://imserso/IntraPresent/groups/imagenes/documents/imagen/pag08.jpg">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7524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xdr:row>
      <xdr:rowOff>0</xdr:rowOff>
    </xdr:from>
    <xdr:to>
      <xdr:col>4</xdr:col>
      <xdr:colOff>225963</xdr:colOff>
      <xdr:row>2</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 y="1905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438150</xdr:colOff>
      <xdr:row>2</xdr:row>
      <xdr:rowOff>533400</xdr:rowOff>
    </xdr:to>
    <xdr:pic>
      <xdr:nvPicPr>
        <xdr:cNvPr id="6" name="Imagen 1">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575" y="19050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457200</xdr:colOff>
      <xdr:row>2</xdr:row>
      <xdr:rowOff>533400</xdr:rowOff>
    </xdr:to>
    <xdr:pic>
      <xdr:nvPicPr>
        <xdr:cNvPr id="7" name="Imagen 6" descr="http://imserso/IntraPresent/groups/imagenes/documents/imagen/pag08.jpg">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190500"/>
          <a:ext cx="3305175" cy="723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95250</xdr:colOff>
      <xdr:row>1</xdr:row>
      <xdr:rowOff>514351</xdr:rowOff>
    </xdr:to>
    <xdr:pic>
      <xdr:nvPicPr>
        <xdr:cNvPr id="6" name="Imagen 5" descr="http://imserso/IntraPresent/groups/imagenes/documents/imagen/pag08.jpg">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
          <a:ext cx="2838450" cy="704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9526</xdr:rowOff>
    </xdr:from>
    <xdr:to>
      <xdr:col>4</xdr:col>
      <xdr:colOff>133350</xdr:colOff>
      <xdr:row>1</xdr:row>
      <xdr:rowOff>523876</xdr:rowOff>
    </xdr:to>
    <xdr:pic>
      <xdr:nvPicPr>
        <xdr:cNvPr id="5" name="Imagen 4" descr="http://imserso/IntraPresent/groups/imagenes/documents/imagen/pag08.jpg">
          <a:extLst>
            <a:ext uri="{FF2B5EF4-FFF2-40B4-BE49-F238E27FC236}">
              <a16:creationId xmlns:a16="http://schemas.microsoft.com/office/drawing/2014/main" id="{00000000-0008-0000-1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6"/>
          <a:ext cx="2800350" cy="7048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38100</xdr:colOff>
      <xdr:row>0</xdr:row>
      <xdr:rowOff>19050</xdr:rowOff>
    </xdr:from>
    <xdr:to>
      <xdr:col>4</xdr:col>
      <xdr:colOff>19050</xdr:colOff>
      <xdr:row>1</xdr:row>
      <xdr:rowOff>485775</xdr:rowOff>
    </xdr:to>
    <xdr:pic>
      <xdr:nvPicPr>
        <xdr:cNvPr id="9" name="Imagen 8" descr="http://imserso/IntraPresent/groups/imagenes/documents/imagen/pag08.jpg">
          <a:extLst>
            <a:ext uri="{FF2B5EF4-FFF2-40B4-BE49-F238E27FC236}">
              <a16:creationId xmlns:a16="http://schemas.microsoft.com/office/drawing/2014/main" id="{00000000-0008-0000-1E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100" y="19050"/>
          <a:ext cx="2800350" cy="657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3</xdr:col>
      <xdr:colOff>495300</xdr:colOff>
      <xdr:row>2</xdr:row>
      <xdr:rowOff>333375</xdr:rowOff>
    </xdr:to>
    <xdr:pic>
      <xdr:nvPicPr>
        <xdr:cNvPr id="2" name="Imagen 1" descr="http://imserso/IntraPresent/groups/imagenes/documents/imagen/pag08.jpg">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2800350" cy="657225"/>
        </a:xfrm>
        <a:prstGeom prst="rect">
          <a:avLst/>
        </a:prstGeom>
        <a:noFill/>
        <a:ln>
          <a:noFill/>
        </a:ln>
      </xdr:spPr>
    </xdr:pic>
    <xdr:clientData/>
  </xdr:twoCellAnchor>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95250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2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11" name="Imagen 10" descr="http://imserso/IntraPresent/groups/imagenes/documents/imagen/pag08.jp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12" name="Imagen 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13" name="Imagen 12" descr="http://imserso/IntraPresent/groups/imagenes/documents/imagen/pag08.jp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533400</xdr:rowOff>
    </xdr:to>
    <xdr:pic>
      <xdr:nvPicPr>
        <xdr:cNvPr id="5" name="Imagen 4" descr="http://imserso/IntraPresent/groups/imagenes/documents/imagen/pag08.jpg">
          <a:extLst>
            <a:ext uri="{FF2B5EF4-FFF2-40B4-BE49-F238E27FC236}">
              <a16:creationId xmlns:a16="http://schemas.microsoft.com/office/drawing/2014/main" id="{00000000-0008-0000-2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2800350" cy="657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4</xdr:col>
      <xdr:colOff>9525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4</xdr:col>
      <xdr:colOff>57150</xdr:colOff>
      <xdr:row>1</xdr:row>
      <xdr:rowOff>466725</xdr:rowOff>
    </xdr:to>
    <xdr:pic>
      <xdr:nvPicPr>
        <xdr:cNvPr id="9" name="Imagen 8" descr="http://imserso/IntraPresent/groups/imagenes/documents/imagen/pag08.jpg">
          <a:extLst>
            <a:ext uri="{FF2B5EF4-FFF2-40B4-BE49-F238E27FC236}">
              <a16:creationId xmlns:a16="http://schemas.microsoft.com/office/drawing/2014/main" id="{00000000-0008-0000-2C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381972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F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3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354247</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6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8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3</xdr:col>
      <xdr:colOff>104775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9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76200</xdr:colOff>
      <xdr:row>0</xdr:row>
      <xdr:rowOff>0</xdr:rowOff>
    </xdr:from>
    <xdr:to>
      <xdr:col>4</xdr:col>
      <xdr:colOff>54040</xdr:colOff>
      <xdr:row>1</xdr:row>
      <xdr:rowOff>468345</xdr:rowOff>
    </xdr:to>
    <xdr:pic>
      <xdr:nvPicPr>
        <xdr:cNvPr id="9" name="Imagen 8" descr="http://imserso/IntraPresent/groups/imagenes/documents/imagen/pag08.jpg">
          <a:extLst>
            <a:ext uri="{FF2B5EF4-FFF2-40B4-BE49-F238E27FC236}">
              <a16:creationId xmlns:a16="http://schemas.microsoft.com/office/drawing/2014/main" id="{00000000-0008-0000-3F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1322" cy="661113"/>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343872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2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4" name="Imagen 3" descr="http://imserso/IntraPresent/groups/imagenes/documents/imagen/pag08.jpg">
          <a:extLst>
            <a:ext uri="{FF2B5EF4-FFF2-40B4-BE49-F238E27FC236}">
              <a16:creationId xmlns:a16="http://schemas.microsoft.com/office/drawing/2014/main" id="{00000000-0008-0000-4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5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0</xdr:rowOff>
    </xdr:from>
    <xdr:to>
      <xdr:col>3</xdr:col>
      <xdr:colOff>692688</xdr:colOff>
      <xdr:row>1</xdr:row>
      <xdr:rowOff>504825</xdr:rowOff>
    </xdr:to>
    <xdr:pic>
      <xdr:nvPicPr>
        <xdr:cNvPr id="6" name="Imagen 5" descr="http://imserso/IntraPresent/groups/imagenes/documents/imagen/pag08.jpg">
          <a:extLst>
            <a:ext uri="{FF2B5EF4-FFF2-40B4-BE49-F238E27FC236}">
              <a16:creationId xmlns:a16="http://schemas.microsoft.com/office/drawing/2014/main" id="{00000000-0008-0000-5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4</xdr:col>
      <xdr:colOff>626013</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5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26,6%</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73,4%</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311688</xdr:colOff>
      <xdr:row>2</xdr:row>
      <xdr:rowOff>361950</xdr:rowOff>
    </xdr:to>
    <xdr:pic>
      <xdr:nvPicPr>
        <xdr:cNvPr id="6" name="Imagen 5" descr="http://imserso/IntraPresent/groups/imagenes/documents/imagen/pag08.jpg">
          <a:extLst>
            <a:ext uri="{FF2B5EF4-FFF2-40B4-BE49-F238E27FC236}">
              <a16:creationId xmlns:a16="http://schemas.microsoft.com/office/drawing/2014/main" id="{00000000-0008-0000-5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324575</xdr:colOff>
      <xdr:row>2</xdr:row>
      <xdr:rowOff>366993</xdr:rowOff>
    </xdr:to>
    <xdr:pic>
      <xdr:nvPicPr>
        <xdr:cNvPr id="6" name="Imagen 5" descr="http://imserso/IntraPresent/groups/imagenes/documents/imagen/pag08.jpg">
          <a:extLst>
            <a:ext uri="{FF2B5EF4-FFF2-40B4-BE49-F238E27FC236}">
              <a16:creationId xmlns:a16="http://schemas.microsoft.com/office/drawing/2014/main" id="{00000000-0008-0000-59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8</xdr:row>
      <xdr:rowOff>133350</xdr:rowOff>
    </xdr:from>
    <xdr:to>
      <xdr:col>16</xdr:col>
      <xdr:colOff>257175</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133350</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6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159288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553422</xdr:colOff>
      <xdr:row>2</xdr:row>
      <xdr:rowOff>308688</xdr:rowOff>
    </xdr:to>
    <xdr:pic>
      <xdr:nvPicPr>
        <xdr:cNvPr id="3" name="Imagen 2" descr="http://imserso/IntraPresent/groups/imagenes/documents/imagen/pag08.jpg">
          <a:extLst>
            <a:ext uri="{FF2B5EF4-FFF2-40B4-BE49-F238E27FC236}">
              <a16:creationId xmlns:a16="http://schemas.microsoft.com/office/drawing/2014/main" id="{00000000-0008-0000-6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2"/>
      <sheetName val="graf2_covid"/>
      <sheetName val="graf3"/>
      <sheetName val="graf4"/>
      <sheetName val="graf5"/>
      <sheetName val="graf6"/>
      <sheetName val="graf6_covid"/>
      <sheetName val="grafTiempos"/>
      <sheetName val="CuadroEvolución"/>
      <sheetName val="graf_corr"/>
      <sheetName val="CuadroTiempos"/>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P5">
            <v>6.0020893512182871E-2</v>
          </cell>
          <cell r="Q5">
            <v>116402</v>
          </cell>
        </row>
        <row r="6">
          <cell r="P6">
            <v>6.0513997460044378E-2</v>
          </cell>
          <cell r="Q6">
            <v>109213</v>
          </cell>
        </row>
        <row r="7">
          <cell r="P7">
            <v>3.3971432280056169E-2</v>
          </cell>
          <cell r="Q7">
            <v>12039</v>
          </cell>
        </row>
        <row r="8">
          <cell r="P8">
            <v>6.6999455311403278E-2</v>
          </cell>
          <cell r="Q8">
            <v>97174</v>
          </cell>
        </row>
        <row r="9">
          <cell r="P9">
            <v>7.5788770908625791E-2</v>
          </cell>
          <cell r="Q9">
            <v>37915</v>
          </cell>
        </row>
        <row r="10">
          <cell r="P10">
            <v>7.0493091058941637E-2</v>
          </cell>
          <cell r="Q10">
            <v>38318</v>
          </cell>
        </row>
        <row r="11">
          <cell r="P11">
            <v>5.1511953695572599E-2</v>
          </cell>
          <cell r="Q11">
            <v>20941</v>
          </cell>
        </row>
        <row r="12">
          <cell r="P12">
            <v>8.6539495730029836E-2</v>
          </cell>
          <cell r="Q12">
            <v>108621</v>
          </cell>
        </row>
        <row r="13">
          <cell r="P13">
            <v>0.11583834831049478</v>
          </cell>
          <cell r="Q13">
            <v>45581</v>
          </cell>
        </row>
        <row r="14">
          <cell r="P14">
            <v>8.0774870314162195E-2</v>
          </cell>
          <cell r="Q14">
            <v>39333</v>
          </cell>
        </row>
        <row r="15">
          <cell r="P15">
            <v>6.3264723385291211E-2</v>
          </cell>
          <cell r="Q15">
            <v>23707</v>
          </cell>
        </row>
        <row r="16">
          <cell r="P16">
            <v>-5.8639714357432315E-2</v>
          </cell>
          <cell r="Q16">
            <v>-11447</v>
          </cell>
        </row>
        <row r="17">
          <cell r="P17">
            <v>-7.1789781240635286E-2</v>
          </cell>
          <cell r="Q17">
            <v>-7666</v>
          </cell>
        </row>
        <row r="18">
          <cell r="P18">
            <v>-1.7924944812362065E-2</v>
          </cell>
          <cell r="Q18">
            <v>-1015</v>
          </cell>
        </row>
        <row r="19">
          <cell r="P19">
            <v>-8.6981132075471645E-2</v>
          </cell>
          <cell r="Q19">
            <v>-2766</v>
          </cell>
        </row>
        <row r="24">
          <cell r="P24">
            <v>0.12681153369664511</v>
          </cell>
          <cell r="Q24">
            <v>205028</v>
          </cell>
        </row>
        <row r="25">
          <cell r="P25">
            <v>8.9670773969965367E-2</v>
          </cell>
          <cell r="Q25">
            <v>5589</v>
          </cell>
        </row>
        <row r="26">
          <cell r="P26">
            <v>0.29304855880732528</v>
          </cell>
          <cell r="Q26">
            <v>88828</v>
          </cell>
        </row>
        <row r="27">
          <cell r="P27">
            <v>0.10599452412081534</v>
          </cell>
          <cell r="Q27">
            <v>31861</v>
          </cell>
        </row>
        <row r="28">
          <cell r="P28">
            <v>6.4129929413753839E-2</v>
          </cell>
          <cell r="Q28">
            <v>6069</v>
          </cell>
        </row>
        <row r="29">
          <cell r="P29">
            <v>5.2416100316999836E-2</v>
          </cell>
          <cell r="Q29">
            <v>8962</v>
          </cell>
        </row>
        <row r="30">
          <cell r="P30">
            <v>0.12092392832637811</v>
          </cell>
          <cell r="Q30">
            <v>21501</v>
          </cell>
        </row>
        <row r="31">
          <cell r="P31">
            <v>0.10896383756022665</v>
          </cell>
          <cell r="Q31">
            <v>2058</v>
          </cell>
        </row>
        <row r="32">
          <cell r="P32">
            <v>-0.55327868852459017</v>
          </cell>
          <cell r="Q32">
            <v>-270</v>
          </cell>
        </row>
        <row r="33">
          <cell r="P33">
            <v>0.11095293633369918</v>
          </cell>
          <cell r="Q33">
            <v>6469</v>
          </cell>
        </row>
        <row r="34">
          <cell r="P34">
            <v>0.13025811515907093</v>
          </cell>
          <cell r="Q34">
            <v>2821</v>
          </cell>
        </row>
        <row r="35">
          <cell r="P35">
            <v>0.13282783229259598</v>
          </cell>
          <cell r="Q35">
            <v>10423</v>
          </cell>
        </row>
        <row r="36">
          <cell r="P36" t="str">
            <v>-</v>
          </cell>
          <cell r="Q36">
            <v>0</v>
          </cell>
        </row>
        <row r="37">
          <cell r="P37">
            <v>8.2187798829640224E-2</v>
          </cell>
          <cell r="Q37">
            <v>40997</v>
          </cell>
        </row>
        <row r="38">
          <cell r="P38">
            <v>0.14337717238139969</v>
          </cell>
          <cell r="Q38">
            <v>1221</v>
          </cell>
        </row>
        <row r="39">
          <cell r="O39">
            <v>4.2153238716406971E-3</v>
          </cell>
          <cell r="P39" t="str">
            <v>-</v>
          </cell>
        </row>
      </sheetData>
      <sheetData sheetId="28">
        <row r="5">
          <cell r="N5">
            <v>5.7801507568344457E-2</v>
          </cell>
          <cell r="O5">
            <v>23687</v>
          </cell>
        </row>
        <row r="6">
          <cell r="N6">
            <v>5.0548706407217869E-2</v>
          </cell>
          <cell r="O6">
            <v>2538</v>
          </cell>
        </row>
        <row r="7">
          <cell r="N7">
            <v>7.1408351026185368E-2</v>
          </cell>
          <cell r="O7">
            <v>3027</v>
          </cell>
        </row>
        <row r="8">
          <cell r="N8">
            <v>0.14852053222589556</v>
          </cell>
          <cell r="O8">
            <v>5436</v>
          </cell>
        </row>
        <row r="9">
          <cell r="N9">
            <v>1.5217167027751888E-2</v>
          </cell>
          <cell r="O9">
            <v>885</v>
          </cell>
        </row>
        <row r="10">
          <cell r="N10">
            <v>6.3745697165451531E-4</v>
          </cell>
          <cell r="O10">
            <v>15</v>
          </cell>
        </row>
        <row r="11">
          <cell r="N11">
            <v>5.5616223021332623E-2</v>
          </cell>
          <cell r="O11">
            <v>7996</v>
          </cell>
        </row>
        <row r="12">
          <cell r="N12">
            <v>6.0566258026853559E-2</v>
          </cell>
          <cell r="O12">
            <v>5395</v>
          </cell>
        </row>
        <row r="13">
          <cell r="N13">
            <v>6.2984353488211076E-2</v>
          </cell>
          <cell r="O13">
            <v>21822</v>
          </cell>
        </row>
        <row r="14">
          <cell r="N14">
            <v>0.11186122462745707</v>
          </cell>
          <cell r="O14">
            <v>19900</v>
          </cell>
        </row>
        <row r="15">
          <cell r="N15">
            <v>3.5327156298071705E-2</v>
          </cell>
          <cell r="O15">
            <v>1975</v>
          </cell>
        </row>
        <row r="16">
          <cell r="N16">
            <v>6.1674008810572722E-2</v>
          </cell>
          <cell r="O16">
            <v>4830</v>
          </cell>
        </row>
        <row r="17">
          <cell r="N17">
            <v>4.1292719300595637E-2</v>
          </cell>
          <cell r="O17">
            <v>9248</v>
          </cell>
        </row>
        <row r="18">
          <cell r="N18">
            <v>9.2809364548495088E-2</v>
          </cell>
          <cell r="O18">
            <v>5106</v>
          </cell>
        </row>
        <row r="19">
          <cell r="N19">
            <v>5.4645073700543056E-2</v>
          </cell>
          <cell r="O19">
            <v>1127</v>
          </cell>
        </row>
        <row r="20">
          <cell r="N20">
            <v>3.0467889823373229E-2</v>
          </cell>
          <cell r="O20">
            <v>3293</v>
          </cell>
        </row>
        <row r="21">
          <cell r="N21">
            <v>-1.4559490756416382E-2</v>
          </cell>
          <cell r="O21">
            <v>-215</v>
          </cell>
        </row>
        <row r="22">
          <cell r="O22">
            <v>100</v>
          </cell>
        </row>
        <row r="23">
          <cell r="O23">
            <v>237</v>
          </cell>
        </row>
        <row r="24">
          <cell r="N24">
            <v>6.0020893512182871E-2</v>
          </cell>
          <cell r="O24">
            <v>116402</v>
          </cell>
          <cell r="P24">
            <v>7.0413706644379515E-2</v>
          </cell>
        </row>
        <row r="30">
          <cell r="N30">
            <v>5.0613840811527533E-2</v>
          </cell>
          <cell r="O30">
            <v>18511</v>
          </cell>
        </row>
        <row r="31">
          <cell r="N31">
            <v>3.4905437605993628E-2</v>
          </cell>
          <cell r="O31">
            <v>1626</v>
          </cell>
        </row>
        <row r="32">
          <cell r="N32">
            <v>4.9557834269733592E-2</v>
          </cell>
          <cell r="O32">
            <v>1967</v>
          </cell>
        </row>
        <row r="33">
          <cell r="N33">
            <v>0.12456595955764338</v>
          </cell>
          <cell r="O33">
            <v>4269</v>
          </cell>
        </row>
        <row r="34">
          <cell r="N34">
            <v>0.12124994427851821</v>
          </cell>
          <cell r="O34">
            <v>5440</v>
          </cell>
        </row>
        <row r="35">
          <cell r="N35">
            <v>-1.7503172450006321E-4</v>
          </cell>
          <cell r="O35">
            <v>-4</v>
          </cell>
        </row>
        <row r="36">
          <cell r="N36">
            <v>5.3940656444833701E-2</v>
          </cell>
          <cell r="O36">
            <v>7328</v>
          </cell>
        </row>
        <row r="37">
          <cell r="N37">
            <v>5.7276487731503289E-2</v>
          </cell>
          <cell r="O37">
            <v>4874</v>
          </cell>
        </row>
        <row r="38">
          <cell r="N38">
            <v>6.0681264752805886E-2</v>
          </cell>
          <cell r="O38">
            <v>19512</v>
          </cell>
        </row>
        <row r="39">
          <cell r="N39">
            <v>0.14178256536559664</v>
          </cell>
          <cell r="O39">
            <v>22336</v>
          </cell>
        </row>
        <row r="40">
          <cell r="N40">
            <v>5.0130867546758884E-2</v>
          </cell>
          <cell r="O40">
            <v>2624</v>
          </cell>
        </row>
        <row r="41">
          <cell r="N41">
            <v>6.298099777729238E-2</v>
          </cell>
          <cell r="O41">
            <v>4902</v>
          </cell>
        </row>
        <row r="42">
          <cell r="N42">
            <v>4.0028952741797852E-2</v>
          </cell>
          <cell r="O42">
            <v>8959</v>
          </cell>
        </row>
        <row r="43">
          <cell r="N43">
            <v>4.3964262613195304E-2</v>
          </cell>
          <cell r="O43">
            <v>2175</v>
          </cell>
        </row>
        <row r="44">
          <cell r="N44">
            <v>5.5958700628256919E-2</v>
          </cell>
          <cell r="O44">
            <v>1149</v>
          </cell>
        </row>
        <row r="45">
          <cell r="N45">
            <v>3.2517449976733337E-2</v>
          </cell>
          <cell r="O45">
            <v>3494</v>
          </cell>
        </row>
        <row r="46">
          <cell r="N46">
            <v>-2.1889870836165892E-2</v>
          </cell>
          <cell r="O46">
            <v>-322</v>
          </cell>
        </row>
        <row r="47">
          <cell r="H47">
            <v>2157</v>
          </cell>
        </row>
        <row r="48">
          <cell r="H48">
            <v>2789</v>
          </cell>
        </row>
        <row r="49">
          <cell r="N49">
            <v>6.0513997460044378E-2</v>
          </cell>
          <cell r="P49">
            <v>8.1565711786573347E-2</v>
          </cell>
        </row>
        <row r="55">
          <cell r="N55">
            <v>5.6181994710234662E-2</v>
          </cell>
          <cell r="O55">
            <v>16781</v>
          </cell>
        </row>
        <row r="56">
          <cell r="N56">
            <v>4.3954907436136059E-2</v>
          </cell>
          <cell r="O56">
            <v>1700</v>
          </cell>
        </row>
        <row r="57">
          <cell r="N57">
            <v>6.1771487126937474E-2</v>
          </cell>
          <cell r="O57">
            <v>1929</v>
          </cell>
        </row>
        <row r="58">
          <cell r="N58">
            <v>0.13020796112341881</v>
          </cell>
          <cell r="O58">
            <v>3644</v>
          </cell>
        </row>
        <row r="59">
          <cell r="N59">
            <v>0.12739405052974728</v>
          </cell>
          <cell r="O59">
            <v>5002</v>
          </cell>
        </row>
        <row r="60">
          <cell r="N60">
            <v>-7.9932242866973535E-3</v>
          </cell>
          <cell r="O60">
            <v>-151</v>
          </cell>
        </row>
        <row r="61">
          <cell r="N61">
            <v>6.7394326778975389E-2</v>
          </cell>
          <cell r="O61">
            <v>7465</v>
          </cell>
        </row>
        <row r="62">
          <cell r="N62">
            <v>6.9615177100194048E-2</v>
          </cell>
          <cell r="O62">
            <v>4774</v>
          </cell>
        </row>
        <row r="63">
          <cell r="N63">
            <v>6.5012188786316649E-2</v>
          </cell>
          <cell r="O63">
            <v>16268</v>
          </cell>
        </row>
        <row r="64">
          <cell r="N64">
            <v>0.14498365489869025</v>
          </cell>
          <cell r="O64">
            <v>19470</v>
          </cell>
        </row>
        <row r="65">
          <cell r="N65">
            <v>6.3005749574105652E-2</v>
          </cell>
          <cell r="O65">
            <v>2367</v>
          </cell>
        </row>
        <row r="66">
          <cell r="N66">
            <v>6.640389852372075E-2</v>
          </cell>
          <cell r="O66">
            <v>4633</v>
          </cell>
        </row>
        <row r="67">
          <cell r="N67">
            <v>5.2403748513070392E-2</v>
          </cell>
          <cell r="O67">
            <v>9031</v>
          </cell>
        </row>
        <row r="68">
          <cell r="N68">
            <v>3.7529712927409031E-2</v>
          </cell>
          <cell r="O68">
            <v>1642</v>
          </cell>
        </row>
        <row r="69">
          <cell r="N69">
            <v>6.0078277886497E-2</v>
          </cell>
          <cell r="O69">
            <v>921</v>
          </cell>
        </row>
        <row r="70">
          <cell r="N70">
            <v>2.2720345440690792E-2</v>
          </cell>
          <cell r="O70">
            <v>1789</v>
          </cell>
        </row>
        <row r="71">
          <cell r="N71">
            <v>-4.1138374532518451E-2</v>
          </cell>
          <cell r="O71">
            <v>-451</v>
          </cell>
        </row>
        <row r="72">
          <cell r="O72">
            <v>76</v>
          </cell>
        </row>
        <row r="73">
          <cell r="O73">
            <v>284</v>
          </cell>
        </row>
        <row r="74">
          <cell r="N74">
            <v>6.6999455311403278E-2</v>
          </cell>
          <cell r="P74">
            <v>0.10866284334440079</v>
          </cell>
        </row>
        <row r="80">
          <cell r="N80">
            <v>4.4592204690047987E-2</v>
          </cell>
          <cell r="O80">
            <v>11649</v>
          </cell>
        </row>
        <row r="81">
          <cell r="N81">
            <v>6.8242480944387784E-2</v>
          </cell>
          <cell r="O81">
            <v>2480</v>
          </cell>
        </row>
        <row r="82">
          <cell r="N82">
            <v>5.0276574005566621E-2</v>
          </cell>
          <cell r="O82">
            <v>1427</v>
          </cell>
        </row>
        <row r="83">
          <cell r="N83">
            <v>0.11115522032552594</v>
          </cell>
          <cell r="O83">
            <v>2800</v>
          </cell>
        </row>
        <row r="84">
          <cell r="N84">
            <v>0.28981339040866838</v>
          </cell>
          <cell r="O84">
            <v>8666</v>
          </cell>
        </row>
        <row r="85">
          <cell r="N85">
            <v>2.6861533129224124E-2</v>
          </cell>
          <cell r="O85">
            <v>465</v>
          </cell>
        </row>
        <row r="86">
          <cell r="N86">
            <v>6.746164486353079E-2</v>
          </cell>
          <cell r="O86">
            <v>7462</v>
          </cell>
        </row>
        <row r="87">
          <cell r="N87">
            <v>7.2286722307704165E-2</v>
          </cell>
          <cell r="O87">
            <v>4651</v>
          </cell>
        </row>
        <row r="88">
          <cell r="N88">
            <v>0.10930568596472479</v>
          </cell>
          <cell r="O88">
            <v>19441</v>
          </cell>
        </row>
        <row r="89">
          <cell r="N89">
            <v>0.15139667512157295</v>
          </cell>
          <cell r="O89">
            <v>18742</v>
          </cell>
        </row>
        <row r="90">
          <cell r="N90">
            <v>0.1054730207730401</v>
          </cell>
          <cell r="O90">
            <v>3280</v>
          </cell>
        </row>
        <row r="91">
          <cell r="N91">
            <v>9.228304567300416E-2</v>
          </cell>
          <cell r="O91">
            <v>6106</v>
          </cell>
        </row>
        <row r="92">
          <cell r="N92">
            <v>0.11109523562113566</v>
          </cell>
          <cell r="O92">
            <v>17106</v>
          </cell>
        </row>
        <row r="93">
          <cell r="N93">
            <v>4.9268214228274321E-2</v>
          </cell>
          <cell r="O93">
            <v>1838</v>
          </cell>
        </row>
        <row r="94">
          <cell r="N94">
            <v>7.3273480662983337E-2</v>
          </cell>
          <cell r="O94">
            <v>1061</v>
          </cell>
        </row>
        <row r="95">
          <cell r="N95">
            <v>1.0917562505710077E-2</v>
          </cell>
          <cell r="O95">
            <v>717</v>
          </cell>
        </row>
        <row r="96">
          <cell r="N96">
            <v>6.2351543942992915E-2</v>
          </cell>
          <cell r="O96">
            <v>525</v>
          </cell>
        </row>
        <row r="97">
          <cell r="O97">
            <v>88</v>
          </cell>
        </row>
        <row r="98">
          <cell r="O98">
            <v>117</v>
          </cell>
        </row>
        <row r="99">
          <cell r="N99">
            <v>8.6539495730029836E-2</v>
          </cell>
          <cell r="P99">
            <v>6.6666666666666652E-2</v>
          </cell>
        </row>
        <row r="105">
          <cell r="N105">
            <v>0.13701409653994023</v>
          </cell>
          <cell r="O105">
            <v>5132</v>
          </cell>
        </row>
        <row r="106">
          <cell r="N106">
            <v>-0.33404710920770875</v>
          </cell>
          <cell r="O106">
            <v>-780</v>
          </cell>
        </row>
        <row r="107">
          <cell r="N107">
            <v>0.17644991212653771</v>
          </cell>
          <cell r="O107">
            <v>502</v>
          </cell>
        </row>
        <row r="108">
          <cell r="N108">
            <v>0.301859799713877</v>
          </cell>
          <cell r="O108">
            <v>844</v>
          </cell>
        </row>
        <row r="109">
          <cell r="N109">
            <v>-0.39136936552018797</v>
          </cell>
          <cell r="O109">
            <v>-3664</v>
          </cell>
        </row>
        <row r="110">
          <cell r="N110">
            <v>-0.38987341772151896</v>
          </cell>
          <cell r="O110">
            <v>-616</v>
          </cell>
        </row>
        <row r="111">
          <cell r="N111">
            <v>1.9354838709677358E-2</v>
          </cell>
          <cell r="O111">
            <v>3</v>
          </cell>
        </row>
        <row r="112">
          <cell r="N112">
            <v>2.9036827195467518E-2</v>
          </cell>
          <cell r="O112">
            <v>123</v>
          </cell>
        </row>
        <row r="113">
          <cell r="N113">
            <v>-4.3843528485166705E-2</v>
          </cell>
          <cell r="O113">
            <v>-3173</v>
          </cell>
        </row>
        <row r="114">
          <cell r="N114">
            <v>6.9353148518624286E-2</v>
          </cell>
          <cell r="O114">
            <v>728</v>
          </cell>
        </row>
        <row r="115">
          <cell r="N115">
            <v>-0.14111282843894901</v>
          </cell>
          <cell r="O115">
            <v>-913</v>
          </cell>
        </row>
        <row r="116">
          <cell r="N116">
            <v>-0.4087125416204217</v>
          </cell>
          <cell r="O116">
            <v>-1473</v>
          </cell>
        </row>
        <row r="117">
          <cell r="N117">
            <v>-0.43983877117490056</v>
          </cell>
          <cell r="O117">
            <v>-8075</v>
          </cell>
        </row>
        <row r="118">
          <cell r="N118">
            <v>-3.0406453614644779E-2</v>
          </cell>
          <cell r="O118">
            <v>-196</v>
          </cell>
        </row>
        <row r="119">
          <cell r="N119">
            <v>-0.16470588235294115</v>
          </cell>
          <cell r="O119">
            <v>-140</v>
          </cell>
        </row>
        <row r="120">
          <cell r="N120">
            <v>8.2045002296035507E-2</v>
          </cell>
          <cell r="O120">
            <v>1072</v>
          </cell>
        </row>
        <row r="121">
          <cell r="N121">
            <v>-0.38379866299646093</v>
          </cell>
          <cell r="O121">
            <v>-976</v>
          </cell>
        </row>
        <row r="122">
          <cell r="O122">
            <v>-12</v>
          </cell>
        </row>
        <row r="123">
          <cell r="O123">
            <v>167</v>
          </cell>
        </row>
        <row r="124">
          <cell r="N124">
            <v>-5.8639714357432315E-2</v>
          </cell>
          <cell r="O124">
            <v>-11447</v>
          </cell>
          <cell r="P124">
            <v>0.65126050420168058</v>
          </cell>
        </row>
        <row r="220">
          <cell r="N220">
            <v>7.2999878432590926E-2</v>
          </cell>
          <cell r="O220">
            <v>27022</v>
          </cell>
        </row>
        <row r="221">
          <cell r="N221">
            <v>5.2461549266100249E-2</v>
          </cell>
          <cell r="O221">
            <v>2241</v>
          </cell>
        </row>
        <row r="222">
          <cell r="N222">
            <v>5.5343088349407044E-2</v>
          </cell>
          <cell r="O222">
            <v>1997</v>
          </cell>
        </row>
        <row r="223">
          <cell r="N223">
            <v>0.12430712634535568</v>
          </cell>
          <cell r="O223">
            <v>5001</v>
          </cell>
        </row>
        <row r="224">
          <cell r="N224">
            <v>0.30426520270270263</v>
          </cell>
          <cell r="O224">
            <v>10087</v>
          </cell>
        </row>
        <row r="225">
          <cell r="N225">
            <v>3.9407770232661621E-2</v>
          </cell>
          <cell r="O225">
            <v>1062</v>
          </cell>
        </row>
        <row r="226">
          <cell r="N226">
            <v>7.493473276878837E-2</v>
          </cell>
          <cell r="O226">
            <v>11309</v>
          </cell>
        </row>
        <row r="227">
          <cell r="N227">
            <v>0.1328951724645322</v>
          </cell>
          <cell r="O227">
            <v>10838</v>
          </cell>
        </row>
        <row r="228">
          <cell r="N228">
            <v>0.11021858812051377</v>
          </cell>
          <cell r="O228">
            <v>23724</v>
          </cell>
        </row>
        <row r="229">
          <cell r="N229">
            <v>0.41863380603673961</v>
          </cell>
          <cell r="O229">
            <v>56768</v>
          </cell>
        </row>
        <row r="230">
          <cell r="N230">
            <v>0.15235506705295543</v>
          </cell>
          <cell r="O230">
            <v>5101</v>
          </cell>
        </row>
        <row r="231">
          <cell r="N231">
            <v>0.11296263367795367</v>
          </cell>
          <cell r="O231">
            <v>8894</v>
          </cell>
        </row>
        <row r="232">
          <cell r="N232">
            <v>0.16143443974693406</v>
          </cell>
          <cell r="O232">
            <v>32304</v>
          </cell>
        </row>
        <row r="233">
          <cell r="N233">
            <v>5.8089945722408887E-2</v>
          </cell>
          <cell r="O233">
            <v>2697</v>
          </cell>
        </row>
        <row r="234">
          <cell r="N234">
            <v>0.11820781696854143</v>
          </cell>
          <cell r="O234">
            <v>2232</v>
          </cell>
        </row>
        <row r="235">
          <cell r="N235">
            <v>2.5764716343588789E-2</v>
          </cell>
          <cell r="O235">
            <v>2318</v>
          </cell>
        </row>
        <row r="236">
          <cell r="N236">
            <v>9.0077805406272526E-2</v>
          </cell>
          <cell r="O236">
            <v>1123</v>
          </cell>
        </row>
        <row r="237">
          <cell r="O237">
            <v>86</v>
          </cell>
        </row>
        <row r="238">
          <cell r="N238">
            <v>8.6286594761171065E-2</v>
          </cell>
          <cell r="O238">
            <v>224</v>
          </cell>
        </row>
        <row r="239">
          <cell r="P239">
            <v>7.5425790754257926E-2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tabSelected="1"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16"/>
      <c r="C2" s="1016"/>
      <c r="D2" s="1016"/>
      <c r="E2" s="1016"/>
      <c r="F2" s="1016"/>
      <c r="G2" s="1016"/>
      <c r="H2" s="1016"/>
      <c r="I2" s="1016"/>
      <c r="J2" s="1016"/>
      <c r="K2" s="1016"/>
      <c r="L2" s="1016"/>
      <c r="M2" s="1016"/>
      <c r="N2" s="1016"/>
      <c r="O2" s="1016"/>
      <c r="P2" s="1016"/>
      <c r="Q2" s="1016"/>
      <c r="R2" s="1016"/>
      <c r="S2" s="1016"/>
      <c r="T2" s="1016"/>
      <c r="U2" s="10"/>
    </row>
    <row r="3" spans="1:21" s="7" customFormat="1" ht="45.75" customHeight="1" x14ac:dyDescent="0.2">
      <c r="A3" s="8"/>
      <c r="B3" s="1015" t="s">
        <v>2</v>
      </c>
      <c r="C3" s="1015"/>
      <c r="D3" s="1015"/>
      <c r="E3" s="1015"/>
      <c r="F3" s="1015"/>
      <c r="G3" s="1015"/>
      <c r="H3" s="1015"/>
      <c r="I3" s="1015"/>
      <c r="J3" s="1015"/>
      <c r="K3" s="1015"/>
      <c r="L3" s="1015"/>
      <c r="M3" s="1015"/>
      <c r="N3" s="1015"/>
      <c r="O3" s="1015"/>
      <c r="P3" s="1015"/>
      <c r="Q3" s="1015"/>
      <c r="R3" s="1015"/>
      <c r="S3" s="1015"/>
      <c r="T3" s="1015"/>
      <c r="U3" s="8"/>
    </row>
    <row r="4" spans="1:21" s="7" customFormat="1" ht="45.75" customHeight="1" x14ac:dyDescent="0.2">
      <c r="A4" s="8"/>
      <c r="B4" s="1015" t="s">
        <v>1</v>
      </c>
      <c r="C4" s="1015"/>
      <c r="D4" s="1015"/>
      <c r="E4" s="1015"/>
      <c r="F4" s="1015"/>
      <c r="G4" s="1015"/>
      <c r="H4" s="1015"/>
      <c r="I4" s="1015"/>
      <c r="J4" s="1015"/>
      <c r="K4" s="1015"/>
      <c r="L4" s="1015"/>
      <c r="M4" s="1015"/>
      <c r="N4" s="1015"/>
      <c r="O4" s="1015"/>
      <c r="P4" s="1015"/>
      <c r="Q4" s="1015"/>
      <c r="R4" s="1015"/>
      <c r="S4" s="1015"/>
      <c r="T4" s="1015"/>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17" t="s">
        <v>489</v>
      </c>
      <c r="C6" s="1017"/>
      <c r="D6" s="1017"/>
      <c r="E6" s="1017"/>
      <c r="F6" s="1017"/>
      <c r="G6" s="1017"/>
      <c r="H6" s="1017"/>
      <c r="I6" s="1017"/>
      <c r="J6" s="1017"/>
      <c r="K6" s="1017"/>
      <c r="L6" s="1017"/>
      <c r="M6" s="1017"/>
      <c r="N6" s="1017"/>
      <c r="O6" s="1017"/>
      <c r="P6" s="1017"/>
      <c r="Q6" s="1017"/>
      <c r="R6" s="1017"/>
      <c r="S6" s="1017"/>
      <c r="T6" s="1017"/>
      <c r="U6" s="1017"/>
    </row>
    <row r="7" spans="1:21" ht="74.099999999999994" customHeight="1" x14ac:dyDescent="0.25">
      <c r="B7" s="1018"/>
      <c r="C7" s="1018"/>
      <c r="D7" s="1018"/>
      <c r="E7" s="1018"/>
      <c r="F7" s="1018"/>
      <c r="G7" s="1018"/>
      <c r="H7" s="1018"/>
      <c r="I7" s="1018"/>
      <c r="J7" s="1018"/>
      <c r="K7" s="1018"/>
      <c r="L7" s="1018"/>
      <c r="M7" s="1018"/>
      <c r="N7" s="1018"/>
      <c r="O7" s="1018"/>
      <c r="P7" s="1018"/>
      <c r="Q7" s="1018"/>
      <c r="R7" s="1018"/>
      <c r="S7" s="1018"/>
      <c r="T7" s="1018"/>
      <c r="U7" s="1018"/>
    </row>
    <row r="8" spans="1:21" ht="48" customHeight="1" x14ac:dyDescent="0.25">
      <c r="B8" s="955"/>
      <c r="C8" s="955"/>
      <c r="D8" s="955"/>
      <c r="E8" s="955"/>
      <c r="F8" s="955"/>
      <c r="G8" s="955"/>
      <c r="H8" s="955"/>
      <c r="I8" s="955"/>
      <c r="J8" s="955"/>
      <c r="K8" s="955"/>
      <c r="L8" s="955"/>
      <c r="M8" s="955"/>
      <c r="N8" s="955"/>
      <c r="O8" s="955"/>
      <c r="P8" s="955"/>
      <c r="Q8" s="955"/>
      <c r="R8" s="955"/>
      <c r="S8" s="955"/>
      <c r="T8" s="955"/>
      <c r="U8" s="955"/>
    </row>
    <row r="9" spans="1:21" ht="15" customHeight="1" x14ac:dyDescent="0.2">
      <c r="B9" s="1019" t="s">
        <v>478</v>
      </c>
      <c r="C9" s="1019"/>
      <c r="D9" s="1019"/>
      <c r="E9" s="1019"/>
      <c r="F9" s="1019"/>
      <c r="G9" s="1019"/>
      <c r="H9" s="1019"/>
      <c r="I9" s="1019"/>
      <c r="J9" s="1019"/>
      <c r="K9" s="1019"/>
      <c r="L9" s="1019"/>
      <c r="M9" s="1019"/>
      <c r="N9" s="1019"/>
      <c r="O9" s="1019"/>
      <c r="P9" s="1019"/>
      <c r="Q9" s="1019"/>
      <c r="R9" s="1019"/>
      <c r="S9" s="1019"/>
    </row>
    <row r="10" spans="1:21" x14ac:dyDescent="0.2">
      <c r="B10" s="1019"/>
      <c r="C10" s="1019"/>
      <c r="D10" s="1019"/>
      <c r="E10" s="1019"/>
      <c r="F10" s="1019"/>
      <c r="G10" s="1019"/>
      <c r="H10" s="1019"/>
      <c r="I10" s="1019"/>
      <c r="J10" s="1019"/>
      <c r="K10" s="1019"/>
      <c r="L10" s="1019"/>
      <c r="M10" s="1019"/>
      <c r="N10" s="1019"/>
      <c r="O10" s="1019"/>
      <c r="P10" s="1019"/>
      <c r="Q10" s="1019"/>
      <c r="R10" s="1019"/>
      <c r="S10" s="1019"/>
    </row>
    <row r="11" spans="1:21" ht="42.6" customHeight="1" x14ac:dyDescent="0.2">
      <c r="B11" s="852"/>
      <c r="C11" s="852"/>
      <c r="D11" s="852"/>
      <c r="E11" s="852"/>
      <c r="F11" s="852"/>
      <c r="G11" s="852"/>
      <c r="H11" s="852"/>
      <c r="I11" s="852"/>
      <c r="J11" s="852"/>
      <c r="K11" s="852"/>
      <c r="L11" s="852"/>
      <c r="M11" s="852"/>
      <c r="N11" s="852"/>
      <c r="O11" s="852"/>
      <c r="P11" s="852"/>
      <c r="Q11" s="852"/>
      <c r="R11" s="852"/>
      <c r="S11" s="852"/>
    </row>
    <row r="12" spans="1:21" s="3" customFormat="1" ht="78" customHeight="1" x14ac:dyDescent="0.25">
      <c r="B12" s="1014" t="s">
        <v>0</v>
      </c>
      <c r="C12" s="1014"/>
      <c r="D12" s="1014"/>
      <c r="E12" s="1014"/>
      <c r="F12" s="1014"/>
      <c r="G12" s="1014"/>
      <c r="H12" s="1014"/>
      <c r="I12" s="1014"/>
      <c r="J12" s="1014"/>
      <c r="K12" s="1014"/>
      <c r="L12" s="1014"/>
      <c r="M12" s="1014"/>
      <c r="N12" s="1014"/>
      <c r="O12" s="1014"/>
      <c r="P12" s="1014"/>
      <c r="Q12" s="1014"/>
      <c r="R12" s="1014"/>
      <c r="S12" s="1014"/>
      <c r="T12" s="1014"/>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X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9" width="10.85546875" style="867" hidden="1" customWidth="1"/>
    <col min="10" max="11" width="7.140625" style="867" customWidth="1"/>
    <col min="12" max="12" width="7.7109375" style="867" customWidth="1"/>
    <col min="13" max="18" width="8.28515625" style="867" customWidth="1"/>
    <col min="19" max="20" width="7.7109375" style="867" customWidth="1"/>
    <col min="21" max="21" width="11.42578125" style="867" customWidth="1"/>
    <col min="22" max="22" width="11.42578125" style="867"/>
    <col min="23" max="23" width="11.85546875" style="867" bestFit="1" customWidth="1"/>
    <col min="24" max="16384" width="11.42578125" style="867"/>
  </cols>
  <sheetData>
    <row r="1" spans="1:22" x14ac:dyDescent="0.25">
      <c r="A1" s="866"/>
      <c r="B1" s="866"/>
      <c r="H1" s="868"/>
      <c r="I1" s="868"/>
      <c r="J1" s="868"/>
    </row>
    <row r="2" spans="1:22" ht="48.75" customHeight="1" x14ac:dyDescent="0.25">
      <c r="A2" s="866"/>
      <c r="B2" s="866"/>
      <c r="H2" s="868"/>
      <c r="I2" s="868"/>
      <c r="J2" s="868"/>
    </row>
    <row r="3" spans="1:22" ht="24" customHeight="1" x14ac:dyDescent="0.25">
      <c r="A3" s="866"/>
      <c r="B3" s="1031" t="s">
        <v>382</v>
      </c>
      <c r="C3" s="1031"/>
      <c r="D3" s="1031"/>
      <c r="E3" s="1031"/>
      <c r="F3" s="1031"/>
      <c r="G3" s="1031"/>
      <c r="H3" s="1031"/>
      <c r="I3" s="1031"/>
      <c r="J3" s="1031"/>
      <c r="K3" s="1031"/>
      <c r="L3" s="1031"/>
      <c r="M3" s="1031"/>
      <c r="N3" s="1031"/>
      <c r="O3" s="1031"/>
      <c r="P3" s="1031"/>
      <c r="Q3" s="1031"/>
      <c r="R3" s="1031"/>
      <c r="S3" s="1031"/>
    </row>
    <row r="5" spans="1:22" x14ac:dyDescent="0.25">
      <c r="B5" s="869"/>
      <c r="C5" s="1027" t="s">
        <v>377</v>
      </c>
      <c r="D5" s="1027"/>
      <c r="E5" s="1027"/>
      <c r="F5" s="1027"/>
      <c r="G5" s="1027"/>
      <c r="H5" s="1027"/>
      <c r="I5" s="1027"/>
      <c r="J5" s="1027"/>
      <c r="K5" s="1027" t="s">
        <v>351</v>
      </c>
      <c r="L5" s="1027"/>
      <c r="M5" s="1027"/>
      <c r="N5" s="1027"/>
      <c r="O5" s="1027"/>
      <c r="P5" s="1027"/>
      <c r="Q5" s="1027"/>
      <c r="R5" s="1027"/>
      <c r="S5" s="1027"/>
      <c r="T5" s="1027"/>
    </row>
    <row r="6" spans="1:22" ht="21" customHeight="1" x14ac:dyDescent="0.25">
      <c r="B6" s="869"/>
      <c r="C6" s="1028"/>
      <c r="D6" s="1028"/>
      <c r="E6" s="1028"/>
      <c r="F6" s="1028"/>
      <c r="G6" s="1028"/>
      <c r="H6" s="1028"/>
      <c r="I6" s="1028"/>
      <c r="J6" s="1028"/>
      <c r="K6" s="1028">
        <v>43830</v>
      </c>
      <c r="L6" s="1029"/>
      <c r="M6" s="1030">
        <v>44196</v>
      </c>
      <c r="N6" s="1030"/>
      <c r="O6" s="1030">
        <v>44561</v>
      </c>
      <c r="P6" s="1030"/>
      <c r="Q6" s="1030">
        <v>44926</v>
      </c>
      <c r="R6" s="1030"/>
      <c r="S6" s="1030">
        <f>H7</f>
        <v>45107</v>
      </c>
      <c r="T6" s="1030"/>
    </row>
    <row r="7" spans="1:22" x14ac:dyDescent="0.25">
      <c r="B7" s="938"/>
      <c r="C7" s="871">
        <v>43465</v>
      </c>
      <c r="D7" s="871">
        <v>43830</v>
      </c>
      <c r="E7" s="871">
        <v>44196</v>
      </c>
      <c r="F7" s="871">
        <v>44561</v>
      </c>
      <c r="G7" s="871">
        <v>44926</v>
      </c>
      <c r="H7" s="871">
        <f>EVO!H7</f>
        <v>45107</v>
      </c>
      <c r="I7" s="871">
        <v>44530</v>
      </c>
      <c r="J7" s="871"/>
      <c r="K7" s="871" t="s">
        <v>31</v>
      </c>
      <c r="L7" s="871" t="s">
        <v>352</v>
      </c>
      <c r="M7" s="871" t="s">
        <v>31</v>
      </c>
      <c r="N7" s="871" t="s">
        <v>352</v>
      </c>
      <c r="O7" s="871" t="s">
        <v>31</v>
      </c>
      <c r="P7" s="871" t="s">
        <v>352</v>
      </c>
      <c r="Q7" s="871" t="s">
        <v>31</v>
      </c>
      <c r="R7" s="871" t="s">
        <v>352</v>
      </c>
      <c r="S7" s="871" t="s">
        <v>31</v>
      </c>
      <c r="T7" s="871" t="s">
        <v>352</v>
      </c>
    </row>
    <row r="8" spans="1:22" ht="15" customHeight="1" x14ac:dyDescent="0.25">
      <c r="B8" s="910" t="s">
        <v>11</v>
      </c>
      <c r="C8" s="917">
        <v>279274</v>
      </c>
      <c r="D8" s="917">
        <v>293661</v>
      </c>
      <c r="E8" s="917">
        <v>310424</v>
      </c>
      <c r="F8" s="917">
        <v>359285</v>
      </c>
      <c r="G8" s="917">
        <v>390413</v>
      </c>
      <c r="H8" s="917">
        <v>397187</v>
      </c>
      <c r="I8" s="917" t="e">
        <v>#REF!</v>
      </c>
      <c r="J8" s="882"/>
      <c r="K8" s="918">
        <v>5.1515715748691182E-2</v>
      </c>
      <c r="L8" s="917">
        <v>14387</v>
      </c>
      <c r="M8" s="919">
        <v>5.7082826796884811E-2</v>
      </c>
      <c r="N8" s="920">
        <v>16763</v>
      </c>
      <c r="O8" s="919">
        <v>0.15740084529546694</v>
      </c>
      <c r="P8" s="920">
        <v>48861</v>
      </c>
      <c r="Q8" s="919">
        <v>8.6638740832486683E-2</v>
      </c>
      <c r="R8" s="920">
        <f>G8-F8</f>
        <v>31128</v>
      </c>
      <c r="S8" s="921">
        <f>[1]Cuadro_CCAA2!N220</f>
        <v>7.2999878432590926E-2</v>
      </c>
      <c r="T8" s="920">
        <f>[1]Cuadro_CCAA2!O220</f>
        <v>27022</v>
      </c>
    </row>
    <row r="9" spans="1:22" x14ac:dyDescent="0.25">
      <c r="B9" s="939" t="s">
        <v>10</v>
      </c>
      <c r="C9" s="887">
        <v>34548</v>
      </c>
      <c r="D9" s="887">
        <v>39164</v>
      </c>
      <c r="E9" s="887">
        <v>37313</v>
      </c>
      <c r="F9" s="887">
        <v>41449</v>
      </c>
      <c r="G9" s="887">
        <v>43712</v>
      </c>
      <c r="H9" s="887">
        <v>44958</v>
      </c>
      <c r="I9" s="887" t="e">
        <v>#REF!</v>
      </c>
      <c r="J9" s="888"/>
      <c r="K9" s="889">
        <v>0.13361120759522982</v>
      </c>
      <c r="L9" s="887">
        <v>4616</v>
      </c>
      <c r="M9" s="892">
        <v>-4.726279236033093E-2</v>
      </c>
      <c r="N9" s="890">
        <v>-1851</v>
      </c>
      <c r="O9" s="892">
        <v>0.11084608581459543</v>
      </c>
      <c r="P9" s="890">
        <v>4136</v>
      </c>
      <c r="Q9" s="892">
        <v>5.4597215855629821E-2</v>
      </c>
      <c r="R9" s="890">
        <f t="shared" ref="R9:R26" si="0">G9-F9</f>
        <v>2263</v>
      </c>
      <c r="S9" s="891">
        <f>[1]Cuadro_CCAA2!N221</f>
        <v>5.2461549266100249E-2</v>
      </c>
      <c r="T9" s="890">
        <f>[1]Cuadro_CCAA2!O221</f>
        <v>2241</v>
      </c>
    </row>
    <row r="10" spans="1:22" x14ac:dyDescent="0.25">
      <c r="B10" s="939" t="s">
        <v>40</v>
      </c>
      <c r="C10" s="887">
        <v>28413</v>
      </c>
      <c r="D10" s="887">
        <v>27579</v>
      </c>
      <c r="E10" s="887">
        <v>30931</v>
      </c>
      <c r="F10" s="887">
        <v>35120</v>
      </c>
      <c r="G10" s="887">
        <v>36982</v>
      </c>
      <c r="H10" s="887">
        <v>38081</v>
      </c>
      <c r="I10" s="887" t="e">
        <v>#REF!</v>
      </c>
      <c r="J10" s="888"/>
      <c r="K10" s="889">
        <v>-2.9352761060078114E-2</v>
      </c>
      <c r="L10" s="887">
        <v>-834</v>
      </c>
      <c r="M10" s="892">
        <v>0.12154175278291457</v>
      </c>
      <c r="N10" s="890">
        <v>3352</v>
      </c>
      <c r="O10" s="892">
        <v>0.13543047428146515</v>
      </c>
      <c r="P10" s="890">
        <v>4189</v>
      </c>
      <c r="Q10" s="892">
        <v>5.3018223234624129E-2</v>
      </c>
      <c r="R10" s="890">
        <f t="shared" si="0"/>
        <v>1862</v>
      </c>
      <c r="S10" s="891">
        <f>[1]Cuadro_CCAA2!N222</f>
        <v>5.5343088349407044E-2</v>
      </c>
      <c r="T10" s="890">
        <f>[1]Cuadro_CCAA2!O222</f>
        <v>1997</v>
      </c>
    </row>
    <row r="11" spans="1:22" x14ac:dyDescent="0.25">
      <c r="B11" s="939" t="s">
        <v>41</v>
      </c>
      <c r="C11" s="887">
        <v>22115</v>
      </c>
      <c r="D11" s="887">
        <v>28653</v>
      </c>
      <c r="E11" s="887">
        <v>36929</v>
      </c>
      <c r="F11" s="887">
        <v>39491</v>
      </c>
      <c r="G11" s="887">
        <v>42042</v>
      </c>
      <c r="H11" s="887">
        <v>45232</v>
      </c>
      <c r="I11" s="887" t="e">
        <v>#REF!</v>
      </c>
      <c r="J11" s="888"/>
      <c r="K11" s="889">
        <v>0.29563644585123217</v>
      </c>
      <c r="L11" s="887">
        <v>6538</v>
      </c>
      <c r="M11" s="892">
        <v>0.28883537500436263</v>
      </c>
      <c r="N11" s="890">
        <v>8276</v>
      </c>
      <c r="O11" s="892">
        <v>6.9376370873839077E-2</v>
      </c>
      <c r="P11" s="890">
        <v>2562</v>
      </c>
      <c r="Q11" s="892">
        <v>6.4596996784077376E-2</v>
      </c>
      <c r="R11" s="890">
        <f t="shared" si="0"/>
        <v>2551</v>
      </c>
      <c r="S11" s="891">
        <f>[1]Cuadro_CCAA2!N223</f>
        <v>0.12430712634535568</v>
      </c>
      <c r="T11" s="890">
        <f>[1]Cuadro_CCAA2!O223</f>
        <v>5001</v>
      </c>
    </row>
    <row r="12" spans="1:22" x14ac:dyDescent="0.25">
      <c r="B12" s="939" t="s">
        <v>9</v>
      </c>
      <c r="C12" s="887">
        <v>22532</v>
      </c>
      <c r="D12" s="887">
        <v>24418</v>
      </c>
      <c r="E12" s="887">
        <v>26624</v>
      </c>
      <c r="F12" s="887">
        <v>28747</v>
      </c>
      <c r="G12" s="887">
        <v>38665</v>
      </c>
      <c r="H12" s="887">
        <v>43239</v>
      </c>
      <c r="I12" s="887" t="e">
        <v>#REF!</v>
      </c>
      <c r="J12" s="888"/>
      <c r="K12" s="889">
        <v>8.3703177702822762E-2</v>
      </c>
      <c r="L12" s="887">
        <v>1886</v>
      </c>
      <c r="M12" s="892">
        <v>9.0343189450405426E-2</v>
      </c>
      <c r="N12" s="890">
        <v>2206</v>
      </c>
      <c r="O12" s="892">
        <v>7.9740084134615419E-2</v>
      </c>
      <c r="P12" s="890">
        <v>2123</v>
      </c>
      <c r="Q12" s="892">
        <v>0.34500991407799075</v>
      </c>
      <c r="R12" s="890">
        <f t="shared" si="0"/>
        <v>9918</v>
      </c>
      <c r="S12" s="891">
        <f>[1]Cuadro_CCAA2!N224</f>
        <v>0.30426520270270263</v>
      </c>
      <c r="T12" s="890">
        <f>[1]Cuadro_CCAA2!O224</f>
        <v>10087</v>
      </c>
      <c r="V12" s="922"/>
    </row>
    <row r="13" spans="1:22" x14ac:dyDescent="0.25">
      <c r="B13" s="939" t="s">
        <v>8</v>
      </c>
      <c r="C13" s="887">
        <v>18016</v>
      </c>
      <c r="D13" s="887">
        <v>26271</v>
      </c>
      <c r="E13" s="887">
        <v>26136</v>
      </c>
      <c r="F13" s="887">
        <v>26969</v>
      </c>
      <c r="G13" s="887">
        <v>27567</v>
      </c>
      <c r="H13" s="887">
        <v>28011</v>
      </c>
      <c r="I13" s="887"/>
      <c r="J13" s="888"/>
      <c r="K13" s="889">
        <v>0.45820381882770866</v>
      </c>
      <c r="L13" s="887">
        <v>8255</v>
      </c>
      <c r="M13" s="892">
        <v>-5.1387461459403427E-3</v>
      </c>
      <c r="N13" s="890">
        <v>-135</v>
      </c>
      <c r="O13" s="892">
        <v>3.1871747780838788E-2</v>
      </c>
      <c r="P13" s="890">
        <v>833</v>
      </c>
      <c r="Q13" s="892">
        <v>2.2173606733657092E-2</v>
      </c>
      <c r="R13" s="890">
        <f t="shared" si="0"/>
        <v>598</v>
      </c>
      <c r="S13" s="891">
        <f>[1]Cuadro_CCAA2!N225</f>
        <v>3.9407770232661621E-2</v>
      </c>
      <c r="T13" s="890">
        <f>[1]Cuadro_CCAA2!O225</f>
        <v>1062</v>
      </c>
      <c r="V13" s="922"/>
    </row>
    <row r="14" spans="1:22" x14ac:dyDescent="0.25">
      <c r="B14" s="939" t="s">
        <v>7</v>
      </c>
      <c r="C14" s="887">
        <v>125565</v>
      </c>
      <c r="D14" s="887">
        <v>139852</v>
      </c>
      <c r="E14" s="887">
        <v>141310</v>
      </c>
      <c r="F14" s="887">
        <v>148050</v>
      </c>
      <c r="G14" s="887">
        <v>153910</v>
      </c>
      <c r="H14" s="887">
        <v>162227</v>
      </c>
      <c r="I14" s="887"/>
      <c r="J14" s="888"/>
      <c r="K14" s="889">
        <v>0.11378170668578025</v>
      </c>
      <c r="L14" s="887">
        <v>14287</v>
      </c>
      <c r="M14" s="892">
        <v>1.0425306752853025E-2</v>
      </c>
      <c r="N14" s="890">
        <v>1458</v>
      </c>
      <c r="O14" s="892">
        <v>4.7696553676314535E-2</v>
      </c>
      <c r="P14" s="890">
        <v>6740</v>
      </c>
      <c r="Q14" s="892">
        <v>3.9581222559945894E-2</v>
      </c>
      <c r="R14" s="890">
        <f t="shared" si="0"/>
        <v>5860</v>
      </c>
      <c r="S14" s="891">
        <f>[1]Cuadro_CCAA2!N226</f>
        <v>7.493473276878837E-2</v>
      </c>
      <c r="T14" s="890">
        <f>[1]Cuadro_CCAA2!O226</f>
        <v>11309</v>
      </c>
      <c r="V14" s="922"/>
    </row>
    <row r="15" spans="1:22" x14ac:dyDescent="0.25">
      <c r="B15" s="939" t="s">
        <v>43</v>
      </c>
      <c r="C15" s="887">
        <v>69490</v>
      </c>
      <c r="D15" s="887">
        <v>75685</v>
      </c>
      <c r="E15" s="887">
        <v>73889</v>
      </c>
      <c r="F15" s="887">
        <v>80243</v>
      </c>
      <c r="G15" s="887">
        <v>85666</v>
      </c>
      <c r="H15" s="887">
        <v>92391</v>
      </c>
      <c r="I15" s="887"/>
      <c r="J15" s="888"/>
      <c r="K15" s="889">
        <v>8.9149517916246923E-2</v>
      </c>
      <c r="L15" s="887">
        <v>6195</v>
      </c>
      <c r="M15" s="892">
        <v>-2.372993327607853E-2</v>
      </c>
      <c r="N15" s="890">
        <v>-1796</v>
      </c>
      <c r="O15" s="892">
        <v>8.5993855648337281E-2</v>
      </c>
      <c r="P15" s="890">
        <v>6354</v>
      </c>
      <c r="Q15" s="892">
        <v>6.7582219009757916E-2</v>
      </c>
      <c r="R15" s="890">
        <f t="shared" si="0"/>
        <v>5423</v>
      </c>
      <c r="S15" s="891">
        <f>[1]Cuadro_CCAA2!N227</f>
        <v>0.1328951724645322</v>
      </c>
      <c r="T15" s="890">
        <f>[1]Cuadro_CCAA2!O227</f>
        <v>10838</v>
      </c>
      <c r="V15" s="922"/>
    </row>
    <row r="16" spans="1:22" x14ac:dyDescent="0.25">
      <c r="B16" s="939" t="s">
        <v>44</v>
      </c>
      <c r="C16" s="887">
        <v>192995</v>
      </c>
      <c r="D16" s="887">
        <v>203003</v>
      </c>
      <c r="E16" s="887">
        <v>193486</v>
      </c>
      <c r="F16" s="887">
        <v>203102</v>
      </c>
      <c r="G16" s="887">
        <v>227045</v>
      </c>
      <c r="H16" s="887">
        <v>238969</v>
      </c>
      <c r="I16" s="887"/>
      <c r="J16" s="888"/>
      <c r="K16" s="889">
        <v>5.1856265706365479E-2</v>
      </c>
      <c r="L16" s="887">
        <v>10008</v>
      </c>
      <c r="M16" s="892">
        <v>-4.6881080575163936E-2</v>
      </c>
      <c r="N16" s="890">
        <v>-9517</v>
      </c>
      <c r="O16" s="892">
        <v>4.9698686209854959E-2</v>
      </c>
      <c r="P16" s="890">
        <v>9616</v>
      </c>
      <c r="Q16" s="892">
        <v>0.11788657915727074</v>
      </c>
      <c r="R16" s="890">
        <f t="shared" si="0"/>
        <v>23943</v>
      </c>
      <c r="S16" s="891">
        <f>[1]Cuadro_CCAA2!N228</f>
        <v>0.11021858812051377</v>
      </c>
      <c r="T16" s="890">
        <f>[1]Cuadro_CCAA2!O228</f>
        <v>23724</v>
      </c>
      <c r="V16" s="922"/>
    </row>
    <row r="17" spans="2:24" x14ac:dyDescent="0.25">
      <c r="B17" s="939" t="s">
        <v>6</v>
      </c>
      <c r="C17" s="887">
        <v>77342</v>
      </c>
      <c r="D17" s="887">
        <v>94194</v>
      </c>
      <c r="E17" s="887">
        <v>109857</v>
      </c>
      <c r="F17" s="887">
        <v>128089</v>
      </c>
      <c r="G17" s="887">
        <v>169532</v>
      </c>
      <c r="H17" s="887">
        <v>192371</v>
      </c>
      <c r="I17" s="887"/>
      <c r="J17" s="888"/>
      <c r="K17" s="889">
        <v>0.21788937446665457</v>
      </c>
      <c r="L17" s="887">
        <v>16852</v>
      </c>
      <c r="M17" s="892">
        <v>0.1662844767182623</v>
      </c>
      <c r="N17" s="890">
        <v>15663</v>
      </c>
      <c r="O17" s="892">
        <v>0.16596120411079851</v>
      </c>
      <c r="P17" s="890">
        <v>18232</v>
      </c>
      <c r="Q17" s="892">
        <v>0.32354847020431099</v>
      </c>
      <c r="R17" s="890">
        <f t="shared" si="0"/>
        <v>41443</v>
      </c>
      <c r="S17" s="891">
        <f>[1]Cuadro_CCAA2!N229</f>
        <v>0.41863380603673961</v>
      </c>
      <c r="T17" s="890">
        <f>[1]Cuadro_CCAA2!O229</f>
        <v>56768</v>
      </c>
      <c r="V17" s="922"/>
    </row>
    <row r="18" spans="2:24" x14ac:dyDescent="0.25">
      <c r="B18" s="939" t="s">
        <v>5</v>
      </c>
      <c r="C18" s="887">
        <v>31925</v>
      </c>
      <c r="D18" s="887">
        <v>31136</v>
      </c>
      <c r="E18" s="887">
        <v>31717</v>
      </c>
      <c r="F18" s="887">
        <v>33614</v>
      </c>
      <c r="G18" s="887">
        <v>36559</v>
      </c>
      <c r="H18" s="887">
        <v>38582</v>
      </c>
      <c r="I18" s="887"/>
      <c r="J18" s="888"/>
      <c r="K18" s="889">
        <v>-2.4714173844949117E-2</v>
      </c>
      <c r="L18" s="887">
        <v>-789</v>
      </c>
      <c r="M18" s="892">
        <v>1.8660071942446121E-2</v>
      </c>
      <c r="N18" s="890">
        <v>581</v>
      </c>
      <c r="O18" s="892">
        <v>5.9810196424630258E-2</v>
      </c>
      <c r="P18" s="890">
        <v>1897</v>
      </c>
      <c r="Q18" s="892">
        <v>8.7612304396977425E-2</v>
      </c>
      <c r="R18" s="890">
        <f t="shared" si="0"/>
        <v>2945</v>
      </c>
      <c r="S18" s="891">
        <f>[1]Cuadro_CCAA2!N230</f>
        <v>0.15235506705295543</v>
      </c>
      <c r="T18" s="890">
        <f>[1]Cuadro_CCAA2!O230</f>
        <v>5101</v>
      </c>
      <c r="V18" s="922"/>
    </row>
    <row r="19" spans="2:24" x14ac:dyDescent="0.25">
      <c r="B19" s="939" t="s">
        <v>38</v>
      </c>
      <c r="C19" s="887">
        <v>70220</v>
      </c>
      <c r="D19" s="887">
        <v>72627</v>
      </c>
      <c r="E19" s="887">
        <v>73730</v>
      </c>
      <c r="F19" s="887">
        <v>77158</v>
      </c>
      <c r="G19" s="887">
        <v>82694</v>
      </c>
      <c r="H19" s="887">
        <v>87628</v>
      </c>
      <c r="I19" s="887"/>
      <c r="J19" s="888"/>
      <c r="K19" s="889">
        <v>3.4277983480489826E-2</v>
      </c>
      <c r="L19" s="887">
        <v>2407</v>
      </c>
      <c r="M19" s="892">
        <v>1.518718933729879E-2</v>
      </c>
      <c r="N19" s="890">
        <v>1103</v>
      </c>
      <c r="O19" s="892">
        <v>4.6493964464939586E-2</v>
      </c>
      <c r="P19" s="890">
        <v>3428</v>
      </c>
      <c r="Q19" s="892">
        <v>7.1748878923766801E-2</v>
      </c>
      <c r="R19" s="890">
        <f t="shared" si="0"/>
        <v>5536</v>
      </c>
      <c r="S19" s="891">
        <f>[1]Cuadro_CCAA2!N231</f>
        <v>0.11296263367795367</v>
      </c>
      <c r="T19" s="890">
        <f>[1]Cuadro_CCAA2!O231</f>
        <v>8894</v>
      </c>
      <c r="V19" s="922"/>
    </row>
    <row r="20" spans="2:24" x14ac:dyDescent="0.25">
      <c r="B20" s="939" t="s">
        <v>45</v>
      </c>
      <c r="C20" s="887">
        <v>187101</v>
      </c>
      <c r="D20" s="887">
        <v>187165</v>
      </c>
      <c r="E20" s="887">
        <v>169910</v>
      </c>
      <c r="F20" s="887">
        <v>198080</v>
      </c>
      <c r="G20" s="887">
        <v>218173</v>
      </c>
      <c r="H20" s="887">
        <v>232410</v>
      </c>
      <c r="I20" s="887"/>
      <c r="J20" s="888"/>
      <c r="K20" s="889">
        <v>3.4206123965141444E-4</v>
      </c>
      <c r="L20" s="887">
        <v>64</v>
      </c>
      <c r="M20" s="892">
        <v>-9.2191381935725181E-2</v>
      </c>
      <c r="N20" s="890">
        <v>-17255</v>
      </c>
      <c r="O20" s="892">
        <v>0.16579365546465774</v>
      </c>
      <c r="P20" s="890">
        <v>28170</v>
      </c>
      <c r="Q20" s="892">
        <v>0.10143881260096932</v>
      </c>
      <c r="R20" s="890">
        <f t="shared" si="0"/>
        <v>20093</v>
      </c>
      <c r="S20" s="891">
        <f>[1]Cuadro_CCAA2!N232</f>
        <v>0.16143443974693406</v>
      </c>
      <c r="T20" s="890">
        <f>[1]Cuadro_CCAA2!O232</f>
        <v>32304</v>
      </c>
      <c r="V20" s="922"/>
    </row>
    <row r="21" spans="2:24" x14ac:dyDescent="0.25">
      <c r="B21" s="939" t="s">
        <v>46</v>
      </c>
      <c r="C21" s="887">
        <v>43902</v>
      </c>
      <c r="D21" s="887">
        <v>44054</v>
      </c>
      <c r="E21" s="887">
        <v>44045</v>
      </c>
      <c r="F21" s="887">
        <v>46064</v>
      </c>
      <c r="G21" s="887">
        <v>47227</v>
      </c>
      <c r="H21" s="887">
        <v>49125</v>
      </c>
      <c r="I21" s="887"/>
      <c r="J21" s="888"/>
      <c r="K21" s="889">
        <v>3.4622568447906232E-3</v>
      </c>
      <c r="L21" s="887">
        <v>152</v>
      </c>
      <c r="M21" s="892">
        <v>-2.0429472919603064E-4</v>
      </c>
      <c r="N21" s="890">
        <v>-9</v>
      </c>
      <c r="O21" s="892">
        <v>4.5839482347598937E-2</v>
      </c>
      <c r="P21" s="890">
        <v>2019</v>
      </c>
      <c r="Q21" s="892">
        <v>2.5247481764501645E-2</v>
      </c>
      <c r="R21" s="890">
        <f t="shared" si="0"/>
        <v>1163</v>
      </c>
      <c r="S21" s="891">
        <f>[1]Cuadro_CCAA2!N233</f>
        <v>5.8089945722408887E-2</v>
      </c>
      <c r="T21" s="890">
        <f>[1]Cuadro_CCAA2!O233</f>
        <v>2697</v>
      </c>
      <c r="V21" s="922"/>
    </row>
    <row r="22" spans="2:24" x14ac:dyDescent="0.25">
      <c r="B22" s="939" t="s">
        <v>47</v>
      </c>
      <c r="C22" s="887">
        <v>17706</v>
      </c>
      <c r="D22" s="887">
        <v>17755</v>
      </c>
      <c r="E22" s="887">
        <v>17268</v>
      </c>
      <c r="F22" s="887">
        <v>18123</v>
      </c>
      <c r="G22" s="887">
        <v>20187</v>
      </c>
      <c r="H22" s="887">
        <v>21114</v>
      </c>
      <c r="I22" s="887"/>
      <c r="J22" s="888"/>
      <c r="K22" s="889">
        <v>2.7674234722692148E-3</v>
      </c>
      <c r="L22" s="887">
        <v>49</v>
      </c>
      <c r="M22" s="892">
        <v>-2.7428893269501597E-2</v>
      </c>
      <c r="N22" s="890">
        <v>-487</v>
      </c>
      <c r="O22" s="892">
        <v>4.9513551077136952E-2</v>
      </c>
      <c r="P22" s="890">
        <v>855</v>
      </c>
      <c r="Q22" s="892">
        <v>0.11388842906803509</v>
      </c>
      <c r="R22" s="890">
        <f t="shared" si="0"/>
        <v>2064</v>
      </c>
      <c r="S22" s="891">
        <f>[1]Cuadro_CCAA2!N234</f>
        <v>0.11820781696854143</v>
      </c>
      <c r="T22" s="890">
        <f>[1]Cuadro_CCAA2!O234</f>
        <v>2232</v>
      </c>
      <c r="V22" s="922"/>
    </row>
    <row r="23" spans="2:24" x14ac:dyDescent="0.25">
      <c r="B23" s="939" t="s">
        <v>48</v>
      </c>
      <c r="C23" s="887">
        <v>84144</v>
      </c>
      <c r="D23" s="887">
        <v>89779</v>
      </c>
      <c r="E23" s="887">
        <v>88748</v>
      </c>
      <c r="F23" s="887">
        <v>89865</v>
      </c>
      <c r="G23" s="887">
        <v>89904</v>
      </c>
      <c r="H23" s="887">
        <v>92286</v>
      </c>
      <c r="I23" s="887"/>
      <c r="J23" s="888"/>
      <c r="K23" s="889">
        <v>6.6968530138809657E-2</v>
      </c>
      <c r="L23" s="887">
        <v>5635</v>
      </c>
      <c r="M23" s="892">
        <v>-1.1483754552846448E-2</v>
      </c>
      <c r="N23" s="890">
        <v>-1031</v>
      </c>
      <c r="O23" s="892">
        <v>1.2586199125614206E-2</v>
      </c>
      <c r="P23" s="890">
        <v>1117</v>
      </c>
      <c r="Q23" s="892">
        <v>4.3398430979801894E-4</v>
      </c>
      <c r="R23" s="890">
        <f t="shared" si="0"/>
        <v>39</v>
      </c>
      <c r="S23" s="891">
        <f>[1]Cuadro_CCAA2!N235</f>
        <v>2.5764716343588789E-2</v>
      </c>
      <c r="T23" s="890">
        <f>[1]Cuadro_CCAA2!O235</f>
        <v>2318</v>
      </c>
      <c r="V23" s="922"/>
    </row>
    <row r="24" spans="2:24" x14ac:dyDescent="0.25">
      <c r="B24" s="939" t="s">
        <v>49</v>
      </c>
      <c r="C24" s="887">
        <v>11661</v>
      </c>
      <c r="D24" s="887">
        <v>12152</v>
      </c>
      <c r="E24" s="887">
        <v>11213</v>
      </c>
      <c r="F24" s="887">
        <v>11764</v>
      </c>
      <c r="G24" s="887">
        <v>12841</v>
      </c>
      <c r="H24" s="887">
        <v>13590</v>
      </c>
      <c r="I24" s="887"/>
      <c r="J24" s="888"/>
      <c r="K24" s="889">
        <v>4.2106165851985233E-2</v>
      </c>
      <c r="L24" s="887">
        <v>491</v>
      </c>
      <c r="M24" s="892">
        <v>-7.7271231073074431E-2</v>
      </c>
      <c r="N24" s="890">
        <v>-939</v>
      </c>
      <c r="O24" s="892">
        <v>4.9139391777401231E-2</v>
      </c>
      <c r="P24" s="890">
        <v>551</v>
      </c>
      <c r="Q24" s="892">
        <v>9.1550493029581848E-2</v>
      </c>
      <c r="R24" s="890">
        <f t="shared" si="0"/>
        <v>1077</v>
      </c>
      <c r="S24" s="891">
        <f>[1]Cuadro_CCAA2!N236</f>
        <v>9.0077805406272526E-2</v>
      </c>
      <c r="T24" s="890">
        <f>[1]Cuadro_CCAA2!O236</f>
        <v>1123</v>
      </c>
      <c r="V24" s="922"/>
    </row>
    <row r="25" spans="2:24" x14ac:dyDescent="0.25">
      <c r="B25" s="940" t="s">
        <v>4</v>
      </c>
      <c r="C25" s="903">
        <v>3710</v>
      </c>
      <c r="D25" s="903">
        <v>3873</v>
      </c>
      <c r="E25" s="903">
        <v>3677</v>
      </c>
      <c r="F25" s="903">
        <v>3992</v>
      </c>
      <c r="G25" s="903">
        <v>4310</v>
      </c>
      <c r="H25" s="903">
        <v>4420</v>
      </c>
      <c r="I25" s="903" t="e">
        <v>#REF!</v>
      </c>
      <c r="J25" s="904"/>
      <c r="K25" s="906">
        <v>4.3935309973045733E-2</v>
      </c>
      <c r="L25" s="903">
        <v>163</v>
      </c>
      <c r="M25" s="909">
        <v>-5.060676478182291E-2</v>
      </c>
      <c r="N25" s="907">
        <v>-196</v>
      </c>
      <c r="O25" s="909">
        <v>8.5667663856404674E-2</v>
      </c>
      <c r="P25" s="907">
        <v>315</v>
      </c>
      <c r="Q25" s="909">
        <v>7.965931863727449E-2</v>
      </c>
      <c r="R25" s="907">
        <f t="shared" si="0"/>
        <v>318</v>
      </c>
      <c r="S25" s="908">
        <f>[1]Cuadro_CCAA2!P239</f>
        <v>7.5425790754257926E-2</v>
      </c>
      <c r="T25" s="907">
        <f>[1]Cuadro_CCAA2!O237+[1]Cuadro_CCAA2!O238</f>
        <v>310</v>
      </c>
      <c r="V25" s="922"/>
      <c r="W25" s="922"/>
      <c r="X25" s="930"/>
    </row>
    <row r="26" spans="2:24" x14ac:dyDescent="0.25">
      <c r="B26" s="872" t="s">
        <v>3</v>
      </c>
      <c r="C26" s="873">
        <v>1320659</v>
      </c>
      <c r="D26" s="873">
        <v>1411021</v>
      </c>
      <c r="E26" s="873">
        <v>1427207</v>
      </c>
      <c r="F26" s="873">
        <v>1569205</v>
      </c>
      <c r="G26" s="873">
        <v>1727429</v>
      </c>
      <c r="H26" s="873">
        <v>1821821</v>
      </c>
      <c r="I26" s="873" t="e">
        <v>#REF!</v>
      </c>
      <c r="J26" s="874"/>
      <c r="K26" s="875">
        <v>6.842190149008931E-2</v>
      </c>
      <c r="L26" s="876">
        <v>90362</v>
      </c>
      <c r="M26" s="877">
        <v>1.1471126227037054E-2</v>
      </c>
      <c r="N26" s="873">
        <v>16186</v>
      </c>
      <c r="O26" s="878">
        <v>9.9493626362538778E-2</v>
      </c>
      <c r="P26" s="879">
        <v>141998</v>
      </c>
      <c r="Q26" s="878">
        <v>0.10083067540569912</v>
      </c>
      <c r="R26" s="879">
        <f t="shared" si="0"/>
        <v>158224</v>
      </c>
      <c r="S26" s="878">
        <f>[1]Cuadro_CCAA2!N238</f>
        <v>8.6286594761171065E-2</v>
      </c>
      <c r="T26" s="879">
        <f>[1]Cuadro_CCAA2!O238</f>
        <v>224</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5" width="11.28515625" style="261" bestFit="1" customWidth="1"/>
    <col min="6" max="6" width="7" style="261" customWidth="1"/>
    <col min="7" max="7" width="11.28515625" style="261" bestFit="1" customWidth="1"/>
    <col min="8" max="8" width="7" style="261" customWidth="1"/>
    <col min="9" max="9" width="0.42578125" style="261" customWidth="1"/>
    <col min="10" max="10" width="11.28515625" style="261" bestFit="1" customWidth="1"/>
    <col min="11" max="11" width="6.7109375" style="261" customWidth="1"/>
    <col min="12" max="12" width="11.28515625" style="261" bestFit="1" customWidth="1"/>
    <col min="13" max="13" width="6.7109375" style="261" bestFit="1" customWidth="1"/>
    <col min="14" max="14" width="11.28515625" style="261" bestFit="1" customWidth="1"/>
    <col min="15" max="15" width="6.7109375" style="261" bestFit="1" customWidth="1"/>
    <col min="16" max="16" width="0.42578125" style="261" customWidth="1"/>
    <col min="17" max="17" width="10.140625" style="261" bestFit="1" customWidth="1"/>
    <col min="18" max="18" width="6.85546875" style="261" customWidth="1"/>
    <col min="19" max="19" width="10.140625" style="261" bestFit="1" customWidth="1"/>
    <col min="20" max="20" width="6.7109375" style="261" bestFit="1" customWidth="1"/>
    <col min="21" max="21" width="10.140625" style="261" bestFit="1" customWidth="1"/>
    <col min="22" max="22" width="6.7109375" style="261" bestFit="1" customWidth="1"/>
    <col min="23" max="23" width="0.42578125" style="261" customWidth="1"/>
    <col min="24" max="24" width="10.140625" style="261" bestFit="1" customWidth="1"/>
    <col min="25" max="25" width="7" style="261" customWidth="1"/>
    <col min="26" max="26" width="10.140625" style="261" bestFit="1" customWidth="1"/>
    <col min="27" max="27" width="6.7109375" style="261" bestFit="1" customWidth="1"/>
    <col min="28" max="28" width="10.140625" style="261" bestFit="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402</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223</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224</v>
      </c>
      <c r="K8" s="1043"/>
      <c r="L8" s="1043"/>
      <c r="M8" s="1043"/>
      <c r="N8" s="1043"/>
      <c r="O8" s="1044"/>
      <c r="P8" s="211"/>
      <c r="Q8" s="1045" t="s">
        <v>225</v>
      </c>
      <c r="R8" s="1043"/>
      <c r="S8" s="1043"/>
      <c r="T8" s="1043"/>
      <c r="U8" s="1043"/>
      <c r="V8" s="1044"/>
      <c r="W8" s="211"/>
      <c r="X8" s="1045" t="s">
        <v>226</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221</v>
      </c>
      <c r="L9" s="1048" t="s">
        <v>27</v>
      </c>
      <c r="M9" s="1049"/>
      <c r="N9" s="1049" t="s">
        <v>26</v>
      </c>
      <c r="O9" s="1050"/>
      <c r="P9" s="211"/>
      <c r="Q9" s="1051" t="s">
        <v>12</v>
      </c>
      <c r="R9" s="1053" t="s">
        <v>221</v>
      </c>
      <c r="S9" s="1048" t="s">
        <v>27</v>
      </c>
      <c r="T9" s="1049"/>
      <c r="U9" s="1049" t="s">
        <v>26</v>
      </c>
      <c r="V9" s="1050"/>
      <c r="W9" s="211"/>
      <c r="X9" s="1051" t="s">
        <v>12</v>
      </c>
      <c r="Y9" s="1053" t="s">
        <v>221</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408" t="s">
        <v>221</v>
      </c>
      <c r="G10" s="408" t="s">
        <v>12</v>
      </c>
      <c r="H10" s="218" t="s">
        <v>221</v>
      </c>
      <c r="I10" s="216"/>
      <c r="J10" s="1052"/>
      <c r="K10" s="1054"/>
      <c r="L10" s="408" t="s">
        <v>12</v>
      </c>
      <c r="M10" s="408" t="s">
        <v>222</v>
      </c>
      <c r="N10" s="408" t="s">
        <v>12</v>
      </c>
      <c r="O10" s="218" t="s">
        <v>222</v>
      </c>
      <c r="P10" s="216"/>
      <c r="Q10" s="1052"/>
      <c r="R10" s="1054"/>
      <c r="S10" s="408" t="s">
        <v>12</v>
      </c>
      <c r="T10" s="408" t="s">
        <v>222</v>
      </c>
      <c r="U10" s="408" t="s">
        <v>12</v>
      </c>
      <c r="V10" s="218" t="s">
        <v>222</v>
      </c>
      <c r="W10" s="216"/>
      <c r="X10" s="1052"/>
      <c r="Y10" s="1054"/>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8500187</v>
      </c>
      <c r="E12" s="739">
        <f>L12+S12+Z12</f>
        <v>4312592</v>
      </c>
      <c r="F12" s="748">
        <f>E12/$D12*100</f>
        <v>50.735260294861753</v>
      </c>
      <c r="G12" s="739">
        <f>N12+U12+AB12</f>
        <v>4187595</v>
      </c>
      <c r="H12" s="230">
        <f>G12/$D12*100</f>
        <v>49.264739705138247</v>
      </c>
      <c r="I12" s="226"/>
      <c r="J12" s="227">
        <f>L12+N12</f>
        <v>6973199</v>
      </c>
      <c r="K12" s="751">
        <f>J12/$D12*100</f>
        <v>82.035830505846519</v>
      </c>
      <c r="L12" s="745">
        <v>3455026</v>
      </c>
      <c r="M12" s="748">
        <v>49.547216421042911</v>
      </c>
      <c r="N12" s="745">
        <v>3518173</v>
      </c>
      <c r="O12" s="228">
        <v>50.452783578957096</v>
      </c>
      <c r="P12" s="226"/>
      <c r="Q12" s="227">
        <v>1106846</v>
      </c>
      <c r="R12" s="751">
        <v>13.021431175572962</v>
      </c>
      <c r="S12" s="745">
        <v>592822</v>
      </c>
      <c r="T12" s="748">
        <v>53.559573779911574</v>
      </c>
      <c r="U12" s="745">
        <v>514024</v>
      </c>
      <c r="V12" s="228">
        <v>46.440426220088433</v>
      </c>
      <c r="W12" s="226"/>
      <c r="X12" s="227">
        <v>420142</v>
      </c>
      <c r="Y12" s="751">
        <v>4.9427383185805214</v>
      </c>
      <c r="Z12" s="745">
        <v>264744</v>
      </c>
      <c r="AA12" s="748">
        <v>63.01298132536143</v>
      </c>
      <c r="AB12" s="745">
        <v>155398</v>
      </c>
      <c r="AC12" s="228">
        <f t="shared" ref="AC12:AC29" si="0">AB12/$X12*100</f>
        <v>36.98701867463857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1326315</v>
      </c>
      <c r="E13" s="740">
        <f t="shared" ref="E13:E29" si="2">L13+S13+Z13</f>
        <v>670839</v>
      </c>
      <c r="F13" s="577">
        <f t="shared" ref="F13:H28" si="3">E13/$D13*100</f>
        <v>50.579161059024436</v>
      </c>
      <c r="G13" s="740">
        <f t="shared" ref="G13:G29" si="4">N13+U13+AB13</f>
        <v>655476</v>
      </c>
      <c r="H13" s="237">
        <f t="shared" si="3"/>
        <v>49.420838940975557</v>
      </c>
      <c r="I13" s="226"/>
      <c r="J13" s="234">
        <f t="shared" ref="J13:J29" si="5">L13+N13</f>
        <v>1033381</v>
      </c>
      <c r="K13" s="752">
        <f t="shared" ref="K13:K29" si="6">J13/$D13*100</f>
        <v>77.913693202595155</v>
      </c>
      <c r="L13" s="746">
        <v>505920</v>
      </c>
      <c r="M13" s="749">
        <v>48.957741626757219</v>
      </c>
      <c r="N13" s="746">
        <v>527461</v>
      </c>
      <c r="O13" s="235">
        <v>51.042258373242788</v>
      </c>
      <c r="P13" s="226"/>
      <c r="Q13" s="234">
        <v>195961</v>
      </c>
      <c r="R13" s="752">
        <v>14.77484609613855</v>
      </c>
      <c r="S13" s="746">
        <v>104323</v>
      </c>
      <c r="T13" s="749">
        <v>53.236613407769916</v>
      </c>
      <c r="U13" s="746">
        <v>91638</v>
      </c>
      <c r="V13" s="235">
        <v>46.763386592230091</v>
      </c>
      <c r="W13" s="226"/>
      <c r="X13" s="234">
        <v>96973</v>
      </c>
      <c r="Y13" s="752">
        <v>7.3114607012662907</v>
      </c>
      <c r="Z13" s="746">
        <v>60596</v>
      </c>
      <c r="AA13" s="749">
        <v>62.487496519649795</v>
      </c>
      <c r="AB13" s="746">
        <v>36377</v>
      </c>
      <c r="AC13" s="235">
        <f t="shared" si="0"/>
        <v>37.512503480350205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1004686</v>
      </c>
      <c r="E14" s="740">
        <f t="shared" si="2"/>
        <v>525552</v>
      </c>
      <c r="F14" s="577">
        <f t="shared" si="3"/>
        <v>52.310074988603404</v>
      </c>
      <c r="G14" s="740">
        <f t="shared" si="4"/>
        <v>479134</v>
      </c>
      <c r="H14" s="237">
        <f t="shared" si="3"/>
        <v>47.689925011396596</v>
      </c>
      <c r="I14" s="226"/>
      <c r="J14" s="234">
        <f t="shared" si="5"/>
        <v>731830</v>
      </c>
      <c r="K14" s="752">
        <f t="shared" si="6"/>
        <v>72.841663962670921</v>
      </c>
      <c r="L14" s="746">
        <v>367339</v>
      </c>
      <c r="M14" s="749">
        <v>50.194580708634518</v>
      </c>
      <c r="N14" s="746">
        <v>364491</v>
      </c>
      <c r="O14" s="235">
        <v>49.805419291365482</v>
      </c>
      <c r="P14" s="226"/>
      <c r="Q14" s="234">
        <v>187640</v>
      </c>
      <c r="R14" s="752">
        <v>18.676482005323056</v>
      </c>
      <c r="S14" s="746">
        <v>102668</v>
      </c>
      <c r="T14" s="749">
        <v>54.715412492005967</v>
      </c>
      <c r="U14" s="746">
        <v>84972</v>
      </c>
      <c r="V14" s="235">
        <v>45.284587507994026</v>
      </c>
      <c r="W14" s="226"/>
      <c r="X14" s="234">
        <v>85216</v>
      </c>
      <c r="Y14" s="752">
        <v>8.4818540320060194</v>
      </c>
      <c r="Z14" s="746">
        <v>55545</v>
      </c>
      <c r="AA14" s="749">
        <v>65.181421329327833</v>
      </c>
      <c r="AB14" s="746">
        <v>29671</v>
      </c>
      <c r="AC14" s="235">
        <f t="shared" si="0"/>
        <v>34.818578670672174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1176659</v>
      </c>
      <c r="E15" s="740">
        <f t="shared" si="2"/>
        <v>590963</v>
      </c>
      <c r="F15" s="577">
        <f t="shared" si="3"/>
        <v>50.2238116565632</v>
      </c>
      <c r="G15" s="740">
        <f t="shared" si="4"/>
        <v>585696</v>
      </c>
      <c r="H15" s="237">
        <f t="shared" si="3"/>
        <v>49.7761883434368</v>
      </c>
      <c r="I15" s="226"/>
      <c r="J15" s="234">
        <f t="shared" si="5"/>
        <v>984374</v>
      </c>
      <c r="K15" s="752">
        <f t="shared" si="6"/>
        <v>83.658392108503818</v>
      </c>
      <c r="L15" s="746">
        <v>484292</v>
      </c>
      <c r="M15" s="749">
        <v>49.197967439205023</v>
      </c>
      <c r="N15" s="746">
        <v>500082</v>
      </c>
      <c r="O15" s="235">
        <v>50.802032560794984</v>
      </c>
      <c r="P15" s="226"/>
      <c r="Q15" s="234">
        <v>141017</v>
      </c>
      <c r="R15" s="752">
        <v>11.984525678212634</v>
      </c>
      <c r="S15" s="746">
        <v>74671</v>
      </c>
      <c r="T15" s="749">
        <v>52.951771772197674</v>
      </c>
      <c r="U15" s="746">
        <v>66346</v>
      </c>
      <c r="V15" s="235">
        <v>47.048228227802319</v>
      </c>
      <c r="W15" s="226"/>
      <c r="X15" s="234">
        <v>51268</v>
      </c>
      <c r="Y15" s="752">
        <v>4.3570822132835429</v>
      </c>
      <c r="Z15" s="746">
        <v>32000</v>
      </c>
      <c r="AA15" s="749">
        <v>62.41710228602637</v>
      </c>
      <c r="AB15" s="746">
        <v>19268</v>
      </c>
      <c r="AC15" s="235">
        <f t="shared" si="0"/>
        <v>37.58289771397363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2177701</v>
      </c>
      <c r="E16" s="740">
        <f t="shared" si="2"/>
        <v>1102286</v>
      </c>
      <c r="F16" s="577">
        <f t="shared" si="3"/>
        <v>50.616957975406173</v>
      </c>
      <c r="G16" s="740">
        <f t="shared" si="4"/>
        <v>1075415</v>
      </c>
      <c r="H16" s="237">
        <f t="shared" si="3"/>
        <v>49.383042024593827</v>
      </c>
      <c r="I16" s="226"/>
      <c r="J16" s="234">
        <f t="shared" si="5"/>
        <v>1804834</v>
      </c>
      <c r="K16" s="752">
        <f t="shared" si="6"/>
        <v>82.877952482916612</v>
      </c>
      <c r="L16" s="746">
        <v>896471</v>
      </c>
      <c r="M16" s="749">
        <v>49.670551419133282</v>
      </c>
      <c r="N16" s="746">
        <v>908363</v>
      </c>
      <c r="O16" s="235">
        <v>50.329448580866718</v>
      </c>
      <c r="P16" s="226"/>
      <c r="Q16" s="234">
        <v>277418</v>
      </c>
      <c r="R16" s="752">
        <v>12.739030748482</v>
      </c>
      <c r="S16" s="746">
        <v>146526</v>
      </c>
      <c r="T16" s="749">
        <v>52.81776957515374</v>
      </c>
      <c r="U16" s="746">
        <v>130892</v>
      </c>
      <c r="V16" s="235">
        <v>47.18223042484626</v>
      </c>
      <c r="W16" s="226"/>
      <c r="X16" s="234">
        <v>95449</v>
      </c>
      <c r="Y16" s="752">
        <v>4.3830167686013821</v>
      </c>
      <c r="Z16" s="746">
        <v>59289</v>
      </c>
      <c r="AA16" s="749">
        <v>62.115894351957593</v>
      </c>
      <c r="AB16" s="746">
        <v>36160</v>
      </c>
      <c r="AC16" s="235">
        <f t="shared" si="0"/>
        <v>37.884105648042407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585402</v>
      </c>
      <c r="E17" s="741">
        <f t="shared" si="2"/>
        <v>301684</v>
      </c>
      <c r="F17" s="578">
        <f t="shared" si="3"/>
        <v>51.534501077891768</v>
      </c>
      <c r="G17" s="741">
        <f t="shared" si="4"/>
        <v>283718</v>
      </c>
      <c r="H17" s="237">
        <f t="shared" si="3"/>
        <v>48.465498922108225</v>
      </c>
      <c r="I17" s="226"/>
      <c r="J17" s="238">
        <f t="shared" si="5"/>
        <v>450337</v>
      </c>
      <c r="K17" s="753">
        <f t="shared" si="6"/>
        <v>76.927820540414956</v>
      </c>
      <c r="L17" s="741">
        <v>224677</v>
      </c>
      <c r="M17" s="578">
        <v>49.890859511876663</v>
      </c>
      <c r="N17" s="741">
        <v>225660</v>
      </c>
      <c r="O17" s="235">
        <v>50.109140488123337</v>
      </c>
      <c r="P17" s="226"/>
      <c r="Q17" s="238">
        <v>94037</v>
      </c>
      <c r="R17" s="753">
        <v>16.063662235523623</v>
      </c>
      <c r="S17" s="741">
        <v>50383</v>
      </c>
      <c r="T17" s="578">
        <v>53.57784701766326</v>
      </c>
      <c r="U17" s="741">
        <v>43654</v>
      </c>
      <c r="V17" s="235">
        <v>46.42215298233674</v>
      </c>
      <c r="W17" s="226"/>
      <c r="X17" s="238">
        <v>41028</v>
      </c>
      <c r="Y17" s="753">
        <v>7.0085172240614142</v>
      </c>
      <c r="Z17" s="741">
        <v>26624</v>
      </c>
      <c r="AA17" s="578">
        <v>64.892268694550054</v>
      </c>
      <c r="AB17" s="741">
        <v>14404</v>
      </c>
      <c r="AC17" s="235">
        <f t="shared" si="0"/>
        <v>35.107731305449938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2372640</v>
      </c>
      <c r="E18" s="740">
        <f t="shared" si="2"/>
        <v>1204757</v>
      </c>
      <c r="F18" s="577">
        <f t="shared" si="3"/>
        <v>50.777066895947129</v>
      </c>
      <c r="G18" s="740">
        <f t="shared" si="4"/>
        <v>1167883</v>
      </c>
      <c r="H18" s="237">
        <f t="shared" si="3"/>
        <v>49.222933104052871</v>
      </c>
      <c r="I18" s="226"/>
      <c r="J18" s="234">
        <f t="shared" si="5"/>
        <v>1750539</v>
      </c>
      <c r="K18" s="752">
        <f t="shared" si="6"/>
        <v>73.780219502326531</v>
      </c>
      <c r="L18" s="746">
        <v>860399</v>
      </c>
      <c r="M18" s="749">
        <v>49.150518783071959</v>
      </c>
      <c r="N18" s="746">
        <v>890140</v>
      </c>
      <c r="O18" s="235">
        <v>50.849481216928041</v>
      </c>
      <c r="P18" s="226"/>
      <c r="Q18" s="234">
        <v>403248</v>
      </c>
      <c r="R18" s="752">
        <v>16.995751567873761</v>
      </c>
      <c r="S18" s="746">
        <v>207868</v>
      </c>
      <c r="T18" s="749">
        <v>51.548426774590325</v>
      </c>
      <c r="U18" s="746">
        <v>195380</v>
      </c>
      <c r="V18" s="235">
        <v>48.451573225409675</v>
      </c>
      <c r="W18" s="226"/>
      <c r="X18" s="234">
        <v>218853</v>
      </c>
      <c r="Y18" s="752">
        <v>9.2240289297997169</v>
      </c>
      <c r="Z18" s="746">
        <v>136490</v>
      </c>
      <c r="AA18" s="749">
        <v>62.366063065162457</v>
      </c>
      <c r="AB18" s="746">
        <v>82363</v>
      </c>
      <c r="AC18" s="235">
        <f t="shared" si="0"/>
        <v>37.633936934837543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2053328</v>
      </c>
      <c r="E19" s="740">
        <f t="shared" si="2"/>
        <v>1025325</v>
      </c>
      <c r="F19" s="577">
        <f t="shared" si="3"/>
        <v>49.934788791659201</v>
      </c>
      <c r="G19" s="740">
        <f t="shared" si="4"/>
        <v>1028003</v>
      </c>
      <c r="H19" s="237">
        <f t="shared" si="3"/>
        <v>50.065211208340799</v>
      </c>
      <c r="I19" s="226"/>
      <c r="J19" s="234">
        <f t="shared" si="5"/>
        <v>1657821</v>
      </c>
      <c r="K19" s="752">
        <f t="shared" si="6"/>
        <v>80.738245424014082</v>
      </c>
      <c r="L19" s="746">
        <v>806769</v>
      </c>
      <c r="M19" s="749">
        <v>48.664421550939458</v>
      </c>
      <c r="N19" s="746">
        <v>851052</v>
      </c>
      <c r="O19" s="235">
        <v>51.335578449060549</v>
      </c>
      <c r="P19" s="226"/>
      <c r="Q19" s="234">
        <v>263299</v>
      </c>
      <c r="R19" s="752">
        <v>12.823036553341696</v>
      </c>
      <c r="S19" s="746">
        <v>137473</v>
      </c>
      <c r="T19" s="749">
        <v>52.21174406283351</v>
      </c>
      <c r="U19" s="746">
        <v>125826</v>
      </c>
      <c r="V19" s="235">
        <v>47.78825593716649</v>
      </c>
      <c r="W19" s="226"/>
      <c r="X19" s="234">
        <v>132208</v>
      </c>
      <c r="Y19" s="752">
        <v>6.4387180226442142</v>
      </c>
      <c r="Z19" s="746">
        <v>81083</v>
      </c>
      <c r="AA19" s="749">
        <v>61.329874137722371</v>
      </c>
      <c r="AB19" s="746">
        <v>51125</v>
      </c>
      <c r="AC19" s="235">
        <f t="shared" si="0"/>
        <v>38.670125862277622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7792611</v>
      </c>
      <c r="E20" s="740">
        <f t="shared" si="2"/>
        <v>3958825</v>
      </c>
      <c r="F20" s="577">
        <f t="shared" si="3"/>
        <v>50.802292068730239</v>
      </c>
      <c r="G20" s="740">
        <f t="shared" si="4"/>
        <v>3833786</v>
      </c>
      <c r="H20" s="237">
        <f t="shared" si="3"/>
        <v>49.197707931269761</v>
      </c>
      <c r="I20" s="226"/>
      <c r="J20" s="234">
        <f t="shared" si="5"/>
        <v>6290816</v>
      </c>
      <c r="K20" s="752">
        <f t="shared" si="6"/>
        <v>80.727961398304117</v>
      </c>
      <c r="L20" s="746">
        <v>3102706</v>
      </c>
      <c r="M20" s="749">
        <v>49.32120093800232</v>
      </c>
      <c r="N20" s="746">
        <v>3188110</v>
      </c>
      <c r="O20" s="235">
        <v>50.67879906199768</v>
      </c>
      <c r="P20" s="226"/>
      <c r="Q20" s="234">
        <v>1048523</v>
      </c>
      <c r="R20" s="752">
        <v>13.455348919636819</v>
      </c>
      <c r="S20" s="746">
        <v>569613</v>
      </c>
      <c r="T20" s="749">
        <v>54.325274695929416</v>
      </c>
      <c r="U20" s="746">
        <v>478910</v>
      </c>
      <c r="V20" s="235">
        <v>45.674725304070584</v>
      </c>
      <c r="W20" s="226"/>
      <c r="X20" s="234">
        <v>453272</v>
      </c>
      <c r="Y20" s="752">
        <v>5.816689682059069</v>
      </c>
      <c r="Z20" s="746">
        <v>286506</v>
      </c>
      <c r="AA20" s="749">
        <v>63.208404666513708</v>
      </c>
      <c r="AB20" s="746">
        <v>166766</v>
      </c>
      <c r="AC20" s="235">
        <f t="shared" si="0"/>
        <v>36.791595333486292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5097967</v>
      </c>
      <c r="E21" s="740">
        <f t="shared" si="2"/>
        <v>2588006</v>
      </c>
      <c r="F21" s="577">
        <f t="shared" si="3"/>
        <v>50.765452189078509</v>
      </c>
      <c r="G21" s="740">
        <f t="shared" si="4"/>
        <v>2509961</v>
      </c>
      <c r="H21" s="237">
        <f t="shared" si="3"/>
        <v>49.234547810921491</v>
      </c>
      <c r="I21" s="226"/>
      <c r="J21" s="234">
        <f t="shared" si="5"/>
        <v>4079746</v>
      </c>
      <c r="K21" s="752">
        <f t="shared" si="6"/>
        <v>80.02692053518588</v>
      </c>
      <c r="L21" s="746">
        <v>2016669</v>
      </c>
      <c r="M21" s="749">
        <v>49.431239101649957</v>
      </c>
      <c r="N21" s="746">
        <v>2063077</v>
      </c>
      <c r="O21" s="235">
        <v>50.568760898350043</v>
      </c>
      <c r="P21" s="226"/>
      <c r="Q21" s="234">
        <v>729753</v>
      </c>
      <c r="R21" s="752">
        <v>14.314588540883062</v>
      </c>
      <c r="S21" s="746">
        <v>392358</v>
      </c>
      <c r="T21" s="749">
        <v>53.765863244138771</v>
      </c>
      <c r="U21" s="746">
        <v>337395</v>
      </c>
      <c r="V21" s="235">
        <v>46.234136755861229</v>
      </c>
      <c r="W21" s="226"/>
      <c r="X21" s="234">
        <v>288468</v>
      </c>
      <c r="Y21" s="752">
        <v>5.6584909239310495</v>
      </c>
      <c r="Z21" s="746">
        <v>178979</v>
      </c>
      <c r="AA21" s="749">
        <v>62.044663532870189</v>
      </c>
      <c r="AB21" s="746">
        <v>109489</v>
      </c>
      <c r="AC21" s="235">
        <f t="shared" si="0"/>
        <v>37.955336467129804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1054776</v>
      </c>
      <c r="E22" s="740">
        <f t="shared" si="2"/>
        <v>533313</v>
      </c>
      <c r="F22" s="577">
        <f t="shared" si="3"/>
        <v>50.561730642335434</v>
      </c>
      <c r="G22" s="740">
        <f t="shared" si="4"/>
        <v>521463</v>
      </c>
      <c r="H22" s="237">
        <f t="shared" si="3"/>
        <v>49.438269357664566</v>
      </c>
      <c r="I22" s="226"/>
      <c r="J22" s="234">
        <f t="shared" si="5"/>
        <v>828053</v>
      </c>
      <c r="K22" s="752">
        <f t="shared" si="6"/>
        <v>78.505104401313645</v>
      </c>
      <c r="L22" s="746">
        <v>407146</v>
      </c>
      <c r="M22" s="749">
        <v>49.169074926363407</v>
      </c>
      <c r="N22" s="746">
        <v>420907</v>
      </c>
      <c r="O22" s="235">
        <v>50.830925073636593</v>
      </c>
      <c r="P22" s="226"/>
      <c r="Q22" s="234">
        <v>152621</v>
      </c>
      <c r="R22" s="752">
        <v>14.469517698544527</v>
      </c>
      <c r="S22" s="746">
        <v>79669</v>
      </c>
      <c r="T22" s="749">
        <v>52.200549072539168</v>
      </c>
      <c r="U22" s="746">
        <v>72952</v>
      </c>
      <c r="V22" s="235">
        <v>47.799450927460832</v>
      </c>
      <c r="W22" s="226"/>
      <c r="X22" s="234">
        <v>74102</v>
      </c>
      <c r="Y22" s="752">
        <v>7.0253779001418311</v>
      </c>
      <c r="Z22" s="746">
        <v>46498</v>
      </c>
      <c r="AA22" s="749">
        <v>62.748643761301992</v>
      </c>
      <c r="AB22" s="746">
        <v>27604</v>
      </c>
      <c r="AC22" s="235">
        <f t="shared" si="0"/>
        <v>37.251356238698015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2690464</v>
      </c>
      <c r="E23" s="740">
        <f t="shared" si="2"/>
        <v>1395756</v>
      </c>
      <c r="F23" s="577">
        <f t="shared" si="3"/>
        <v>51.877891694518119</v>
      </c>
      <c r="G23" s="740">
        <f t="shared" si="4"/>
        <v>1294708</v>
      </c>
      <c r="H23" s="237">
        <f t="shared" si="3"/>
        <v>48.122108305481881</v>
      </c>
      <c r="I23" s="226"/>
      <c r="J23" s="234">
        <f t="shared" si="5"/>
        <v>1987834</v>
      </c>
      <c r="K23" s="752">
        <f t="shared" si="6"/>
        <v>73.884430343613587</v>
      </c>
      <c r="L23" s="746">
        <v>994395</v>
      </c>
      <c r="M23" s="749">
        <v>50.024046273481595</v>
      </c>
      <c r="N23" s="746">
        <v>993439</v>
      </c>
      <c r="O23" s="235">
        <v>49.975953726518412</v>
      </c>
      <c r="P23" s="226"/>
      <c r="Q23" s="234">
        <v>464829</v>
      </c>
      <c r="R23" s="752">
        <v>17.276908369708718</v>
      </c>
      <c r="S23" s="746">
        <v>250613</v>
      </c>
      <c r="T23" s="749">
        <v>53.915095658833678</v>
      </c>
      <c r="U23" s="746">
        <v>214216</v>
      </c>
      <c r="V23" s="235">
        <v>46.084904341166322</v>
      </c>
      <c r="W23" s="226"/>
      <c r="X23" s="234">
        <v>237801</v>
      </c>
      <c r="Y23" s="752">
        <v>8.8386612866776897</v>
      </c>
      <c r="Z23" s="746">
        <v>150748</v>
      </c>
      <c r="AA23" s="749">
        <v>63.392500452058655</v>
      </c>
      <c r="AB23" s="746">
        <v>87053</v>
      </c>
      <c r="AC23" s="235">
        <f t="shared" si="0"/>
        <v>36.607499547941345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6750336</v>
      </c>
      <c r="E24" s="740">
        <f t="shared" si="2"/>
        <v>3520182</v>
      </c>
      <c r="F24" s="577">
        <f t="shared" si="3"/>
        <v>52.148248620513115</v>
      </c>
      <c r="G24" s="740">
        <f t="shared" si="4"/>
        <v>3230154</v>
      </c>
      <c r="H24" s="237">
        <f t="shared" si="3"/>
        <v>47.851751379486892</v>
      </c>
      <c r="I24" s="226"/>
      <c r="J24" s="234">
        <f t="shared" si="5"/>
        <v>5514027</v>
      </c>
      <c r="K24" s="752">
        <f t="shared" si="6"/>
        <v>81.685222780021618</v>
      </c>
      <c r="L24" s="746">
        <v>2796320</v>
      </c>
      <c r="M24" s="749">
        <v>50.712845620813972</v>
      </c>
      <c r="N24" s="746">
        <v>2717707</v>
      </c>
      <c r="O24" s="235">
        <v>49.287154379186028</v>
      </c>
      <c r="P24" s="226"/>
      <c r="Q24" s="234">
        <v>866035</v>
      </c>
      <c r="R24" s="752">
        <v>12.829509523674082</v>
      </c>
      <c r="S24" s="746">
        <v>485204</v>
      </c>
      <c r="T24" s="749">
        <v>56.025911192965637</v>
      </c>
      <c r="U24" s="746">
        <v>380831</v>
      </c>
      <c r="V24" s="235">
        <v>43.974088807034356</v>
      </c>
      <c r="W24" s="226"/>
      <c r="X24" s="234">
        <v>370274</v>
      </c>
      <c r="Y24" s="752">
        <v>5.4852676963043026</v>
      </c>
      <c r="Z24" s="746">
        <v>238658</v>
      </c>
      <c r="AA24" s="749">
        <v>64.454431042957381</v>
      </c>
      <c r="AB24" s="746">
        <v>131616</v>
      </c>
      <c r="AC24" s="235">
        <f t="shared" si="0"/>
        <v>35.545568957042626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1531878</v>
      </c>
      <c r="E25" s="740">
        <f t="shared" si="2"/>
        <v>764470</v>
      </c>
      <c r="F25" s="577">
        <f t="shared" si="3"/>
        <v>49.904104634964405</v>
      </c>
      <c r="G25" s="740">
        <f t="shared" si="4"/>
        <v>767408</v>
      </c>
      <c r="H25" s="237">
        <f t="shared" si="3"/>
        <v>50.095895365035595</v>
      </c>
      <c r="I25" s="226"/>
      <c r="J25" s="234">
        <f t="shared" si="5"/>
        <v>1285039</v>
      </c>
      <c r="K25" s="752">
        <f t="shared" si="6"/>
        <v>83.886510544573383</v>
      </c>
      <c r="L25" s="746">
        <v>626571</v>
      </c>
      <c r="M25" s="749">
        <v>48.758909262676077</v>
      </c>
      <c r="N25" s="746">
        <v>658468</v>
      </c>
      <c r="O25" s="235">
        <v>51.241090737323923</v>
      </c>
      <c r="P25" s="226"/>
      <c r="Q25" s="234">
        <v>175195</v>
      </c>
      <c r="R25" s="752">
        <v>11.436615709606118</v>
      </c>
      <c r="S25" s="746">
        <v>93660</v>
      </c>
      <c r="T25" s="749">
        <v>53.460429806786728</v>
      </c>
      <c r="U25" s="746">
        <v>81535</v>
      </c>
      <c r="V25" s="235">
        <v>46.539570193213272</v>
      </c>
      <c r="W25" s="226"/>
      <c r="X25" s="234">
        <v>71644</v>
      </c>
      <c r="Y25" s="752">
        <v>4.6768737458204894</v>
      </c>
      <c r="Z25" s="746">
        <v>44239</v>
      </c>
      <c r="AA25" s="749">
        <v>61.748366925353139</v>
      </c>
      <c r="AB25" s="746">
        <v>27405</v>
      </c>
      <c r="AC25" s="235">
        <f t="shared" si="0"/>
        <v>38.251633074646861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664117</v>
      </c>
      <c r="E26" s="742">
        <f t="shared" si="2"/>
        <v>335497</v>
      </c>
      <c r="F26" s="579">
        <f t="shared" si="3"/>
        <v>50.517755154588727</v>
      </c>
      <c r="G26" s="742">
        <f t="shared" si="4"/>
        <v>328620</v>
      </c>
      <c r="H26" s="237">
        <f t="shared" si="3"/>
        <v>49.48224484541128</v>
      </c>
      <c r="I26" s="226"/>
      <c r="J26" s="238">
        <f t="shared" si="5"/>
        <v>529501</v>
      </c>
      <c r="K26" s="753">
        <f t="shared" si="6"/>
        <v>79.730077682095171</v>
      </c>
      <c r="L26" s="741">
        <v>260559</v>
      </c>
      <c r="M26" s="578">
        <v>49.208405649847684</v>
      </c>
      <c r="N26" s="741">
        <v>268942</v>
      </c>
      <c r="O26" s="235">
        <v>50.791594350152316</v>
      </c>
      <c r="P26" s="226"/>
      <c r="Q26" s="238">
        <v>93138</v>
      </c>
      <c r="R26" s="753">
        <v>14.024336073312382</v>
      </c>
      <c r="S26" s="741">
        <v>48824</v>
      </c>
      <c r="T26" s="578">
        <v>52.421138525628642</v>
      </c>
      <c r="U26" s="741">
        <v>44314</v>
      </c>
      <c r="V26" s="235">
        <v>47.578861474371365</v>
      </c>
      <c r="W26" s="226"/>
      <c r="X26" s="238">
        <v>41478</v>
      </c>
      <c r="Y26" s="753">
        <v>6.2455862445924435</v>
      </c>
      <c r="Z26" s="741">
        <v>26114</v>
      </c>
      <c r="AA26" s="578">
        <v>62.958676888953178</v>
      </c>
      <c r="AB26" s="741">
        <v>15364</v>
      </c>
      <c r="AC26" s="235">
        <f t="shared" si="0"/>
        <v>37.041323111046822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2208174</v>
      </c>
      <c r="E27" s="742">
        <f t="shared" si="2"/>
        <v>1134581</v>
      </c>
      <c r="F27" s="579">
        <f t="shared" si="3"/>
        <v>51.380960014926359</v>
      </c>
      <c r="G27" s="742">
        <f t="shared" si="4"/>
        <v>1073593</v>
      </c>
      <c r="H27" s="237">
        <f t="shared" si="3"/>
        <v>48.619039985073641</v>
      </c>
      <c r="I27" s="226"/>
      <c r="J27" s="238">
        <f t="shared" si="5"/>
        <v>1695657</v>
      </c>
      <c r="K27" s="753">
        <f t="shared" si="6"/>
        <v>76.790008396077482</v>
      </c>
      <c r="L27" s="741">
        <v>841099</v>
      </c>
      <c r="M27" s="578">
        <v>49.603133180826077</v>
      </c>
      <c r="N27" s="741">
        <v>854558</v>
      </c>
      <c r="O27" s="235">
        <v>50.396866819173923</v>
      </c>
      <c r="P27" s="226"/>
      <c r="Q27" s="238">
        <v>353210</v>
      </c>
      <c r="R27" s="753">
        <v>15.995569189746822</v>
      </c>
      <c r="S27" s="741">
        <v>190823</v>
      </c>
      <c r="T27" s="578">
        <v>54.025367345205396</v>
      </c>
      <c r="U27" s="741">
        <v>162387</v>
      </c>
      <c r="V27" s="235">
        <v>45.974632654794604</v>
      </c>
      <c r="W27" s="226"/>
      <c r="X27" s="238">
        <v>159307</v>
      </c>
      <c r="Y27" s="753">
        <v>7.2144224141756945</v>
      </c>
      <c r="Z27" s="741">
        <v>102659</v>
      </c>
      <c r="AA27" s="578">
        <v>64.440985016352073</v>
      </c>
      <c r="AB27" s="741">
        <v>56648</v>
      </c>
      <c r="AC27" s="235">
        <f t="shared" si="0"/>
        <v>35.559014983647927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319892</v>
      </c>
      <c r="E28" s="742">
        <f t="shared" si="2"/>
        <v>162041</v>
      </c>
      <c r="F28" s="579">
        <f t="shared" si="3"/>
        <v>50.654908531629431</v>
      </c>
      <c r="G28" s="742">
        <f t="shared" si="4"/>
        <v>157851</v>
      </c>
      <c r="H28" s="243">
        <f t="shared" si="3"/>
        <v>49.345091468370576</v>
      </c>
      <c r="I28" s="226"/>
      <c r="J28" s="238">
        <f t="shared" si="5"/>
        <v>251041</v>
      </c>
      <c r="K28" s="753">
        <f t="shared" si="6"/>
        <v>78.476798419466562</v>
      </c>
      <c r="L28" s="741">
        <v>123897</v>
      </c>
      <c r="M28" s="578">
        <v>49.353292888412646</v>
      </c>
      <c r="N28" s="741">
        <v>127144</v>
      </c>
      <c r="O28" s="242">
        <v>50.646707111587354</v>
      </c>
      <c r="P28" s="226"/>
      <c r="Q28" s="238">
        <v>46710</v>
      </c>
      <c r="R28" s="753">
        <v>14.601803108549136</v>
      </c>
      <c r="S28" s="741">
        <v>24276</v>
      </c>
      <c r="T28" s="578">
        <v>51.971740526653818</v>
      </c>
      <c r="U28" s="741">
        <v>22434</v>
      </c>
      <c r="V28" s="242">
        <v>48.028259473346182</v>
      </c>
      <c r="W28" s="226"/>
      <c r="X28" s="238">
        <v>22141</v>
      </c>
      <c r="Y28" s="753">
        <v>6.9213984719842943</v>
      </c>
      <c r="Z28" s="741">
        <v>13868</v>
      </c>
      <c r="AA28" s="578">
        <v>62.634930671604714</v>
      </c>
      <c r="AB28" s="741">
        <v>8273</v>
      </c>
      <c r="AC28" s="242">
        <f t="shared" si="0"/>
        <v>37.365069328395286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168287</v>
      </c>
      <c r="E29" s="743">
        <f t="shared" si="2"/>
        <v>83370</v>
      </c>
      <c r="F29" s="580">
        <f t="shared" ref="F29:H29" si="7">E29/$D29*100</f>
        <v>49.540368537082486</v>
      </c>
      <c r="G29" s="743">
        <f t="shared" si="4"/>
        <v>84917</v>
      </c>
      <c r="H29" s="248">
        <f t="shared" si="7"/>
        <v>50.459631462917521</v>
      </c>
      <c r="I29" s="226"/>
      <c r="J29" s="245">
        <f t="shared" si="5"/>
        <v>148381</v>
      </c>
      <c r="K29" s="754">
        <f t="shared" si="6"/>
        <v>88.171397671834427</v>
      </c>
      <c r="L29" s="747">
        <v>72450</v>
      </c>
      <c r="M29" s="750">
        <v>48.827006153078898</v>
      </c>
      <c r="N29" s="747">
        <v>75931</v>
      </c>
      <c r="O29" s="246">
        <v>51.172993846921102</v>
      </c>
      <c r="P29" s="226"/>
      <c r="Q29" s="245">
        <v>15047</v>
      </c>
      <c r="R29" s="754">
        <v>8.9412729444342105</v>
      </c>
      <c r="S29" s="747">
        <v>7767</v>
      </c>
      <c r="T29" s="750">
        <v>51.618262776633216</v>
      </c>
      <c r="U29" s="747">
        <v>7280</v>
      </c>
      <c r="V29" s="246">
        <v>48.381737223366784</v>
      </c>
      <c r="W29" s="226"/>
      <c r="X29" s="245">
        <v>4859</v>
      </c>
      <c r="Y29" s="754">
        <v>2.8873293837313638</v>
      </c>
      <c r="Z29" s="747">
        <v>3153</v>
      </c>
      <c r="AA29" s="750">
        <v>64.889895040131719</v>
      </c>
      <c r="AB29" s="747">
        <v>1706</v>
      </c>
      <c r="AC29" s="246">
        <f t="shared" si="0"/>
        <v>35.110104959868288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47475420</v>
      </c>
      <c r="E31" s="744">
        <f>L31+S31+Z31</f>
        <v>24210039</v>
      </c>
      <c r="F31" s="409">
        <f>E31/$D31*100</f>
        <v>50.994891672364353</v>
      </c>
      <c r="G31" s="744">
        <f>N31+U31+AB31</f>
        <v>23265381</v>
      </c>
      <c r="H31" s="255">
        <f>G31/$D31*100</f>
        <v>49.005108327635647</v>
      </c>
      <c r="I31" s="211"/>
      <c r="J31" s="253">
        <f>L31+N31</f>
        <v>37996410</v>
      </c>
      <c r="K31" s="755">
        <f>J31/$D31*100</f>
        <v>80.033857520375804</v>
      </c>
      <c r="L31" s="744">
        <f>SUM(L12:L29)</f>
        <v>18842705</v>
      </c>
      <c r="M31" s="409">
        <f t="shared" ref="M31:O31" si="8">L31/$J31*100</f>
        <v>49.59075081040551</v>
      </c>
      <c r="N31" s="744">
        <f>SUM(N12:N29)</f>
        <v>19153705</v>
      </c>
      <c r="O31" s="254">
        <f t="shared" si="8"/>
        <v>50.409249189594497</v>
      </c>
      <c r="P31" s="211"/>
      <c r="Q31" s="253">
        <f>SUM(Q12:Q29)</f>
        <v>6614527</v>
      </c>
      <c r="R31" s="755">
        <f>Q31/$D31*100</f>
        <v>13.932529717483277</v>
      </c>
      <c r="S31" s="744">
        <f>SUM(S12:S29)</f>
        <v>3559541</v>
      </c>
      <c r="T31" s="409">
        <f>S31/$Q31*100</f>
        <v>53.81399153711218</v>
      </c>
      <c r="U31" s="744">
        <f>SUM(U12:U29)</f>
        <v>3054986</v>
      </c>
      <c r="V31" s="254">
        <f>U31/$Q31*100</f>
        <v>46.18600846288782</v>
      </c>
      <c r="W31" s="211"/>
      <c r="X31" s="253">
        <f>SUM(X12:X29)</f>
        <v>2864483</v>
      </c>
      <c r="Y31" s="755">
        <f>X31/$D31*100</f>
        <v>6.0336127621409146</v>
      </c>
      <c r="Z31" s="744">
        <f>SUM(Z12:Z29)</f>
        <v>1807793</v>
      </c>
      <c r="AA31" s="409">
        <f>Z31/$X31*100</f>
        <v>63.110620659993444</v>
      </c>
      <c r="AB31" s="744">
        <f>SUM(AB12:AB29)</f>
        <v>1056690</v>
      </c>
      <c r="AC31" s="254">
        <f>AB31/$X31*100</f>
        <v>36.889379340006556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97" customFormat="1" ht="5.25" customHeight="1" x14ac:dyDescent="0.2">
      <c r="B32" s="257" t="s">
        <v>42</v>
      </c>
      <c r="C32" s="613"/>
      <c r="I32" s="613"/>
    </row>
    <row r="33" spans="2:15" s="297" customFormat="1" ht="5.25" customHeight="1" x14ac:dyDescent="0.2">
      <c r="B33" s="257" t="s">
        <v>50</v>
      </c>
      <c r="C33" s="993"/>
      <c r="I33" s="993"/>
    </row>
    <row r="34" spans="2:15" s="251" customFormat="1" ht="13.5" customHeight="1" x14ac:dyDescent="0.2">
      <c r="B34" s="1057" t="s">
        <v>487</v>
      </c>
      <c r="C34" s="1057"/>
      <c r="D34" s="1057"/>
      <c r="E34" s="1057"/>
      <c r="F34" s="1057"/>
      <c r="G34" s="1057"/>
      <c r="H34" s="1057"/>
      <c r="I34" s="1057"/>
      <c r="J34" s="1057"/>
      <c r="K34" s="1057"/>
      <c r="L34" s="1057"/>
      <c r="M34" s="1057"/>
      <c r="N34" s="1057"/>
      <c r="O34" s="1057"/>
    </row>
    <row r="35" spans="2:15" s="439" customFormat="1" ht="29.25" customHeight="1" x14ac:dyDescent="0.2">
      <c r="B35" s="1055"/>
      <c r="C35" s="1055"/>
      <c r="D35" s="1055"/>
      <c r="E35" s="996"/>
      <c r="F35" s="996"/>
      <c r="G35" s="996"/>
      <c r="H35" s="700"/>
      <c r="I35" s="700"/>
      <c r="J35" s="700"/>
      <c r="K35" s="700"/>
      <c r="L35" s="700"/>
      <c r="M35" s="700"/>
      <c r="N35" s="700"/>
    </row>
    <row r="36" spans="2:15" s="439" customFormat="1" ht="4.5" customHeight="1" x14ac:dyDescent="0.2">
      <c r="B36" s="1056"/>
      <c r="C36" s="1056"/>
      <c r="D36" s="1056"/>
      <c r="E36" s="995"/>
      <c r="F36" s="995"/>
      <c r="G36" s="995"/>
      <c r="H36" s="700"/>
      <c r="I36" s="700"/>
      <c r="J36" s="700"/>
      <c r="K36" s="700"/>
      <c r="L36" s="700"/>
      <c r="M36" s="700"/>
      <c r="N36" s="700"/>
    </row>
    <row r="37" spans="2:15" s="439" customFormat="1" x14ac:dyDescent="0.2"/>
    <row r="38" spans="2:15" s="439" customFormat="1" x14ac:dyDescent="0.2"/>
    <row r="39" spans="2:15" s="439" customFormat="1" x14ac:dyDescent="0.2"/>
    <row r="40" spans="2:15" s="439" customFormat="1" x14ac:dyDescent="0.2"/>
    <row r="41" spans="2:15" s="439" customFormat="1" x14ac:dyDescent="0.2"/>
    <row r="42" spans="2:15" s="439" customFormat="1" x14ac:dyDescent="0.2"/>
    <row r="43" spans="2:15" s="297" customFormat="1" x14ac:dyDescent="0.2"/>
    <row r="44" spans="2:15" s="297" customFormat="1" x14ac:dyDescent="0.2"/>
    <row r="45" spans="2:15" s="297" customFormat="1" x14ac:dyDescent="0.2"/>
    <row r="46" spans="2:15" s="297" customFormat="1" x14ac:dyDescent="0.2"/>
  </sheetData>
  <mergeCells count="30">
    <mergeCell ref="B35:D35"/>
    <mergeCell ref="B36:D36"/>
    <mergeCell ref="R9:R10"/>
    <mergeCell ref="S9:T9"/>
    <mergeCell ref="K9:K10"/>
    <mergeCell ref="L9:M9"/>
    <mergeCell ref="N9:O9"/>
    <mergeCell ref="Q9:Q10"/>
    <mergeCell ref="B34:O34"/>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58"/>
      <c r="C3" s="1058"/>
      <c r="D3" s="1058"/>
      <c r="E3" s="1058"/>
      <c r="F3" s="1058"/>
    </row>
    <row r="4" spans="2:19" s="7" customFormat="1" ht="23.25" customHeight="1" x14ac:dyDescent="0.2">
      <c r="B4" s="1031" t="s">
        <v>403</v>
      </c>
      <c r="C4" s="1031"/>
      <c r="D4" s="1031"/>
      <c r="E4" s="1031"/>
      <c r="F4" s="1031"/>
      <c r="G4" s="1031"/>
      <c r="H4" s="1031"/>
      <c r="I4" s="1031"/>
      <c r="J4" s="1031"/>
      <c r="K4" s="1031"/>
      <c r="L4" s="1031"/>
      <c r="M4" s="1031"/>
    </row>
    <row r="5" spans="2:19" s="7" customFormat="1" ht="15.75" customHeight="1" x14ac:dyDescent="0.2">
      <c r="B5" s="1063" t="str">
        <f>porsaad!B6</f>
        <v>Situación a 30 de junio de 2023</v>
      </c>
      <c r="C5" s="1063"/>
      <c r="D5" s="1063"/>
      <c r="E5" s="1063"/>
      <c r="F5" s="1063"/>
      <c r="G5" s="1063"/>
      <c r="H5" s="1063"/>
      <c r="I5" s="1063"/>
      <c r="J5" s="1063"/>
      <c r="K5" s="1063"/>
      <c r="L5" s="1063"/>
      <c r="M5" s="1063"/>
      <c r="N5" s="43"/>
      <c r="O5" s="43"/>
      <c r="P5" s="43"/>
      <c r="Q5" s="43"/>
      <c r="R5" s="43"/>
      <c r="S5" s="43"/>
    </row>
    <row r="6" spans="2:19" s="7" customFormat="1" ht="10.5" customHeight="1" x14ac:dyDescent="0.2">
      <c r="B6" s="42"/>
    </row>
    <row r="7" spans="2:19" s="40" customFormat="1" ht="36.75" customHeight="1" x14ac:dyDescent="0.2">
      <c r="B7" s="1061" t="s">
        <v>15</v>
      </c>
      <c r="C7" s="23"/>
      <c r="D7" s="1059" t="s">
        <v>14</v>
      </c>
      <c r="E7" s="1060"/>
      <c r="F7" s="21"/>
      <c r="G7" s="144"/>
      <c r="H7" s="144"/>
      <c r="I7" s="144"/>
      <c r="J7" s="144"/>
      <c r="K7" s="144"/>
      <c r="L7" s="144"/>
      <c r="M7" s="144"/>
    </row>
    <row r="8" spans="2:19" s="36" customFormat="1" ht="30.75" customHeight="1" x14ac:dyDescent="0.2">
      <c r="B8" s="1062"/>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433486</v>
      </c>
      <c r="D10" s="137">
        <v>433486</v>
      </c>
      <c r="E10" s="185">
        <f t="shared" ref="E10:E27" si="1">D10*100/$D$29</f>
        <v>21.086410865081525</v>
      </c>
      <c r="F10" s="29"/>
      <c r="G10" s="147"/>
      <c r="H10" s="147"/>
      <c r="I10" s="147"/>
      <c r="J10" s="147"/>
      <c r="K10" s="147"/>
      <c r="L10" s="147"/>
      <c r="M10" s="146"/>
    </row>
    <row r="11" spans="2:19" s="28" customFormat="1" ht="18" customHeight="1" x14ac:dyDescent="0.2">
      <c r="B11" s="32" t="s">
        <v>10</v>
      </c>
      <c r="C11" s="30">
        <f t="shared" si="0"/>
        <v>52747</v>
      </c>
      <c r="D11" s="138">
        <v>52747</v>
      </c>
      <c r="E11" s="186">
        <f t="shared" si="1"/>
        <v>2.5658150756897693</v>
      </c>
      <c r="F11" s="29"/>
      <c r="G11" s="147"/>
      <c r="H11" s="147"/>
      <c r="I11" s="147"/>
      <c r="J11" s="147"/>
      <c r="K11" s="147"/>
      <c r="L11" s="147"/>
      <c r="M11" s="147"/>
    </row>
    <row r="12" spans="2:19" s="28" customFormat="1" ht="18" customHeight="1" x14ac:dyDescent="0.2">
      <c r="B12" s="32" t="s">
        <v>40</v>
      </c>
      <c r="C12" s="30">
        <f t="shared" si="0"/>
        <v>45417</v>
      </c>
      <c r="D12" s="138">
        <v>45417</v>
      </c>
      <c r="E12" s="186">
        <f t="shared" si="1"/>
        <v>2.2092559442736506</v>
      </c>
      <c r="F12" s="29"/>
      <c r="G12" s="147"/>
      <c r="H12" s="147"/>
      <c r="I12" s="147"/>
      <c r="J12" s="147"/>
      <c r="K12" s="147"/>
      <c r="L12" s="147"/>
      <c r="M12" s="147"/>
    </row>
    <row r="13" spans="2:19" s="28" customFormat="1" ht="18" customHeight="1" x14ac:dyDescent="0.2">
      <c r="B13" s="32" t="s">
        <v>41</v>
      </c>
      <c r="C13" s="30">
        <f t="shared" si="0"/>
        <v>42037</v>
      </c>
      <c r="D13" s="138">
        <v>42037</v>
      </c>
      <c r="E13" s="186">
        <f t="shared" si="1"/>
        <v>2.0448398645756316</v>
      </c>
      <c r="F13" s="29"/>
      <c r="G13" s="147"/>
      <c r="H13" s="147"/>
      <c r="I13" s="147"/>
      <c r="J13" s="147"/>
      <c r="K13" s="147"/>
      <c r="L13" s="147"/>
      <c r="M13" s="147"/>
    </row>
    <row r="14" spans="2:19" s="28" customFormat="1" ht="18" customHeight="1" x14ac:dyDescent="0.2">
      <c r="B14" s="32" t="s">
        <v>9</v>
      </c>
      <c r="C14" s="30">
        <f t="shared" si="0"/>
        <v>59043</v>
      </c>
      <c r="D14" s="138">
        <v>59043</v>
      </c>
      <c r="E14" s="186">
        <f t="shared" si="1"/>
        <v>2.8720765069852514</v>
      </c>
      <c r="F14" s="29"/>
      <c r="G14" s="147"/>
      <c r="H14" s="147"/>
      <c r="I14" s="147"/>
      <c r="J14" s="147"/>
      <c r="K14" s="147"/>
      <c r="L14" s="147"/>
      <c r="M14" s="149"/>
    </row>
    <row r="15" spans="2:19" s="28" customFormat="1" ht="18" customHeight="1" x14ac:dyDescent="0.2">
      <c r="B15" s="32" t="s">
        <v>8</v>
      </c>
      <c r="C15" s="30">
        <f t="shared" si="0"/>
        <v>23546</v>
      </c>
      <c r="D15" s="138">
        <v>23546</v>
      </c>
      <c r="E15" s="186">
        <f t="shared" si="1"/>
        <v>1.1453671634821185</v>
      </c>
      <c r="F15" s="29"/>
      <c r="G15" s="147"/>
      <c r="H15" s="147"/>
      <c r="I15" s="147"/>
      <c r="J15" s="147"/>
      <c r="K15" s="147"/>
      <c r="L15" s="147"/>
      <c r="M15" s="149"/>
    </row>
    <row r="16" spans="2:19" s="28" customFormat="1" ht="18" customHeight="1" x14ac:dyDescent="0.2">
      <c r="B16" s="32" t="s">
        <v>7</v>
      </c>
      <c r="C16" s="30">
        <f t="shared" si="0"/>
        <v>151767</v>
      </c>
      <c r="D16" s="138">
        <v>151767</v>
      </c>
      <c r="E16" s="186">
        <f t="shared" si="1"/>
        <v>7.3825251974938713</v>
      </c>
      <c r="F16" s="29"/>
      <c r="G16" s="147"/>
      <c r="H16" s="147"/>
      <c r="I16" s="147"/>
      <c r="J16" s="147"/>
      <c r="K16" s="147"/>
      <c r="L16" s="147"/>
      <c r="M16" s="147"/>
    </row>
    <row r="17" spans="2:13" s="28" customFormat="1" ht="18" customHeight="1" x14ac:dyDescent="0.2">
      <c r="B17" s="32" t="s">
        <v>43</v>
      </c>
      <c r="C17" s="30">
        <f t="shared" si="0"/>
        <v>94471</v>
      </c>
      <c r="D17" s="138">
        <v>94471</v>
      </c>
      <c r="E17" s="186">
        <f t="shared" si="1"/>
        <v>4.5954294275596377</v>
      </c>
      <c r="F17" s="29"/>
      <c r="G17" s="147"/>
      <c r="H17" s="147"/>
      <c r="I17" s="147"/>
      <c r="J17" s="147"/>
      <c r="K17" s="147"/>
      <c r="L17" s="147"/>
      <c r="M17" s="147"/>
    </row>
    <row r="18" spans="2:13" s="28" customFormat="1" ht="18" customHeight="1" x14ac:dyDescent="0.2">
      <c r="B18" s="32" t="s">
        <v>44</v>
      </c>
      <c r="C18" s="30">
        <f t="shared" si="0"/>
        <v>368289</v>
      </c>
      <c r="D18" s="138">
        <v>368289</v>
      </c>
      <c r="E18" s="186">
        <f t="shared" si="1"/>
        <v>17.914980347900531</v>
      </c>
      <c r="F18" s="29"/>
      <c r="G18" s="147"/>
      <c r="H18" s="147"/>
      <c r="I18" s="147"/>
      <c r="J18" s="147"/>
      <c r="K18" s="147"/>
      <c r="L18" s="147"/>
      <c r="M18" s="147"/>
    </row>
    <row r="19" spans="2:13" s="28" customFormat="1" ht="18" customHeight="1" x14ac:dyDescent="0.2">
      <c r="B19" s="32" t="s">
        <v>6</v>
      </c>
      <c r="C19" s="30">
        <f t="shared" si="0"/>
        <v>197799</v>
      </c>
      <c r="D19" s="138">
        <v>197799</v>
      </c>
      <c r="E19" s="186">
        <f t="shared" si="1"/>
        <v>9.6216970852628716</v>
      </c>
      <c r="F19" s="29"/>
      <c r="G19" s="147"/>
      <c r="H19" s="147"/>
      <c r="I19" s="147"/>
      <c r="J19" s="147"/>
      <c r="K19" s="147"/>
      <c r="L19" s="147"/>
      <c r="M19" s="147"/>
    </row>
    <row r="20" spans="2:13" s="28" customFormat="1" ht="18" customHeight="1" x14ac:dyDescent="0.2">
      <c r="B20" s="32" t="s">
        <v>5</v>
      </c>
      <c r="C20" s="30">
        <f t="shared" si="0"/>
        <v>57881</v>
      </c>
      <c r="D20" s="138">
        <v>57881</v>
      </c>
      <c r="E20" s="186">
        <f t="shared" si="1"/>
        <v>2.8155523991127369</v>
      </c>
      <c r="F20" s="29"/>
      <c r="G20" s="147"/>
      <c r="H20" s="147"/>
      <c r="I20" s="147"/>
      <c r="J20" s="147"/>
      <c r="K20" s="147"/>
      <c r="L20" s="147"/>
      <c r="M20" s="147"/>
    </row>
    <row r="21" spans="2:13" s="28" customFormat="1" ht="18" customHeight="1" x14ac:dyDescent="0.2">
      <c r="B21" s="32" t="s">
        <v>38</v>
      </c>
      <c r="C21" s="30">
        <f t="shared" si="0"/>
        <v>83145</v>
      </c>
      <c r="D21" s="138">
        <v>83145</v>
      </c>
      <c r="E21" s="186">
        <f t="shared" si="1"/>
        <v>4.044489629139588</v>
      </c>
      <c r="F21" s="29"/>
      <c r="G21" s="147"/>
      <c r="H21" s="147"/>
      <c r="I21" s="147"/>
      <c r="J21" s="147"/>
      <c r="K21" s="147"/>
      <c r="L21" s="147"/>
      <c r="M21" s="147"/>
    </row>
    <row r="22" spans="2:13" s="28" customFormat="1" ht="18" customHeight="1" x14ac:dyDescent="0.2">
      <c r="B22" s="32" t="s">
        <v>45</v>
      </c>
      <c r="C22" s="30">
        <f t="shared" si="0"/>
        <v>233210</v>
      </c>
      <c r="D22" s="138">
        <v>233210</v>
      </c>
      <c r="E22" s="186">
        <f t="shared" si="1"/>
        <v>11.344223061057711</v>
      </c>
      <c r="F22" s="29"/>
      <c r="G22" s="147"/>
      <c r="H22" s="147"/>
      <c r="I22" s="147"/>
      <c r="J22" s="147"/>
      <c r="K22" s="147"/>
      <c r="L22" s="147"/>
      <c r="M22" s="147"/>
    </row>
    <row r="23" spans="2:13" s="33" customFormat="1" ht="18" customHeight="1" x14ac:dyDescent="0.2">
      <c r="B23" s="32" t="s">
        <v>46</v>
      </c>
      <c r="C23" s="30">
        <f t="shared" si="0"/>
        <v>60122</v>
      </c>
      <c r="D23" s="138">
        <v>60122</v>
      </c>
      <c r="E23" s="186">
        <f t="shared" si="1"/>
        <v>2.9245631785811574</v>
      </c>
      <c r="F23" s="34"/>
      <c r="G23" s="147"/>
      <c r="H23" s="147"/>
      <c r="I23" s="147"/>
      <c r="J23" s="147"/>
      <c r="K23" s="147"/>
      <c r="L23" s="147"/>
      <c r="M23" s="147"/>
    </row>
    <row r="24" spans="2:13" s="28" customFormat="1" ht="18" customHeight="1" x14ac:dyDescent="0.2">
      <c r="B24" s="32" t="s">
        <v>47</v>
      </c>
      <c r="C24" s="30">
        <f t="shared" si="0"/>
        <v>21751</v>
      </c>
      <c r="D24" s="138">
        <v>21751</v>
      </c>
      <c r="E24" s="186">
        <f t="shared" si="1"/>
        <v>1.0580515235241468</v>
      </c>
      <c r="F24" s="29"/>
      <c r="G24" s="147"/>
      <c r="H24" s="147"/>
      <c r="I24" s="147"/>
      <c r="J24" s="147"/>
      <c r="K24" s="147"/>
      <c r="L24" s="147"/>
      <c r="M24" s="147"/>
    </row>
    <row r="25" spans="2:13" s="28" customFormat="1" ht="18" customHeight="1" x14ac:dyDescent="0.2">
      <c r="B25" s="32" t="s">
        <v>48</v>
      </c>
      <c r="C25" s="30">
        <f t="shared" si="0"/>
        <v>111374</v>
      </c>
      <c r="D25" s="138">
        <v>111374</v>
      </c>
      <c r="E25" s="186">
        <f t="shared" si="1"/>
        <v>5.4176557574814179</v>
      </c>
      <c r="F25" s="29"/>
      <c r="G25" s="147"/>
      <c r="H25" s="147"/>
      <c r="I25" s="147"/>
      <c r="J25" s="147"/>
      <c r="K25" s="147"/>
      <c r="L25" s="147"/>
      <c r="M25" s="147"/>
    </row>
    <row r="26" spans="2:13" s="28" customFormat="1" ht="18" customHeight="1" x14ac:dyDescent="0.2">
      <c r="B26" s="32" t="s">
        <v>49</v>
      </c>
      <c r="C26" s="30">
        <f t="shared" si="0"/>
        <v>14552</v>
      </c>
      <c r="D26" s="138">
        <v>14552</v>
      </c>
      <c r="E26" s="187">
        <f t="shared" si="1"/>
        <v>0.70786473129159044</v>
      </c>
      <c r="F26" s="29"/>
      <c r="G26" s="147"/>
      <c r="H26" s="147"/>
      <c r="I26" s="147"/>
      <c r="J26" s="147"/>
      <c r="K26" s="147"/>
      <c r="L26" s="147"/>
      <c r="M26" s="147"/>
    </row>
    <row r="27" spans="2:13" s="28" customFormat="1" ht="18" customHeight="1" x14ac:dyDescent="0.2">
      <c r="B27" s="31" t="s">
        <v>4</v>
      </c>
      <c r="C27" s="30">
        <f t="shared" si="0"/>
        <v>5123</v>
      </c>
      <c r="D27" s="139">
        <v>5123</v>
      </c>
      <c r="E27" s="188">
        <f t="shared" si="1"/>
        <v>0.24920224150679068</v>
      </c>
      <c r="F27" s="29"/>
      <c r="G27" s="147"/>
      <c r="H27" s="147"/>
      <c r="I27" s="147"/>
      <c r="J27" s="147"/>
      <c r="K27" s="147"/>
      <c r="L27" s="147"/>
      <c r="M27" s="147"/>
    </row>
    <row r="28" spans="2:13" s="25" customFormat="1" ht="3.75" customHeight="1" x14ac:dyDescent="0.2">
      <c r="B28" s="26"/>
      <c r="C28" s="27"/>
      <c r="D28" s="26"/>
      <c r="E28" s="193"/>
      <c r="F28"/>
      <c r="G28" s="146"/>
      <c r="H28" s="146"/>
      <c r="I28" s="146"/>
      <c r="J28" s="146"/>
      <c r="K28" s="146"/>
      <c r="L28" s="146"/>
      <c r="M28" s="146"/>
    </row>
    <row r="29" spans="2:13" s="20" customFormat="1" ht="18" customHeight="1" x14ac:dyDescent="0.2">
      <c r="B29" s="24" t="s">
        <v>3</v>
      </c>
      <c r="C29" s="23"/>
      <c r="D29" s="22">
        <f>SUM(D10:D28)</f>
        <v>2055760</v>
      </c>
      <c r="E29" s="190">
        <f>D29*100/$D$29</f>
        <v>100</v>
      </c>
      <c r="F29" s="21"/>
      <c r="G29" s="135"/>
      <c r="H29" s="135"/>
      <c r="I29" s="135"/>
      <c r="J29" s="135"/>
      <c r="K29" s="135"/>
      <c r="L29" s="135"/>
      <c r="M29" s="135"/>
    </row>
    <row r="30" spans="2:13" s="19" customFormat="1" ht="23.25" customHeight="1" x14ac:dyDescent="0.2">
      <c r="B30" s="1057"/>
      <c r="C30" s="1057"/>
      <c r="D30" s="1057"/>
      <c r="E30" s="1057"/>
      <c r="F30" s="1057"/>
      <c r="G30" s="1057"/>
      <c r="H30" s="1057"/>
      <c r="I30" s="1057"/>
      <c r="J30" s="1057"/>
      <c r="K30" s="1057"/>
      <c r="L30" s="1057"/>
      <c r="M30" s="1057"/>
    </row>
    <row r="31" spans="2:13" ht="24" customHeight="1" x14ac:dyDescent="0.2">
      <c r="D31" s="18"/>
    </row>
  </sheetData>
  <mergeCells count="6">
    <mergeCell ref="B30:M30"/>
    <mergeCell ref="B3:F3"/>
    <mergeCell ref="D7:E7"/>
    <mergeCell ref="B7:B8"/>
    <mergeCell ref="B4:M4"/>
    <mergeCell ref="B5:M5"/>
  </mergeCells>
  <conditionalFormatting sqref="D10">
    <cfRule type="cellIs" dxfId="36" priority="21" stopIfTrue="1" operator="notEqual">
      <formula>#REF!+#REF!</formula>
    </cfRule>
  </conditionalFormatting>
  <conditionalFormatting sqref="D11">
    <cfRule type="cellIs" dxfId="35" priority="22" stopIfTrue="1" operator="notEqual">
      <formula>#REF!+#REF!</formula>
    </cfRule>
  </conditionalFormatting>
  <conditionalFormatting sqref="D12">
    <cfRule type="cellIs" dxfId="34" priority="23" stopIfTrue="1" operator="notEqual">
      <formula>#REF!+#REF!</formula>
    </cfRule>
  </conditionalFormatting>
  <conditionalFormatting sqref="D13">
    <cfRule type="cellIs" dxfId="33" priority="24" stopIfTrue="1" operator="notEqual">
      <formula>#REF!+#REF!</formula>
    </cfRule>
  </conditionalFormatting>
  <conditionalFormatting sqref="D14">
    <cfRule type="cellIs" dxfId="32" priority="25" stopIfTrue="1" operator="notEqual">
      <formula>#REF!+#REF!</formula>
    </cfRule>
  </conditionalFormatting>
  <conditionalFormatting sqref="D15">
    <cfRule type="cellIs" dxfId="31" priority="26" stopIfTrue="1" operator="notEqual">
      <formula>#REF!+#REF!</formula>
    </cfRule>
  </conditionalFormatting>
  <conditionalFormatting sqref="D16">
    <cfRule type="cellIs" dxfId="30" priority="27" stopIfTrue="1" operator="notEqual">
      <formula>#REF!+#REF!</formula>
    </cfRule>
  </conditionalFormatting>
  <conditionalFormatting sqref="D17">
    <cfRule type="cellIs" dxfId="29" priority="28" stopIfTrue="1" operator="notEqual">
      <formula>#REF!+#REF!</formula>
    </cfRule>
  </conditionalFormatting>
  <conditionalFormatting sqref="D18">
    <cfRule type="cellIs" dxfId="28" priority="29" stopIfTrue="1" operator="notEqual">
      <formula>#REF!+#REF!</formula>
    </cfRule>
  </conditionalFormatting>
  <conditionalFormatting sqref="D19">
    <cfRule type="cellIs" dxfId="27" priority="30" stopIfTrue="1" operator="notEqual">
      <formula>#REF!+#REF!</formula>
    </cfRule>
  </conditionalFormatting>
  <conditionalFormatting sqref="D20">
    <cfRule type="cellIs" dxfId="26" priority="31" stopIfTrue="1" operator="notEqual">
      <formula>#REF!+#REF!</formula>
    </cfRule>
  </conditionalFormatting>
  <conditionalFormatting sqref="D21">
    <cfRule type="cellIs" dxfId="25" priority="32" stopIfTrue="1" operator="notEqual">
      <formula>#REF!+#REF!</formula>
    </cfRule>
  </conditionalFormatting>
  <conditionalFormatting sqref="D22">
    <cfRule type="cellIs" dxfId="24" priority="33" stopIfTrue="1" operator="notEqual">
      <formula>#REF!+#REF!</formula>
    </cfRule>
  </conditionalFormatting>
  <conditionalFormatting sqref="D23">
    <cfRule type="cellIs" dxfId="23" priority="34" stopIfTrue="1" operator="notEqual">
      <formula>#REF!+#REF!</formula>
    </cfRule>
  </conditionalFormatting>
  <conditionalFormatting sqref="D24">
    <cfRule type="cellIs" dxfId="22" priority="35" stopIfTrue="1" operator="notEqual">
      <formula>#REF!+#REF!</formula>
    </cfRule>
  </conditionalFormatting>
  <conditionalFormatting sqref="D25">
    <cfRule type="cellIs" dxfId="21" priority="36" stopIfTrue="1" operator="notEqual">
      <formula>#REF!+#REF!</formula>
    </cfRule>
  </conditionalFormatting>
  <conditionalFormatting sqref="D26">
    <cfRule type="cellIs" dxfId="20" priority="37" stopIfTrue="1" operator="notEqual">
      <formula>#REF!+#REF!</formula>
    </cfRule>
  </conditionalFormatting>
  <conditionalFormatting sqref="D27">
    <cfRule type="cellIs" dxfId="19" priority="38" stopIfTrue="1" operator="notEqual">
      <formula>#REF!+#REF!</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4.5703125" style="261" customWidth="1"/>
    <col min="8" max="8" width="9.28515625" style="261" customWidth="1"/>
    <col min="9" max="9" width="0.42578125" style="261" customWidth="1"/>
    <col min="10" max="10" width="10.85546875" style="261" customWidth="1"/>
    <col min="11" max="11" width="8.140625" style="261" customWidth="1"/>
    <col min="12" max="12" width="11.5703125" style="261" customWidth="1"/>
    <col min="13" max="13" width="4.140625" style="261" customWidth="1"/>
    <col min="14" max="14" width="6.140625" style="261" customWidth="1"/>
    <col min="15" max="15" width="3.7109375" style="259" customWidth="1"/>
    <col min="16" max="16" width="3.140625" style="261" customWidth="1"/>
    <col min="17" max="17" width="7" style="261" customWidth="1"/>
    <col min="18" max="18" width="5.7109375" style="261" customWidth="1"/>
    <col min="19" max="20" width="11.42578125" style="261"/>
    <col min="21" max="21" width="17.140625" style="261" customWidth="1"/>
    <col min="22" max="16384" width="11.42578125" style="261"/>
  </cols>
  <sheetData>
    <row r="1" spans="1:21" s="201" customFormat="1" ht="15" customHeight="1" x14ac:dyDescent="0.2">
      <c r="B1" s="202"/>
      <c r="C1" s="203"/>
      <c r="F1" s="203"/>
      <c r="I1" s="203"/>
      <c r="O1" s="204"/>
    </row>
    <row r="2" spans="1:21" s="205" customFormat="1" ht="52.5" customHeight="1" x14ac:dyDescent="0.2">
      <c r="B2" s="1033"/>
      <c r="C2" s="1033"/>
      <c r="D2" s="1033"/>
      <c r="E2" s="1033"/>
      <c r="F2" s="1033"/>
      <c r="G2" s="1033"/>
      <c r="H2" s="1033"/>
      <c r="I2" s="1033"/>
      <c r="O2" s="207"/>
    </row>
    <row r="3" spans="1:21" s="208" customFormat="1" ht="4.5" customHeight="1" x14ac:dyDescent="0.2">
      <c r="B3" s="1034"/>
      <c r="C3" s="1034"/>
      <c r="D3" s="1034"/>
      <c r="E3" s="1034"/>
      <c r="F3" s="1034"/>
      <c r="G3" s="1034"/>
      <c r="H3" s="1034"/>
      <c r="I3" s="1034"/>
      <c r="O3" s="207"/>
    </row>
    <row r="4" spans="1:21" s="208" customFormat="1" ht="17.25" customHeight="1" x14ac:dyDescent="0.2">
      <c r="A4" s="1034" t="s">
        <v>404</v>
      </c>
      <c r="B4" s="1034"/>
      <c r="C4" s="1034"/>
      <c r="D4" s="1034"/>
      <c r="E4" s="1034"/>
      <c r="F4" s="1034"/>
      <c r="G4" s="1034"/>
      <c r="H4" s="1034"/>
      <c r="I4" s="1034"/>
      <c r="J4" s="1034"/>
      <c r="K4" s="1034"/>
      <c r="L4" s="1034"/>
      <c r="M4" s="1034"/>
      <c r="N4" s="1034"/>
      <c r="O4" s="1034"/>
      <c r="P4" s="1034"/>
      <c r="Q4" s="1034"/>
      <c r="R4" s="1034"/>
      <c r="S4" s="1034"/>
      <c r="T4" s="1034"/>
      <c r="U4" s="1034"/>
    </row>
    <row r="5" spans="1:21"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row>
    <row r="6" spans="1:21" s="208" customFormat="1" ht="6" customHeight="1" x14ac:dyDescent="0.2">
      <c r="O6" s="207"/>
    </row>
    <row r="7" spans="1:21" s="213" customFormat="1" ht="39.75" customHeight="1" x14ac:dyDescent="0.2">
      <c r="A7" s="209"/>
      <c r="B7" s="1036" t="s">
        <v>15</v>
      </c>
      <c r="C7" s="211"/>
      <c r="D7" s="1045" t="s">
        <v>115</v>
      </c>
      <c r="E7" s="1044"/>
      <c r="F7" s="211"/>
      <c r="G7" s="1045" t="s">
        <v>117</v>
      </c>
      <c r="H7" s="1044"/>
      <c r="I7" s="211"/>
      <c r="J7" s="1045" t="s">
        <v>16</v>
      </c>
      <c r="K7" s="1043"/>
      <c r="L7" s="1044"/>
      <c r="M7" s="430"/>
      <c r="N7" s="430"/>
      <c r="O7" s="431"/>
      <c r="P7" s="431"/>
      <c r="Q7" s="431"/>
      <c r="R7" s="431"/>
      <c r="S7" s="431"/>
      <c r="T7" s="431"/>
      <c r="U7" s="432"/>
    </row>
    <row r="8" spans="1:21" s="219" customFormat="1" ht="26.25" customHeight="1" x14ac:dyDescent="0.2">
      <c r="A8" s="214"/>
      <c r="B8" s="1038"/>
      <c r="C8" s="216"/>
      <c r="D8" s="217" t="s">
        <v>12</v>
      </c>
      <c r="E8" s="218" t="s">
        <v>13</v>
      </c>
      <c r="F8" s="216"/>
      <c r="G8" s="217" t="s">
        <v>12</v>
      </c>
      <c r="H8" s="218" t="s">
        <v>13</v>
      </c>
      <c r="I8" s="216"/>
      <c r="J8" s="217" t="s">
        <v>12</v>
      </c>
      <c r="K8" s="408" t="s">
        <v>119</v>
      </c>
      <c r="L8" s="218" t="s">
        <v>118</v>
      </c>
      <c r="M8" s="433"/>
      <c r="N8" s="434"/>
      <c r="O8" s="309"/>
      <c r="P8" s="309"/>
      <c r="Q8" s="309"/>
      <c r="R8" s="309"/>
      <c r="S8" s="435"/>
      <c r="T8" s="435"/>
      <c r="U8" s="435"/>
    </row>
    <row r="9" spans="1:21" s="223" customFormat="1" ht="4.5" customHeight="1" x14ac:dyDescent="0.2">
      <c r="A9" s="220"/>
      <c r="B9" s="221"/>
      <c r="C9" s="222"/>
      <c r="D9" s="221"/>
      <c r="E9" s="221"/>
      <c r="F9" s="222"/>
      <c r="G9" s="221"/>
      <c r="H9" s="221"/>
      <c r="I9" s="222"/>
      <c r="J9" s="221"/>
      <c r="K9" s="221"/>
      <c r="L9" s="221"/>
      <c r="M9" s="430"/>
      <c r="N9" s="434"/>
      <c r="O9" s="309"/>
      <c r="P9" s="309"/>
      <c r="Q9" s="309"/>
      <c r="R9" s="309"/>
      <c r="S9" s="231"/>
      <c r="T9" s="231"/>
      <c r="U9" s="231"/>
    </row>
    <row r="10" spans="1:21" s="232" customFormat="1" ht="18" customHeight="1" x14ac:dyDescent="0.15">
      <c r="A10" s="224"/>
      <c r="B10" s="225" t="s">
        <v>11</v>
      </c>
      <c r="C10" s="226"/>
      <c r="D10" s="404">
        <v>8500187</v>
      </c>
      <c r="E10" s="185">
        <v>17.904395579860061</v>
      </c>
      <c r="F10" s="226"/>
      <c r="G10" s="227">
        <v>1055830</v>
      </c>
      <c r="H10" s="228">
        <v>16.278233638280728</v>
      </c>
      <c r="I10" s="226"/>
      <c r="J10" s="229">
        <v>433486</v>
      </c>
      <c r="K10" s="576">
        <f t="shared" ref="K10:K27" si="0">J10*100/D10</f>
        <v>5.0997231002094425</v>
      </c>
      <c r="L10" s="230">
        <f>J10*100/G10</f>
        <v>41.056420067624522</v>
      </c>
      <c r="M10" s="304"/>
      <c r="N10" s="305">
        <f>_xlfn.RANK.EQ(L10,L$10:L$29,0)</f>
        <v>1</v>
      </c>
      <c r="O10" s="305">
        <v>1</v>
      </c>
      <c r="P10" s="305">
        <f>MATCH(O10,N$10:N$29,0)</f>
        <v>1</v>
      </c>
      <c r="Q10" s="306" t="str">
        <f>INDEX(B$10:B$29,P10,1)</f>
        <v>Andalucía</v>
      </c>
      <c r="R10" s="436">
        <f>INDEX(L$10:L$29,P10,1)</f>
        <v>41.056420067624522</v>
      </c>
      <c r="S10" s="231"/>
      <c r="T10" s="231"/>
      <c r="U10" s="231"/>
    </row>
    <row r="11" spans="1:21" s="232" customFormat="1" ht="18" customHeight="1" x14ac:dyDescent="0.15">
      <c r="A11" s="224"/>
      <c r="B11" s="233" t="s">
        <v>10</v>
      </c>
      <c r="C11" s="226"/>
      <c r="D11" s="405">
        <v>1326315</v>
      </c>
      <c r="E11" s="186">
        <v>2.793687765163531</v>
      </c>
      <c r="F11" s="226"/>
      <c r="G11" s="234">
        <v>194402</v>
      </c>
      <c r="H11" s="235">
        <v>2.9971881607352038</v>
      </c>
      <c r="I11" s="226"/>
      <c r="J11" s="236">
        <v>52747</v>
      </c>
      <c r="K11" s="577">
        <f t="shared" si="0"/>
        <v>3.9769587164436806</v>
      </c>
      <c r="L11" s="237">
        <f>J11*100/G11</f>
        <v>27.132951307085317</v>
      </c>
      <c r="M11" s="304"/>
      <c r="N11" s="305">
        <f t="shared" ref="N11:N26" si="1">_xlfn.RANK.EQ(L11,L$10:L$29,0)</f>
        <v>13</v>
      </c>
      <c r="O11" s="305">
        <v>2</v>
      </c>
      <c r="P11" s="305">
        <f t="shared" ref="P11:P27" si="2">MATCH(O11,N$10:N$29,0)</f>
        <v>11</v>
      </c>
      <c r="Q11" s="306" t="str">
        <f t="shared" ref="Q11:Q28" si="3">INDEX(B$10:B$29,P11,1)</f>
        <v>Extremadura</v>
      </c>
      <c r="R11" s="436">
        <f t="shared" ref="R11:R28" si="4">INDEX(L$10:L$29,P11,1)</f>
        <v>36.28356861663449</v>
      </c>
      <c r="S11" s="231"/>
      <c r="T11" s="231"/>
      <c r="U11" s="231"/>
    </row>
    <row r="12" spans="1:21" s="232" customFormat="1" ht="18" customHeight="1" x14ac:dyDescent="0.15">
      <c r="A12" s="224"/>
      <c r="B12" s="233" t="s">
        <v>40</v>
      </c>
      <c r="C12" s="226"/>
      <c r="D12" s="405">
        <v>1004686</v>
      </c>
      <c r="E12" s="186">
        <v>2.1162235110294971</v>
      </c>
      <c r="F12" s="226"/>
      <c r="G12" s="234">
        <v>193502</v>
      </c>
      <c r="H12" s="235">
        <v>2.9833124323750959</v>
      </c>
      <c r="I12" s="226"/>
      <c r="J12" s="236">
        <v>45417</v>
      </c>
      <c r="K12" s="577">
        <f t="shared" si="0"/>
        <v>4.5205168580033961</v>
      </c>
      <c r="L12" s="237">
        <f>J12*100/G12</f>
        <v>23.471075234364502</v>
      </c>
      <c r="M12" s="304"/>
      <c r="N12" s="305">
        <f t="shared" si="1"/>
        <v>17</v>
      </c>
      <c r="O12" s="305">
        <v>3</v>
      </c>
      <c r="P12" s="305">
        <f t="shared" si="2"/>
        <v>7</v>
      </c>
      <c r="Q12" s="306" t="str">
        <f t="shared" si="3"/>
        <v>Castilla y León</v>
      </c>
      <c r="R12" s="437">
        <f t="shared" si="4"/>
        <v>36.05208021550434</v>
      </c>
      <c r="S12" s="231"/>
      <c r="T12" s="231"/>
      <c r="U12" s="231"/>
    </row>
    <row r="13" spans="1:21" s="232" customFormat="1" ht="18" customHeight="1" x14ac:dyDescent="0.15">
      <c r="A13" s="224"/>
      <c r="B13" s="233" t="s">
        <v>41</v>
      </c>
      <c r="C13" s="226"/>
      <c r="D13" s="405">
        <v>1176659</v>
      </c>
      <c r="E13" s="186">
        <v>2.4784593796115968</v>
      </c>
      <c r="F13" s="226"/>
      <c r="G13" s="234">
        <v>122308</v>
      </c>
      <c r="H13" s="235">
        <v>1.8856806491867435</v>
      </c>
      <c r="I13" s="226"/>
      <c r="J13" s="236">
        <v>42037</v>
      </c>
      <c r="K13" s="577">
        <f t="shared" si="0"/>
        <v>3.5725728524576787</v>
      </c>
      <c r="L13" s="237">
        <f t="shared" ref="L13:L27" si="5">J13*100/G13</f>
        <v>34.369787748961635</v>
      </c>
      <c r="M13" s="304"/>
      <c r="N13" s="305">
        <f t="shared" si="1"/>
        <v>5</v>
      </c>
      <c r="O13" s="305">
        <v>4</v>
      </c>
      <c r="P13" s="305">
        <f t="shared" si="2"/>
        <v>9</v>
      </c>
      <c r="Q13" s="306" t="str">
        <f t="shared" si="3"/>
        <v>Cataluña</v>
      </c>
      <c r="R13" s="436">
        <f t="shared" si="4"/>
        <v>34.428928268275079</v>
      </c>
      <c r="S13" s="231"/>
      <c r="T13" s="231"/>
      <c r="U13" s="231"/>
    </row>
    <row r="14" spans="1:21" s="232" customFormat="1" ht="18" customHeight="1" x14ac:dyDescent="0.15">
      <c r="A14" s="224"/>
      <c r="B14" s="233" t="s">
        <v>9</v>
      </c>
      <c r="C14" s="226"/>
      <c r="D14" s="405">
        <v>2177701</v>
      </c>
      <c r="E14" s="186">
        <v>4.5870073397981521</v>
      </c>
      <c r="F14" s="226"/>
      <c r="G14" s="234">
        <v>246866</v>
      </c>
      <c r="H14" s="235">
        <v>3.8060506192737567</v>
      </c>
      <c r="I14" s="226"/>
      <c r="J14" s="236">
        <v>59043</v>
      </c>
      <c r="K14" s="577">
        <f t="shared" si="0"/>
        <v>2.7112537487928785</v>
      </c>
      <c r="L14" s="237">
        <f t="shared" si="5"/>
        <v>23.917023810488281</v>
      </c>
      <c r="M14" s="304"/>
      <c r="N14" s="305">
        <f t="shared" si="1"/>
        <v>15</v>
      </c>
      <c r="O14" s="305">
        <v>5</v>
      </c>
      <c r="P14" s="305">
        <f t="shared" si="2"/>
        <v>4</v>
      </c>
      <c r="Q14" s="306" t="str">
        <f t="shared" si="3"/>
        <v>Balears, Illes</v>
      </c>
      <c r="R14" s="436">
        <f t="shared" si="4"/>
        <v>34.369787748961635</v>
      </c>
      <c r="S14" s="231"/>
      <c r="T14" s="231"/>
      <c r="U14" s="231"/>
    </row>
    <row r="15" spans="1:21" s="232" customFormat="1" ht="18" customHeight="1" x14ac:dyDescent="0.15">
      <c r="A15" s="224"/>
      <c r="B15" s="233" t="s">
        <v>8</v>
      </c>
      <c r="C15" s="226"/>
      <c r="D15" s="406">
        <v>585402</v>
      </c>
      <c r="E15" s="186">
        <v>1.2330633409878207</v>
      </c>
      <c r="F15" s="226"/>
      <c r="G15" s="238">
        <v>99678</v>
      </c>
      <c r="H15" s="235">
        <v>1.5367831683098099</v>
      </c>
      <c r="I15" s="226"/>
      <c r="J15" s="238">
        <v>23546</v>
      </c>
      <c r="K15" s="578">
        <f t="shared" si="0"/>
        <v>4.0221932962306246</v>
      </c>
      <c r="L15" s="237">
        <f t="shared" si="5"/>
        <v>23.622063042998455</v>
      </c>
      <c r="M15" s="304"/>
      <c r="N15" s="305">
        <f t="shared" si="1"/>
        <v>16</v>
      </c>
      <c r="O15" s="305">
        <v>6</v>
      </c>
      <c r="P15" s="305">
        <f t="shared" si="2"/>
        <v>16</v>
      </c>
      <c r="Q15" s="306" t="str">
        <f t="shared" si="3"/>
        <v>País Vasco</v>
      </c>
      <c r="R15" s="436">
        <f t="shared" si="4"/>
        <v>33.08636547282363</v>
      </c>
      <c r="S15" s="231"/>
      <c r="T15" s="231"/>
      <c r="U15" s="231"/>
    </row>
    <row r="16" spans="1:21" s="232" customFormat="1" ht="18" customHeight="1" x14ac:dyDescent="0.15">
      <c r="A16" s="224"/>
      <c r="B16" s="233" t="s">
        <v>7</v>
      </c>
      <c r="C16" s="226"/>
      <c r="D16" s="405">
        <v>2372640</v>
      </c>
      <c r="E16" s="186">
        <v>4.9976177145984177</v>
      </c>
      <c r="F16" s="226"/>
      <c r="G16" s="234">
        <v>420966</v>
      </c>
      <c r="H16" s="235">
        <v>6.4902331831568389</v>
      </c>
      <c r="I16" s="226"/>
      <c r="J16" s="236">
        <v>151767</v>
      </c>
      <c r="K16" s="577">
        <f t="shared" si="0"/>
        <v>6.3965456200687845</v>
      </c>
      <c r="L16" s="237">
        <f t="shared" si="5"/>
        <v>36.05208021550434</v>
      </c>
      <c r="M16" s="304"/>
      <c r="N16" s="305">
        <f t="shared" si="1"/>
        <v>3</v>
      </c>
      <c r="O16" s="305">
        <v>7</v>
      </c>
      <c r="P16" s="305">
        <f t="shared" si="2"/>
        <v>8</v>
      </c>
      <c r="Q16" s="306" t="str">
        <f t="shared" si="3"/>
        <v>Castilla - La Mancha</v>
      </c>
      <c r="R16" s="436">
        <f t="shared" si="4"/>
        <v>32.583510097090731</v>
      </c>
      <c r="S16" s="231"/>
      <c r="T16" s="231"/>
      <c r="U16" s="231"/>
    </row>
    <row r="17" spans="1:21" s="232" customFormat="1" ht="18" customHeight="1" x14ac:dyDescent="0.15">
      <c r="A17" s="224"/>
      <c r="B17" s="233" t="s">
        <v>43</v>
      </c>
      <c r="C17" s="226"/>
      <c r="D17" s="405">
        <v>2053328</v>
      </c>
      <c r="E17" s="186">
        <v>4.3250338806902606</v>
      </c>
      <c r="F17" s="226"/>
      <c r="G17" s="234">
        <v>289935</v>
      </c>
      <c r="H17" s="235">
        <v>4.4700658912087397</v>
      </c>
      <c r="I17" s="226"/>
      <c r="J17" s="236">
        <v>94471</v>
      </c>
      <c r="K17" s="577">
        <f t="shared" si="0"/>
        <v>4.6008723399281557</v>
      </c>
      <c r="L17" s="237">
        <f t="shared" si="5"/>
        <v>32.583510097090731</v>
      </c>
      <c r="M17" s="304"/>
      <c r="N17" s="305">
        <f t="shared" si="1"/>
        <v>7</v>
      </c>
      <c r="O17" s="305">
        <v>8</v>
      </c>
      <c r="P17" s="305">
        <f t="shared" si="2"/>
        <v>17</v>
      </c>
      <c r="Q17" s="306" t="str">
        <f t="shared" si="3"/>
        <v>Rioja, La</v>
      </c>
      <c r="R17" s="436">
        <f t="shared" si="4"/>
        <v>32.243912166803305</v>
      </c>
      <c r="S17" s="231"/>
      <c r="T17" s="231"/>
      <c r="U17" s="231"/>
    </row>
    <row r="18" spans="1:21" s="232" customFormat="1" ht="18" customHeight="1" x14ac:dyDescent="0.15">
      <c r="A18" s="224"/>
      <c r="B18" s="233" t="s">
        <v>44</v>
      </c>
      <c r="C18" s="226"/>
      <c r="D18" s="405">
        <v>7792611</v>
      </c>
      <c r="E18" s="186">
        <v>16.413990650319683</v>
      </c>
      <c r="F18" s="226"/>
      <c r="G18" s="234">
        <v>1069708</v>
      </c>
      <c r="H18" s="235">
        <v>16.492197369593594</v>
      </c>
      <c r="I18" s="226"/>
      <c r="J18" s="236">
        <v>368289</v>
      </c>
      <c r="K18" s="577">
        <f t="shared" si="0"/>
        <v>4.7261309463541812</v>
      </c>
      <c r="L18" s="237">
        <f t="shared" si="5"/>
        <v>34.428928268275079</v>
      </c>
      <c r="M18" s="304"/>
      <c r="N18" s="305">
        <f t="shared" si="1"/>
        <v>4</v>
      </c>
      <c r="O18" s="305">
        <v>9</v>
      </c>
      <c r="P18" s="305">
        <f t="shared" si="2"/>
        <v>20</v>
      </c>
      <c r="Q18" s="306" t="str">
        <f t="shared" si="3"/>
        <v>TOTAL</v>
      </c>
      <c r="R18" s="436">
        <f t="shared" si="4"/>
        <v>31.694630370639207</v>
      </c>
      <c r="S18" s="231"/>
      <c r="T18" s="231"/>
      <c r="U18" s="231"/>
    </row>
    <row r="19" spans="1:21" s="232" customFormat="1" ht="18" customHeight="1" x14ac:dyDescent="0.15">
      <c r="A19" s="224"/>
      <c r="B19" s="233" t="s">
        <v>6</v>
      </c>
      <c r="C19" s="226"/>
      <c r="D19" s="405">
        <v>5097967</v>
      </c>
      <c r="E19" s="186">
        <v>10.738118799159649</v>
      </c>
      <c r="F19" s="226"/>
      <c r="G19" s="234">
        <v>656267</v>
      </c>
      <c r="H19" s="235">
        <v>10.11798069300321</v>
      </c>
      <c r="I19" s="226"/>
      <c r="J19" s="236">
        <v>197799</v>
      </c>
      <c r="K19" s="577">
        <f t="shared" si="0"/>
        <v>3.8799584226418098</v>
      </c>
      <c r="L19" s="237">
        <f t="shared" si="5"/>
        <v>30.140019229978041</v>
      </c>
      <c r="M19" s="304"/>
      <c r="N19" s="305">
        <f t="shared" si="1"/>
        <v>10</v>
      </c>
      <c r="O19" s="305">
        <v>10</v>
      </c>
      <c r="P19" s="305">
        <f t="shared" si="2"/>
        <v>10</v>
      </c>
      <c r="Q19" s="306" t="str">
        <f t="shared" si="3"/>
        <v>Comunitat Valenciana</v>
      </c>
      <c r="R19" s="437">
        <f t="shared" si="4"/>
        <v>30.140019229978041</v>
      </c>
      <c r="S19" s="231"/>
      <c r="T19" s="231"/>
      <c r="U19" s="231"/>
    </row>
    <row r="20" spans="1:21" s="232" customFormat="1" ht="18" customHeight="1" x14ac:dyDescent="0.15">
      <c r="A20" s="224"/>
      <c r="B20" s="233" t="s">
        <v>5</v>
      </c>
      <c r="C20" s="226"/>
      <c r="D20" s="405">
        <v>1054776</v>
      </c>
      <c r="E20" s="186">
        <v>2.221730739822839</v>
      </c>
      <c r="F20" s="226"/>
      <c r="G20" s="234">
        <v>159524</v>
      </c>
      <c r="H20" s="235">
        <v>2.4594574343531583</v>
      </c>
      <c r="I20" s="226"/>
      <c r="J20" s="236">
        <v>57881</v>
      </c>
      <c r="K20" s="577">
        <f t="shared" si="0"/>
        <v>5.4875158327455305</v>
      </c>
      <c r="L20" s="237">
        <f t="shared" si="5"/>
        <v>36.28356861663449</v>
      </c>
      <c r="M20" s="304"/>
      <c r="N20" s="305">
        <f t="shared" si="1"/>
        <v>2</v>
      </c>
      <c r="O20" s="305">
        <v>11</v>
      </c>
      <c r="P20" s="305">
        <f t="shared" si="2"/>
        <v>14</v>
      </c>
      <c r="Q20" s="306" t="str">
        <f t="shared" si="3"/>
        <v>Murcia, Región de</v>
      </c>
      <c r="R20" s="436">
        <f t="shared" si="4"/>
        <v>29.848627018761512</v>
      </c>
      <c r="S20" s="231"/>
      <c r="T20" s="231"/>
      <c r="U20" s="231"/>
    </row>
    <row r="21" spans="1:21" s="232" customFormat="1" ht="18" customHeight="1" x14ac:dyDescent="0.15">
      <c r="A21" s="224"/>
      <c r="B21" s="233" t="s">
        <v>38</v>
      </c>
      <c r="C21" s="226"/>
      <c r="D21" s="405">
        <v>2690464</v>
      </c>
      <c r="E21" s="186">
        <v>5.6670672950339354</v>
      </c>
      <c r="F21" s="226"/>
      <c r="G21" s="234">
        <v>485558</v>
      </c>
      <c r="H21" s="235">
        <v>7.4860787900858226</v>
      </c>
      <c r="I21" s="226"/>
      <c r="J21" s="236">
        <v>83145</v>
      </c>
      <c r="K21" s="577">
        <f t="shared" si="0"/>
        <v>3.0903591350785589</v>
      </c>
      <c r="L21" s="237">
        <f t="shared" si="5"/>
        <v>17.123598004769772</v>
      </c>
      <c r="M21" s="304"/>
      <c r="N21" s="305">
        <f t="shared" si="1"/>
        <v>19</v>
      </c>
      <c r="O21" s="305">
        <v>12</v>
      </c>
      <c r="P21" s="305">
        <f t="shared" si="2"/>
        <v>13</v>
      </c>
      <c r="Q21" s="306" t="str">
        <f t="shared" si="3"/>
        <v>Madrid, Comunidad de</v>
      </c>
      <c r="R21" s="436">
        <f t="shared" si="4"/>
        <v>29.021487673241023</v>
      </c>
      <c r="S21" s="231"/>
      <c r="T21" s="231"/>
      <c r="U21" s="231"/>
    </row>
    <row r="22" spans="1:21" s="232" customFormat="1" ht="18" customHeight="1" x14ac:dyDescent="0.15">
      <c r="A22" s="224"/>
      <c r="B22" s="233" t="s">
        <v>45</v>
      </c>
      <c r="C22" s="226"/>
      <c r="D22" s="405">
        <v>6750336</v>
      </c>
      <c r="E22" s="186">
        <v>14.218591431102663</v>
      </c>
      <c r="F22" s="226"/>
      <c r="G22" s="234">
        <v>803577</v>
      </c>
      <c r="H22" s="235">
        <v>12.389129076033749</v>
      </c>
      <c r="I22" s="226"/>
      <c r="J22" s="236">
        <v>233210</v>
      </c>
      <c r="K22" s="577">
        <f t="shared" si="0"/>
        <v>3.454790991144737</v>
      </c>
      <c r="L22" s="237">
        <f t="shared" si="5"/>
        <v>29.021487673241023</v>
      </c>
      <c r="M22" s="304"/>
      <c r="N22" s="305">
        <f t="shared" si="1"/>
        <v>12</v>
      </c>
      <c r="O22" s="305">
        <v>13</v>
      </c>
      <c r="P22" s="305">
        <f t="shared" si="2"/>
        <v>2</v>
      </c>
      <c r="Q22" s="306" t="str">
        <f t="shared" si="3"/>
        <v>Aragón</v>
      </c>
      <c r="R22" s="436">
        <f t="shared" si="4"/>
        <v>27.132951307085317</v>
      </c>
      <c r="S22" s="231"/>
      <c r="T22" s="231"/>
      <c r="U22" s="231"/>
    </row>
    <row r="23" spans="1:21" s="240" customFormat="1" ht="18" customHeight="1" x14ac:dyDescent="0.15">
      <c r="A23" s="239"/>
      <c r="B23" s="233" t="s">
        <v>46</v>
      </c>
      <c r="C23" s="226"/>
      <c r="D23" s="405">
        <v>1531878</v>
      </c>
      <c r="E23" s="186">
        <v>3.2266760357254345</v>
      </c>
      <c r="F23" s="226"/>
      <c r="G23" s="234">
        <v>201423</v>
      </c>
      <c r="H23" s="235">
        <v>3.1054342594200008</v>
      </c>
      <c r="I23" s="226"/>
      <c r="J23" s="236">
        <v>60122</v>
      </c>
      <c r="K23" s="577">
        <f t="shared" si="0"/>
        <v>3.9247250760178032</v>
      </c>
      <c r="L23" s="237">
        <f t="shared" si="5"/>
        <v>29.848627018761512</v>
      </c>
      <c r="M23" s="304"/>
      <c r="N23" s="305">
        <f t="shared" si="1"/>
        <v>11</v>
      </c>
      <c r="O23" s="305">
        <v>14</v>
      </c>
      <c r="P23" s="305">
        <f t="shared" si="2"/>
        <v>15</v>
      </c>
      <c r="Q23" s="306" t="str">
        <f t="shared" si="3"/>
        <v>Navarra, Comunidad Foral de</v>
      </c>
      <c r="R23" s="436">
        <f t="shared" si="4"/>
        <v>26.338350507973797</v>
      </c>
      <c r="S23" s="231"/>
      <c r="T23" s="231"/>
      <c r="U23" s="231"/>
    </row>
    <row r="24" spans="1:21" s="232" customFormat="1" ht="18" customHeight="1" x14ac:dyDescent="0.15">
      <c r="B24" s="233" t="s">
        <v>47</v>
      </c>
      <c r="C24" s="226"/>
      <c r="D24" s="406">
        <v>664117</v>
      </c>
      <c r="E24" s="186">
        <v>1.3988649284198011</v>
      </c>
      <c r="F24" s="226"/>
      <c r="G24" s="238">
        <v>82583</v>
      </c>
      <c r="H24" s="235">
        <v>1.2732214168475393</v>
      </c>
      <c r="I24" s="226"/>
      <c r="J24" s="241">
        <v>21751</v>
      </c>
      <c r="K24" s="579">
        <f t="shared" si="0"/>
        <v>3.2751759102688229</v>
      </c>
      <c r="L24" s="237">
        <f t="shared" si="5"/>
        <v>26.338350507973797</v>
      </c>
      <c r="M24" s="304"/>
      <c r="N24" s="305">
        <f t="shared" si="1"/>
        <v>14</v>
      </c>
      <c r="O24" s="305">
        <v>15</v>
      </c>
      <c r="P24" s="305">
        <f t="shared" si="2"/>
        <v>5</v>
      </c>
      <c r="Q24" s="306" t="str">
        <f t="shared" si="3"/>
        <v>Canarias</v>
      </c>
      <c r="R24" s="436">
        <f t="shared" si="4"/>
        <v>23.917023810488281</v>
      </c>
      <c r="S24" s="231"/>
      <c r="T24" s="231"/>
      <c r="U24" s="231"/>
    </row>
    <row r="25" spans="1:21" s="232" customFormat="1" ht="18" customHeight="1" x14ac:dyDescent="0.15">
      <c r="B25" s="233" t="s">
        <v>48</v>
      </c>
      <c r="C25" s="226"/>
      <c r="D25" s="406">
        <v>2208174</v>
      </c>
      <c r="E25" s="186">
        <v>4.6511942390399073</v>
      </c>
      <c r="F25" s="226"/>
      <c r="G25" s="238">
        <v>336616</v>
      </c>
      <c r="H25" s="235">
        <v>5.1897690862956214</v>
      </c>
      <c r="I25" s="226"/>
      <c r="J25" s="241">
        <v>111374</v>
      </c>
      <c r="K25" s="579">
        <f t="shared" si="0"/>
        <v>5.0437148521810329</v>
      </c>
      <c r="L25" s="237">
        <f t="shared" si="5"/>
        <v>33.08636547282363</v>
      </c>
      <c r="M25" s="304"/>
      <c r="N25" s="305">
        <f t="shared" si="1"/>
        <v>6</v>
      </c>
      <c r="O25" s="305">
        <v>16</v>
      </c>
      <c r="P25" s="305">
        <f t="shared" si="2"/>
        <v>6</v>
      </c>
      <c r="Q25" s="306" t="str">
        <f t="shared" si="3"/>
        <v>Cantabria</v>
      </c>
      <c r="R25" s="437">
        <f t="shared" si="4"/>
        <v>23.622063042998455</v>
      </c>
      <c r="S25" s="231"/>
      <c r="T25" s="231"/>
      <c r="U25" s="231"/>
    </row>
    <row r="26" spans="1:21" s="232" customFormat="1" ht="18" customHeight="1" x14ac:dyDescent="0.15">
      <c r="B26" s="233" t="s">
        <v>49</v>
      </c>
      <c r="C26" s="226"/>
      <c r="D26" s="406">
        <v>319892</v>
      </c>
      <c r="E26" s="187">
        <v>0.67380551872948147</v>
      </c>
      <c r="F26" s="226"/>
      <c r="G26" s="238">
        <v>45131</v>
      </c>
      <c r="H26" s="242">
        <v>0.69580610735558523</v>
      </c>
      <c r="I26" s="226"/>
      <c r="J26" s="241">
        <v>14552</v>
      </c>
      <c r="K26" s="579">
        <f t="shared" si="0"/>
        <v>4.5490352994135517</v>
      </c>
      <c r="L26" s="243">
        <f t="shared" si="5"/>
        <v>32.243912166803305</v>
      </c>
      <c r="M26" s="304"/>
      <c r="N26" s="305">
        <f t="shared" si="1"/>
        <v>8</v>
      </c>
      <c r="O26" s="305">
        <v>17</v>
      </c>
      <c r="P26" s="305">
        <f t="shared" si="2"/>
        <v>3</v>
      </c>
      <c r="Q26" s="306" t="str">
        <f t="shared" si="3"/>
        <v>Asturias, Principado de</v>
      </c>
      <c r="R26" s="436">
        <f t="shared" si="4"/>
        <v>23.471075234364502</v>
      </c>
      <c r="S26" s="231"/>
      <c r="T26" s="231"/>
      <c r="U26" s="231"/>
    </row>
    <row r="27" spans="1:21" s="232" customFormat="1" ht="18" customHeight="1" x14ac:dyDescent="0.15">
      <c r="B27" s="244" t="s">
        <v>4</v>
      </c>
      <c r="C27" s="226"/>
      <c r="D27" s="407">
        <v>168287</v>
      </c>
      <c r="E27" s="188">
        <v>0.35447185090726951</v>
      </c>
      <c r="F27" s="226"/>
      <c r="G27" s="245">
        <v>22272</v>
      </c>
      <c r="H27" s="246">
        <v>0.34337802448480192</v>
      </c>
      <c r="I27" s="226"/>
      <c r="J27" s="247">
        <v>5123</v>
      </c>
      <c r="K27" s="580">
        <f t="shared" si="0"/>
        <v>3.0442042463173031</v>
      </c>
      <c r="L27" s="248">
        <f t="shared" si="5"/>
        <v>23.001975574712645</v>
      </c>
      <c r="M27" s="304"/>
      <c r="N27" s="305">
        <f>_xlfn.RANK.EQ(L27,L$10:L$29,0)</f>
        <v>18</v>
      </c>
      <c r="O27" s="305">
        <v>18</v>
      </c>
      <c r="P27" s="305">
        <f t="shared" si="2"/>
        <v>18</v>
      </c>
      <c r="Q27" s="306" t="str">
        <f t="shared" si="3"/>
        <v>Ceuta y Melilla</v>
      </c>
      <c r="R27" s="436">
        <f t="shared" si="4"/>
        <v>23.001975574712645</v>
      </c>
      <c r="S27" s="231"/>
      <c r="T27" s="231"/>
      <c r="U27" s="231"/>
    </row>
    <row r="28" spans="1:21" s="223" customFormat="1" ht="3.75" customHeight="1" x14ac:dyDescent="0.15">
      <c r="A28" s="220"/>
      <c r="B28" s="221"/>
      <c r="C28" s="222"/>
      <c r="D28" s="221"/>
      <c r="E28" s="249"/>
      <c r="F28" s="222"/>
      <c r="G28" s="221"/>
      <c r="H28" s="249"/>
      <c r="I28" s="222"/>
      <c r="J28" s="221"/>
      <c r="K28" s="221"/>
      <c r="L28" s="250"/>
      <c r="M28" s="304"/>
      <c r="N28" s="309"/>
      <c r="O28" s="309"/>
      <c r="P28" s="305">
        <f>MATCH(O29,N$10:N$29,0)</f>
        <v>12</v>
      </c>
      <c r="Q28" s="306" t="str">
        <f t="shared" si="3"/>
        <v>Galicia</v>
      </c>
      <c r="R28" s="436">
        <f t="shared" si="4"/>
        <v>17.123598004769772</v>
      </c>
      <c r="S28" s="231"/>
      <c r="T28" s="231"/>
      <c r="U28" s="231"/>
    </row>
    <row r="29" spans="1:21" s="251" customFormat="1" ht="18" customHeight="1" x14ac:dyDescent="0.15">
      <c r="B29" s="252" t="s">
        <v>3</v>
      </c>
      <c r="C29" s="211"/>
      <c r="D29" s="253">
        <f>SUM(D10:D27)</f>
        <v>47475420</v>
      </c>
      <c r="E29" s="254">
        <f>SUM(E10:E27)</f>
        <v>100</v>
      </c>
      <c r="F29" s="211"/>
      <c r="G29" s="253">
        <f>SUM(G10:G27)</f>
        <v>6486146</v>
      </c>
      <c r="H29" s="254">
        <f>SUM(H10:H27)</f>
        <v>99.999999999999986</v>
      </c>
      <c r="I29" s="211"/>
      <c r="J29" s="253">
        <f>SUM(J10:J27)</f>
        <v>2055760</v>
      </c>
      <c r="K29" s="409">
        <f>J29*100/D29</f>
        <v>4.3301565315272619</v>
      </c>
      <c r="L29" s="255">
        <f>J29*100/G29</f>
        <v>31.694630370639207</v>
      </c>
      <c r="M29" s="304"/>
      <c r="N29" s="305">
        <f>_xlfn.RANK.EQ(L29,L$10:L$29,0)</f>
        <v>9</v>
      </c>
      <c r="O29" s="305">
        <v>19</v>
      </c>
      <c r="P29" s="309"/>
      <c r="Q29" s="309"/>
      <c r="R29" s="438"/>
      <c r="S29" s="439"/>
      <c r="T29" s="439"/>
      <c r="U29" s="439"/>
    </row>
    <row r="30" spans="1:21" s="256" customFormat="1" ht="5.25" customHeight="1" x14ac:dyDescent="0.2">
      <c r="B30" s="257" t="s">
        <v>42</v>
      </c>
      <c r="C30" s="258"/>
      <c r="D30" s="258"/>
      <c r="E30" s="258"/>
      <c r="F30" s="258"/>
      <c r="G30" s="258"/>
      <c r="H30" s="258"/>
      <c r="I30" s="258"/>
      <c r="O30" s="259"/>
    </row>
    <row r="31" spans="1:21" s="251" customFormat="1" ht="5.25" customHeight="1" x14ac:dyDescent="0.2">
      <c r="B31" s="257" t="s">
        <v>50</v>
      </c>
      <c r="C31" s="260"/>
      <c r="D31" s="260"/>
      <c r="E31" s="260"/>
      <c r="F31" s="260"/>
      <c r="G31" s="260"/>
      <c r="H31" s="260"/>
      <c r="I31" s="260"/>
      <c r="O31" s="259"/>
    </row>
    <row r="32" spans="1:21" s="251" customFormat="1" ht="13.5" customHeight="1" x14ac:dyDescent="0.2">
      <c r="B32" s="1057" t="s">
        <v>488</v>
      </c>
      <c r="C32" s="1057"/>
      <c r="D32" s="1057"/>
      <c r="E32" s="1057"/>
      <c r="F32" s="1057"/>
      <c r="G32" s="1057"/>
      <c r="H32" s="1057"/>
      <c r="I32" s="1057"/>
      <c r="J32" s="1057"/>
      <c r="K32" s="1057"/>
      <c r="L32" s="1057"/>
      <c r="M32" s="1057"/>
      <c r="O32" s="259"/>
    </row>
    <row r="33" spans="2:19" ht="24.75" customHeight="1" x14ac:dyDescent="0.2">
      <c r="B33" s="1064" t="s">
        <v>251</v>
      </c>
      <c r="C33" s="1064"/>
      <c r="D33" s="1064"/>
      <c r="E33" s="1064"/>
      <c r="F33" s="1064"/>
      <c r="G33" s="1064"/>
      <c r="H33" s="1064"/>
      <c r="I33" s="1064"/>
      <c r="J33" s="1064"/>
      <c r="K33" s="1064"/>
      <c r="L33" s="1064"/>
      <c r="M33" s="1064"/>
      <c r="N33" s="1064"/>
      <c r="O33" s="1064"/>
      <c r="P33" s="1064"/>
      <c r="Q33" s="1064"/>
      <c r="R33" s="262"/>
      <c r="S33" s="262"/>
    </row>
    <row r="34" spans="2:19" ht="4.5" customHeight="1" x14ac:dyDescent="0.2">
      <c r="B34" s="1065"/>
      <c r="C34" s="1065"/>
      <c r="D34" s="1065"/>
      <c r="E34" s="1065"/>
      <c r="F34" s="1065"/>
      <c r="G34" s="1065"/>
      <c r="H34" s="1065"/>
      <c r="I34" s="1065"/>
      <c r="J34" s="1065"/>
      <c r="K34" s="1065"/>
      <c r="L34" s="1065"/>
      <c r="M34" s="1065"/>
      <c r="N34" s="1065"/>
      <c r="O34" s="1065"/>
      <c r="P34" s="1065"/>
      <c r="Q34" s="581"/>
      <c r="R34" s="262"/>
      <c r="S34" s="262"/>
    </row>
    <row r="37" spans="2:19" x14ac:dyDescent="0.2">
      <c r="L37" s="263"/>
      <c r="M37" s="263"/>
      <c r="N37" s="263"/>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8.42578125" style="261" bestFit="1" customWidth="1"/>
    <col min="14" max="14" width="8.42578125" style="261" customWidth="1"/>
    <col min="15" max="15" width="8.42578125" style="261" bestFit="1" customWidth="1"/>
    <col min="16" max="16" width="0.42578125" style="261" customWidth="1"/>
    <col min="17" max="17" width="8.5703125" style="261" bestFit="1" customWidth="1"/>
    <col min="18" max="18" width="6.85546875" style="261" customWidth="1"/>
    <col min="19" max="19" width="8.42578125" style="261" customWidth="1"/>
    <col min="20" max="20" width="6.85546875" style="261" bestFit="1" customWidth="1"/>
    <col min="21" max="21" width="8.42578125" style="261" customWidth="1"/>
    <col min="22" max="22" width="6.85546875" style="261" bestFit="1" customWidth="1"/>
    <col min="23" max="23" width="0.42578125" style="261" customWidth="1"/>
    <col min="24" max="24" width="10.28515625" style="261" bestFit="1" customWidth="1"/>
    <col min="25" max="25" width="7" style="261" customWidth="1"/>
    <col min="26" max="26" width="8.42578125" style="261" customWidth="1"/>
    <col min="27" max="27" width="6.85546875" style="261" bestFit="1" customWidth="1"/>
    <col min="28" max="28" width="8.42578125" style="261" customWidth="1"/>
    <col min="29" max="29" width="6.855468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405</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16</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180</v>
      </c>
      <c r="K8" s="1043"/>
      <c r="L8" s="1043"/>
      <c r="M8" s="1043"/>
      <c r="N8" s="1043"/>
      <c r="O8" s="1044"/>
      <c r="P8" s="211"/>
      <c r="Q8" s="1045" t="s">
        <v>181</v>
      </c>
      <c r="R8" s="1043"/>
      <c r="S8" s="1043"/>
      <c r="T8" s="1043"/>
      <c r="U8" s="1043"/>
      <c r="V8" s="1044"/>
      <c r="W8" s="211"/>
      <c r="X8" s="1045" t="s">
        <v>182</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221</v>
      </c>
      <c r="L9" s="1048" t="s">
        <v>27</v>
      </c>
      <c r="M9" s="1049"/>
      <c r="N9" s="1049" t="s">
        <v>26</v>
      </c>
      <c r="O9" s="1050"/>
      <c r="P9" s="211"/>
      <c r="Q9" s="1051" t="s">
        <v>12</v>
      </c>
      <c r="R9" s="1053" t="s">
        <v>221</v>
      </c>
      <c r="S9" s="1048" t="s">
        <v>27</v>
      </c>
      <c r="T9" s="1049"/>
      <c r="U9" s="1049" t="s">
        <v>26</v>
      </c>
      <c r="V9" s="1050"/>
      <c r="W9" s="211"/>
      <c r="X9" s="1051" t="s">
        <v>12</v>
      </c>
      <c r="Y9" s="1053" t="s">
        <v>221</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408" t="s">
        <v>221</v>
      </c>
      <c r="G10" s="408" t="s">
        <v>12</v>
      </c>
      <c r="H10" s="218" t="s">
        <v>221</v>
      </c>
      <c r="I10" s="216"/>
      <c r="J10" s="1052"/>
      <c r="K10" s="1054"/>
      <c r="L10" s="408" t="s">
        <v>12</v>
      </c>
      <c r="M10" s="408" t="s">
        <v>222</v>
      </c>
      <c r="N10" s="408" t="s">
        <v>12</v>
      </c>
      <c r="O10" s="218" t="s">
        <v>222</v>
      </c>
      <c r="P10" s="216"/>
      <c r="Q10" s="1052"/>
      <c r="R10" s="1054"/>
      <c r="S10" s="408" t="s">
        <v>12</v>
      </c>
      <c r="T10" s="408" t="s">
        <v>222</v>
      </c>
      <c r="U10" s="408" t="s">
        <v>12</v>
      </c>
      <c r="V10" s="218" t="s">
        <v>222</v>
      </c>
      <c r="W10" s="216"/>
      <c r="X10" s="1052"/>
      <c r="Y10" s="1054"/>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433486</v>
      </c>
      <c r="E12" s="739">
        <f>L12+S12+Z12</f>
        <v>268892</v>
      </c>
      <c r="F12" s="748">
        <f>E12/$D12*100</f>
        <v>62.030146302302725</v>
      </c>
      <c r="G12" s="739">
        <f>N12+U12+AB12</f>
        <v>164594</v>
      </c>
      <c r="H12" s="230">
        <f>G12/$D12*100</f>
        <v>37.969853697697268</v>
      </c>
      <c r="I12" s="226"/>
      <c r="J12" s="227">
        <v>120819</v>
      </c>
      <c r="K12" s="751">
        <v>27.87148835256502</v>
      </c>
      <c r="L12" s="745">
        <v>51382</v>
      </c>
      <c r="M12" s="748">
        <v>42.528079192842185</v>
      </c>
      <c r="N12" s="745">
        <v>69437</v>
      </c>
      <c r="O12" s="228">
        <v>57.471920807157815</v>
      </c>
      <c r="P12" s="226"/>
      <c r="Q12" s="227">
        <v>110733</v>
      </c>
      <c r="R12" s="751">
        <v>25.544769611936719</v>
      </c>
      <c r="S12" s="745">
        <v>73304</v>
      </c>
      <c r="T12" s="748">
        <v>66.19887477084518</v>
      </c>
      <c r="U12" s="745">
        <v>37429</v>
      </c>
      <c r="V12" s="228">
        <v>33.801125229154813</v>
      </c>
      <c r="W12" s="226"/>
      <c r="X12" s="227">
        <v>201934</v>
      </c>
      <c r="Y12" s="751">
        <v>46.583742035498268</v>
      </c>
      <c r="Z12" s="745">
        <v>144206</v>
      </c>
      <c r="AA12" s="748">
        <v>71.41244168886864</v>
      </c>
      <c r="AB12" s="745">
        <v>57728</v>
      </c>
      <c r="AC12" s="228">
        <f t="shared" ref="AC12:AC29" si="0">AB12/$X12*100</f>
        <v>28.58755831113136</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52747</v>
      </c>
      <c r="E13" s="740">
        <f t="shared" ref="E13:E29" si="2">L13+S13+Z13</f>
        <v>33837</v>
      </c>
      <c r="F13" s="577">
        <f t="shared" ref="F13:H29" si="3">E13/$D13*100</f>
        <v>64.149619883595278</v>
      </c>
      <c r="G13" s="740">
        <f t="shared" ref="G13:G29" si="4">N13+U13+AB13</f>
        <v>18910</v>
      </c>
      <c r="H13" s="237">
        <f t="shared" si="3"/>
        <v>35.850380116404722</v>
      </c>
      <c r="I13" s="226"/>
      <c r="J13" s="234">
        <v>10245</v>
      </c>
      <c r="K13" s="752">
        <v>19.422905568089181</v>
      </c>
      <c r="L13" s="746">
        <v>4419</v>
      </c>
      <c r="M13" s="749">
        <v>43.133235724743777</v>
      </c>
      <c r="N13" s="746">
        <v>5826</v>
      </c>
      <c r="O13" s="235">
        <v>56.866764275256223</v>
      </c>
      <c r="P13" s="226"/>
      <c r="Q13" s="234">
        <v>10282</v>
      </c>
      <c r="R13" s="752">
        <v>19.493051737539577</v>
      </c>
      <c r="S13" s="746">
        <v>6337</v>
      </c>
      <c r="T13" s="749">
        <v>61.631978214355186</v>
      </c>
      <c r="U13" s="746">
        <v>3945</v>
      </c>
      <c r="V13" s="235">
        <v>38.368021785644821</v>
      </c>
      <c r="W13" s="226"/>
      <c r="X13" s="234">
        <v>32220</v>
      </c>
      <c r="Y13" s="752">
        <v>61.084042694371242</v>
      </c>
      <c r="Z13" s="746">
        <v>23081</v>
      </c>
      <c r="AA13" s="749">
        <v>71.635630043451272</v>
      </c>
      <c r="AB13" s="746">
        <v>9139</v>
      </c>
      <c r="AC13" s="235">
        <f t="shared" si="0"/>
        <v>28.364369956548728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45417</v>
      </c>
      <c r="E14" s="740">
        <f t="shared" si="2"/>
        <v>29426</v>
      </c>
      <c r="F14" s="577">
        <f t="shared" si="3"/>
        <v>64.790717132351332</v>
      </c>
      <c r="G14" s="740">
        <f t="shared" si="4"/>
        <v>15991</v>
      </c>
      <c r="H14" s="237">
        <f t="shared" si="3"/>
        <v>35.209282867648675</v>
      </c>
      <c r="I14" s="226"/>
      <c r="J14" s="234">
        <v>10057</v>
      </c>
      <c r="K14" s="752">
        <v>22.143690688508709</v>
      </c>
      <c r="L14" s="746">
        <v>4228</v>
      </c>
      <c r="M14" s="749">
        <v>42.040369891617779</v>
      </c>
      <c r="N14" s="746">
        <v>5829</v>
      </c>
      <c r="O14" s="235">
        <v>57.959630108382221</v>
      </c>
      <c r="P14" s="226"/>
      <c r="Q14" s="234">
        <v>10069</v>
      </c>
      <c r="R14" s="752">
        <v>22.170112512935685</v>
      </c>
      <c r="S14" s="746">
        <v>6177</v>
      </c>
      <c r="T14" s="749">
        <v>61.346707716754388</v>
      </c>
      <c r="U14" s="746">
        <v>3892</v>
      </c>
      <c r="V14" s="235">
        <v>38.653292283245605</v>
      </c>
      <c r="W14" s="226"/>
      <c r="X14" s="234">
        <v>25291</v>
      </c>
      <c r="Y14" s="752">
        <v>55.686196798555606</v>
      </c>
      <c r="Z14" s="746">
        <v>19021</v>
      </c>
      <c r="AA14" s="749">
        <v>75.208572219366573</v>
      </c>
      <c r="AB14" s="746">
        <v>6270</v>
      </c>
      <c r="AC14" s="235">
        <f t="shared" si="0"/>
        <v>24.791427780633427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42037</v>
      </c>
      <c r="E15" s="740">
        <f t="shared" si="2"/>
        <v>25710</v>
      </c>
      <c r="F15" s="577">
        <f t="shared" si="3"/>
        <v>61.160406308728021</v>
      </c>
      <c r="G15" s="740">
        <f t="shared" si="4"/>
        <v>16327</v>
      </c>
      <c r="H15" s="237">
        <f t="shared" si="3"/>
        <v>38.839593691271972</v>
      </c>
      <c r="I15" s="226"/>
      <c r="J15" s="234">
        <v>11795</v>
      </c>
      <c r="K15" s="752">
        <v>28.058615029616767</v>
      </c>
      <c r="L15" s="746">
        <v>5152</v>
      </c>
      <c r="M15" s="749">
        <v>43.679525222551931</v>
      </c>
      <c r="N15" s="746">
        <v>6643</v>
      </c>
      <c r="O15" s="235">
        <v>56.320474777448069</v>
      </c>
      <c r="P15" s="226"/>
      <c r="Q15" s="234">
        <v>9922</v>
      </c>
      <c r="R15" s="752">
        <v>23.603016390322811</v>
      </c>
      <c r="S15" s="746">
        <v>5940</v>
      </c>
      <c r="T15" s="749">
        <v>59.866962305986689</v>
      </c>
      <c r="U15" s="746">
        <v>3982</v>
      </c>
      <c r="V15" s="235">
        <v>40.133037694013304</v>
      </c>
      <c r="W15" s="226"/>
      <c r="X15" s="234">
        <v>20320</v>
      </c>
      <c r="Y15" s="752">
        <v>48.338368580060425</v>
      </c>
      <c r="Z15" s="746">
        <v>14618</v>
      </c>
      <c r="AA15" s="749">
        <v>71.938976377952756</v>
      </c>
      <c r="AB15" s="746">
        <v>5702</v>
      </c>
      <c r="AC15" s="235">
        <f t="shared" si="0"/>
        <v>28.061023622047244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59043</v>
      </c>
      <c r="E16" s="740">
        <f t="shared" si="2"/>
        <v>34925</v>
      </c>
      <c r="F16" s="577">
        <f t="shared" si="3"/>
        <v>59.151804616974069</v>
      </c>
      <c r="G16" s="740">
        <f t="shared" si="4"/>
        <v>24118</v>
      </c>
      <c r="H16" s="237">
        <f t="shared" si="3"/>
        <v>40.848195383025931</v>
      </c>
      <c r="I16" s="226"/>
      <c r="J16" s="234">
        <v>20711</v>
      </c>
      <c r="K16" s="752">
        <v>35.077824636282031</v>
      </c>
      <c r="L16" s="746">
        <v>8651</v>
      </c>
      <c r="M16" s="749">
        <v>41.770073873786878</v>
      </c>
      <c r="N16" s="746">
        <v>12060</v>
      </c>
      <c r="O16" s="235">
        <v>58.22992612621313</v>
      </c>
      <c r="P16" s="226"/>
      <c r="Q16" s="234">
        <v>13506</v>
      </c>
      <c r="R16" s="752">
        <v>22.874853920024389</v>
      </c>
      <c r="S16" s="746">
        <v>8163</v>
      </c>
      <c r="T16" s="749">
        <v>60.439804531319417</v>
      </c>
      <c r="U16" s="746">
        <v>5343</v>
      </c>
      <c r="V16" s="235">
        <v>39.56019546868059</v>
      </c>
      <c r="W16" s="226"/>
      <c r="X16" s="234">
        <v>24826</v>
      </c>
      <c r="Y16" s="752">
        <v>42.047321443693583</v>
      </c>
      <c r="Z16" s="746">
        <v>18111</v>
      </c>
      <c r="AA16" s="749">
        <v>72.951744139208898</v>
      </c>
      <c r="AB16" s="746">
        <v>6715</v>
      </c>
      <c r="AC16" s="235">
        <f t="shared" si="0"/>
        <v>27.048255860791105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23546</v>
      </c>
      <c r="E17" s="741">
        <f t="shared" si="2"/>
        <v>14531</v>
      </c>
      <c r="F17" s="578">
        <f t="shared" si="3"/>
        <v>61.713242164274185</v>
      </c>
      <c r="G17" s="741">
        <f t="shared" si="4"/>
        <v>9015</v>
      </c>
      <c r="H17" s="237">
        <f t="shared" si="3"/>
        <v>38.286757835725815</v>
      </c>
      <c r="I17" s="226"/>
      <c r="J17" s="238">
        <v>6493</v>
      </c>
      <c r="K17" s="753">
        <v>27.575809054616496</v>
      </c>
      <c r="L17" s="741">
        <v>2780</v>
      </c>
      <c r="M17" s="578">
        <v>42.815339596488528</v>
      </c>
      <c r="N17" s="741">
        <v>3713</v>
      </c>
      <c r="O17" s="235">
        <v>57.184660403511479</v>
      </c>
      <c r="P17" s="226"/>
      <c r="Q17" s="238">
        <v>5044</v>
      </c>
      <c r="R17" s="753">
        <v>21.421897562218636</v>
      </c>
      <c r="S17" s="741">
        <v>2895</v>
      </c>
      <c r="T17" s="578">
        <v>57.394924662965899</v>
      </c>
      <c r="U17" s="741">
        <v>2149</v>
      </c>
      <c r="V17" s="235">
        <v>42.605075337034101</v>
      </c>
      <c r="W17" s="226"/>
      <c r="X17" s="238">
        <v>12009</v>
      </c>
      <c r="Y17" s="753">
        <v>51.002293383164869</v>
      </c>
      <c r="Z17" s="741">
        <v>8856</v>
      </c>
      <c r="AA17" s="578">
        <v>73.744691481388955</v>
      </c>
      <c r="AB17" s="741">
        <v>3153</v>
      </c>
      <c r="AC17" s="235">
        <f t="shared" si="0"/>
        <v>26.255308518611042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151767</v>
      </c>
      <c r="E18" s="740">
        <f t="shared" si="2"/>
        <v>94502</v>
      </c>
      <c r="F18" s="577">
        <f t="shared" si="3"/>
        <v>62.267818432201992</v>
      </c>
      <c r="G18" s="740">
        <f t="shared" si="4"/>
        <v>57265</v>
      </c>
      <c r="H18" s="237">
        <f t="shared" si="3"/>
        <v>37.732181567798008</v>
      </c>
      <c r="I18" s="226"/>
      <c r="J18" s="234">
        <v>31051</v>
      </c>
      <c r="K18" s="752">
        <v>20.459651966501283</v>
      </c>
      <c r="L18" s="746">
        <v>13032</v>
      </c>
      <c r="M18" s="749">
        <v>41.96966281279186</v>
      </c>
      <c r="N18" s="746">
        <v>18019</v>
      </c>
      <c r="O18" s="235">
        <v>58.030337187208133</v>
      </c>
      <c r="P18" s="226"/>
      <c r="Q18" s="234">
        <v>27724</v>
      </c>
      <c r="R18" s="752">
        <v>18.267475801722377</v>
      </c>
      <c r="S18" s="746">
        <v>16048</v>
      </c>
      <c r="T18" s="749">
        <v>57.884865098831341</v>
      </c>
      <c r="U18" s="746">
        <v>11676</v>
      </c>
      <c r="V18" s="235">
        <v>42.115134901168659</v>
      </c>
      <c r="W18" s="226"/>
      <c r="X18" s="234">
        <v>92992</v>
      </c>
      <c r="Y18" s="752">
        <v>61.27287223177634</v>
      </c>
      <c r="Z18" s="746">
        <v>65422</v>
      </c>
      <c r="AA18" s="749">
        <v>70.352288368891948</v>
      </c>
      <c r="AB18" s="746">
        <v>27570</v>
      </c>
      <c r="AC18" s="235">
        <f t="shared" si="0"/>
        <v>29.647711631108052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94471</v>
      </c>
      <c r="E19" s="740">
        <f t="shared" si="2"/>
        <v>59367</v>
      </c>
      <c r="F19" s="577">
        <f t="shared" si="3"/>
        <v>62.841506917466738</v>
      </c>
      <c r="G19" s="740">
        <f t="shared" si="4"/>
        <v>35104</v>
      </c>
      <c r="H19" s="237">
        <f t="shared" si="3"/>
        <v>37.158493082533262</v>
      </c>
      <c r="I19" s="226"/>
      <c r="J19" s="234">
        <v>21691</v>
      </c>
      <c r="K19" s="752">
        <v>22.960485228271111</v>
      </c>
      <c r="L19" s="746">
        <v>9265</v>
      </c>
      <c r="M19" s="749">
        <v>42.713567839195981</v>
      </c>
      <c r="N19" s="746">
        <v>12426</v>
      </c>
      <c r="O19" s="235">
        <v>57.286432160804026</v>
      </c>
      <c r="P19" s="226"/>
      <c r="Q19" s="234">
        <v>18786</v>
      </c>
      <c r="R19" s="752">
        <v>19.885467497962335</v>
      </c>
      <c r="S19" s="746">
        <v>11842</v>
      </c>
      <c r="T19" s="749">
        <v>63.036303630363037</v>
      </c>
      <c r="U19" s="746">
        <v>6944</v>
      </c>
      <c r="V19" s="235">
        <v>36.963696369636963</v>
      </c>
      <c r="W19" s="226"/>
      <c r="X19" s="234">
        <v>53994</v>
      </c>
      <c r="Y19" s="752">
        <v>57.154047273766551</v>
      </c>
      <c r="Z19" s="746">
        <v>38260</v>
      </c>
      <c r="AA19" s="749">
        <v>70.85972515464681</v>
      </c>
      <c r="AB19" s="746">
        <v>15734</v>
      </c>
      <c r="AC19" s="235">
        <f t="shared" si="0"/>
        <v>29.140274845353186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368289</v>
      </c>
      <c r="E20" s="740">
        <f t="shared" si="2"/>
        <v>231928</v>
      </c>
      <c r="F20" s="577">
        <f t="shared" si="3"/>
        <v>62.974457559145122</v>
      </c>
      <c r="G20" s="740">
        <f t="shared" si="4"/>
        <v>136361</v>
      </c>
      <c r="H20" s="237">
        <f t="shared" si="3"/>
        <v>37.025542440854871</v>
      </c>
      <c r="I20" s="226"/>
      <c r="J20" s="234">
        <v>91373</v>
      </c>
      <c r="K20" s="752">
        <v>24.810135518573727</v>
      </c>
      <c r="L20" s="746">
        <v>40123</v>
      </c>
      <c r="M20" s="749">
        <v>43.911221039037791</v>
      </c>
      <c r="N20" s="746">
        <v>51250</v>
      </c>
      <c r="O20" s="235">
        <v>56.088778960962202</v>
      </c>
      <c r="P20" s="226"/>
      <c r="Q20" s="234">
        <v>83926</v>
      </c>
      <c r="R20" s="752">
        <v>22.788082185457618</v>
      </c>
      <c r="S20" s="746">
        <v>52449</v>
      </c>
      <c r="T20" s="749">
        <v>62.494340252126875</v>
      </c>
      <c r="U20" s="746">
        <v>31477</v>
      </c>
      <c r="V20" s="235">
        <v>37.505659747873125</v>
      </c>
      <c r="W20" s="226"/>
      <c r="X20" s="234">
        <v>192990</v>
      </c>
      <c r="Y20" s="752">
        <v>52.401782295968658</v>
      </c>
      <c r="Z20" s="746">
        <v>139356</v>
      </c>
      <c r="AA20" s="749">
        <v>72.208922742110985</v>
      </c>
      <c r="AB20" s="746">
        <v>53634</v>
      </c>
      <c r="AC20" s="235">
        <f t="shared" si="0"/>
        <v>27.791077257889008</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197799</v>
      </c>
      <c r="E21" s="740">
        <f t="shared" si="2"/>
        <v>121958</v>
      </c>
      <c r="F21" s="577">
        <f t="shared" si="3"/>
        <v>61.65754124136118</v>
      </c>
      <c r="G21" s="740">
        <f t="shared" si="4"/>
        <v>75841</v>
      </c>
      <c r="H21" s="237">
        <f t="shared" si="3"/>
        <v>38.34245875863882</v>
      </c>
      <c r="I21" s="226"/>
      <c r="J21" s="234">
        <v>53504</v>
      </c>
      <c r="K21" s="752">
        <v>27.049681747632697</v>
      </c>
      <c r="L21" s="746">
        <v>21867</v>
      </c>
      <c r="M21" s="749">
        <v>40.869841507177036</v>
      </c>
      <c r="N21" s="746">
        <v>31637</v>
      </c>
      <c r="O21" s="235">
        <v>59.130158492822972</v>
      </c>
      <c r="P21" s="226"/>
      <c r="Q21" s="234">
        <v>43678</v>
      </c>
      <c r="R21" s="752">
        <v>22.08201254809175</v>
      </c>
      <c r="S21" s="746">
        <v>27068</v>
      </c>
      <c r="T21" s="749">
        <v>61.971702001007365</v>
      </c>
      <c r="U21" s="746">
        <v>16610</v>
      </c>
      <c r="V21" s="235">
        <v>38.028297998992628</v>
      </c>
      <c r="W21" s="226"/>
      <c r="X21" s="234">
        <v>100617</v>
      </c>
      <c r="Y21" s="752">
        <v>50.868305704275549</v>
      </c>
      <c r="Z21" s="746">
        <v>73023</v>
      </c>
      <c r="AA21" s="749">
        <v>72.575210948448074</v>
      </c>
      <c r="AB21" s="746">
        <v>27594</v>
      </c>
      <c r="AC21" s="235">
        <f t="shared" si="0"/>
        <v>27.424789051551922</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57881</v>
      </c>
      <c r="E22" s="740">
        <f t="shared" si="2"/>
        <v>36797</v>
      </c>
      <c r="F22" s="577">
        <f t="shared" si="3"/>
        <v>63.573538812390936</v>
      </c>
      <c r="G22" s="740">
        <f t="shared" si="4"/>
        <v>21084</v>
      </c>
      <c r="H22" s="237">
        <f t="shared" si="3"/>
        <v>36.426461187609064</v>
      </c>
      <c r="I22" s="226"/>
      <c r="J22" s="234">
        <v>13238</v>
      </c>
      <c r="K22" s="752">
        <v>22.871063043140236</v>
      </c>
      <c r="L22" s="746">
        <v>5848</v>
      </c>
      <c r="M22" s="749">
        <v>44.175857380268923</v>
      </c>
      <c r="N22" s="746">
        <v>7390</v>
      </c>
      <c r="O22" s="235">
        <v>55.824142619731077</v>
      </c>
      <c r="P22" s="226"/>
      <c r="Q22" s="234">
        <v>13047</v>
      </c>
      <c r="R22" s="752">
        <v>22.541075655223651</v>
      </c>
      <c r="S22" s="746">
        <v>8364</v>
      </c>
      <c r="T22" s="749">
        <v>64.106691193377785</v>
      </c>
      <c r="U22" s="746">
        <v>4683</v>
      </c>
      <c r="V22" s="235">
        <v>35.893308806622208</v>
      </c>
      <c r="W22" s="226"/>
      <c r="X22" s="234">
        <v>31596</v>
      </c>
      <c r="Y22" s="752">
        <v>54.587861301636117</v>
      </c>
      <c r="Z22" s="746">
        <v>22585</v>
      </c>
      <c r="AA22" s="749">
        <v>71.480567160400057</v>
      </c>
      <c r="AB22" s="746">
        <v>9011</v>
      </c>
      <c r="AC22" s="235">
        <f t="shared" si="0"/>
        <v>28.519432839599951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83145</v>
      </c>
      <c r="E23" s="740">
        <f t="shared" si="2"/>
        <v>52162</v>
      </c>
      <c r="F23" s="577">
        <f t="shared" si="3"/>
        <v>62.736183775332258</v>
      </c>
      <c r="G23" s="740">
        <f t="shared" si="4"/>
        <v>30983</v>
      </c>
      <c r="H23" s="237">
        <f t="shared" si="3"/>
        <v>37.26381622466775</v>
      </c>
      <c r="I23" s="226"/>
      <c r="J23" s="234">
        <v>23310</v>
      </c>
      <c r="K23" s="752">
        <v>28.035359913404296</v>
      </c>
      <c r="L23" s="746">
        <v>9270</v>
      </c>
      <c r="M23" s="749">
        <v>39.768339768339764</v>
      </c>
      <c r="N23" s="746">
        <v>14040</v>
      </c>
      <c r="O23" s="235">
        <v>60.231660231660236</v>
      </c>
      <c r="P23" s="226"/>
      <c r="Q23" s="234">
        <v>15218</v>
      </c>
      <c r="R23" s="752">
        <v>18.302964700222503</v>
      </c>
      <c r="S23" s="746">
        <v>8995</v>
      </c>
      <c r="T23" s="749">
        <v>59.107635694572217</v>
      </c>
      <c r="U23" s="746">
        <v>6223</v>
      </c>
      <c r="V23" s="235">
        <v>40.892364305427783</v>
      </c>
      <c r="W23" s="226"/>
      <c r="X23" s="234">
        <v>44617</v>
      </c>
      <c r="Y23" s="752">
        <v>53.661675386373211</v>
      </c>
      <c r="Z23" s="746">
        <v>33897</v>
      </c>
      <c r="AA23" s="749">
        <v>75.973283725934067</v>
      </c>
      <c r="AB23" s="746">
        <v>10720</v>
      </c>
      <c r="AC23" s="235">
        <f t="shared" si="0"/>
        <v>24.02671627406594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233210</v>
      </c>
      <c r="E24" s="740">
        <f t="shared" si="2"/>
        <v>155325</v>
      </c>
      <c r="F24" s="577">
        <f t="shared" si="3"/>
        <v>66.603061618283959</v>
      </c>
      <c r="G24" s="740">
        <f t="shared" si="4"/>
        <v>77885</v>
      </c>
      <c r="H24" s="237">
        <f t="shared" si="3"/>
        <v>33.396938381716055</v>
      </c>
      <c r="I24" s="226"/>
      <c r="J24" s="234">
        <v>55122</v>
      </c>
      <c r="K24" s="752">
        <v>23.63620770978946</v>
      </c>
      <c r="L24" s="746">
        <v>26294</v>
      </c>
      <c r="M24" s="749">
        <v>47.701462211095382</v>
      </c>
      <c r="N24" s="746">
        <v>28828</v>
      </c>
      <c r="O24" s="235">
        <v>52.298537788904611</v>
      </c>
      <c r="P24" s="226"/>
      <c r="Q24" s="234">
        <v>45422</v>
      </c>
      <c r="R24" s="752">
        <v>19.476866343638779</v>
      </c>
      <c r="S24" s="746">
        <v>30079</v>
      </c>
      <c r="T24" s="749">
        <v>66.221214389502876</v>
      </c>
      <c r="U24" s="746">
        <v>15343</v>
      </c>
      <c r="V24" s="235">
        <v>33.778785610497117</v>
      </c>
      <c r="W24" s="226"/>
      <c r="X24" s="234">
        <v>132666</v>
      </c>
      <c r="Y24" s="752">
        <v>56.886925946571765</v>
      </c>
      <c r="Z24" s="746">
        <v>98952</v>
      </c>
      <c r="AA24" s="749">
        <v>74.58730948396726</v>
      </c>
      <c r="AB24" s="746">
        <v>33714</v>
      </c>
      <c r="AC24" s="235">
        <f t="shared" si="0"/>
        <v>25.412690516032743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60122</v>
      </c>
      <c r="E25" s="740">
        <f t="shared" si="2"/>
        <v>34717</v>
      </c>
      <c r="F25" s="577">
        <f t="shared" si="3"/>
        <v>57.74425335151858</v>
      </c>
      <c r="G25" s="740">
        <f t="shared" si="4"/>
        <v>25405</v>
      </c>
      <c r="H25" s="237">
        <f t="shared" si="3"/>
        <v>42.255746648481427</v>
      </c>
      <c r="I25" s="226"/>
      <c r="J25" s="234">
        <v>20662</v>
      </c>
      <c r="K25" s="752">
        <v>34.366787532018229</v>
      </c>
      <c r="L25" s="746">
        <v>7906</v>
      </c>
      <c r="M25" s="749">
        <v>38.263478850062917</v>
      </c>
      <c r="N25" s="746">
        <v>12756</v>
      </c>
      <c r="O25" s="235">
        <v>61.736521149937083</v>
      </c>
      <c r="P25" s="226"/>
      <c r="Q25" s="234">
        <v>13827</v>
      </c>
      <c r="R25" s="752">
        <v>22.998236918266194</v>
      </c>
      <c r="S25" s="746">
        <v>8704</v>
      </c>
      <c r="T25" s="749">
        <v>62.949302090113548</v>
      </c>
      <c r="U25" s="746">
        <v>5123</v>
      </c>
      <c r="V25" s="235">
        <v>37.050697909886452</v>
      </c>
      <c r="W25" s="226"/>
      <c r="X25" s="234">
        <v>25633</v>
      </c>
      <c r="Y25" s="752">
        <v>42.634975549715577</v>
      </c>
      <c r="Z25" s="746">
        <v>18107</v>
      </c>
      <c r="AA25" s="749">
        <v>70.639410135372373</v>
      </c>
      <c r="AB25" s="746">
        <v>7526</v>
      </c>
      <c r="AC25" s="235">
        <f t="shared" si="0"/>
        <v>29.360589864627627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21751</v>
      </c>
      <c r="E26" s="742">
        <f t="shared" si="2"/>
        <v>13655</v>
      </c>
      <c r="F26" s="579">
        <f t="shared" si="3"/>
        <v>62.778722817341738</v>
      </c>
      <c r="G26" s="742">
        <f t="shared" si="4"/>
        <v>8096</v>
      </c>
      <c r="H26" s="237">
        <f t="shared" si="3"/>
        <v>37.22127718265827</v>
      </c>
      <c r="I26" s="226"/>
      <c r="J26" s="238">
        <v>5201</v>
      </c>
      <c r="K26" s="753">
        <v>23.91154429681394</v>
      </c>
      <c r="L26" s="741">
        <v>2264</v>
      </c>
      <c r="M26" s="578">
        <v>43.530090367237065</v>
      </c>
      <c r="N26" s="741">
        <v>2937</v>
      </c>
      <c r="O26" s="235">
        <v>56.469909632762928</v>
      </c>
      <c r="P26" s="226"/>
      <c r="Q26" s="238">
        <v>4109</v>
      </c>
      <c r="R26" s="753">
        <v>18.891085467334833</v>
      </c>
      <c r="S26" s="741">
        <v>2312</v>
      </c>
      <c r="T26" s="578">
        <v>56.266731564857629</v>
      </c>
      <c r="U26" s="741">
        <v>1797</v>
      </c>
      <c r="V26" s="235">
        <v>43.733268435142371</v>
      </c>
      <c r="W26" s="226"/>
      <c r="X26" s="238">
        <v>12441</v>
      </c>
      <c r="Y26" s="753">
        <v>57.197370235851231</v>
      </c>
      <c r="Z26" s="741">
        <v>9079</v>
      </c>
      <c r="AA26" s="578">
        <v>72.976448838517811</v>
      </c>
      <c r="AB26" s="741">
        <v>3362</v>
      </c>
      <c r="AC26" s="235">
        <f t="shared" si="0"/>
        <v>27.023551161482196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111374</v>
      </c>
      <c r="E27" s="742">
        <f t="shared" si="2"/>
        <v>68067</v>
      </c>
      <c r="F27" s="579">
        <f t="shared" si="3"/>
        <v>61.11570025320092</v>
      </c>
      <c r="G27" s="742">
        <f t="shared" si="4"/>
        <v>43307</v>
      </c>
      <c r="H27" s="237">
        <f t="shared" si="3"/>
        <v>38.884299746799073</v>
      </c>
      <c r="I27" s="226"/>
      <c r="J27" s="238">
        <v>29434</v>
      </c>
      <c r="K27" s="753">
        <v>26.42807118357965</v>
      </c>
      <c r="L27" s="741">
        <v>12104</v>
      </c>
      <c r="M27" s="578">
        <v>41.122511381395668</v>
      </c>
      <c r="N27" s="741">
        <v>17330</v>
      </c>
      <c r="O27" s="235">
        <v>58.877488618604332</v>
      </c>
      <c r="P27" s="226"/>
      <c r="Q27" s="238">
        <v>22330</v>
      </c>
      <c r="R27" s="753">
        <v>20.049562734570006</v>
      </c>
      <c r="S27" s="741">
        <v>12800</v>
      </c>
      <c r="T27" s="578">
        <v>57.32198835647111</v>
      </c>
      <c r="U27" s="741">
        <v>9530</v>
      </c>
      <c r="V27" s="235">
        <v>42.678011643528883</v>
      </c>
      <c r="W27" s="226"/>
      <c r="X27" s="238">
        <v>59610</v>
      </c>
      <c r="Y27" s="753">
        <v>53.522366081850336</v>
      </c>
      <c r="Z27" s="741">
        <v>43163</v>
      </c>
      <c r="AA27" s="578">
        <v>72.408991779902692</v>
      </c>
      <c r="AB27" s="741">
        <v>16447</v>
      </c>
      <c r="AC27" s="235">
        <f t="shared" si="0"/>
        <v>27.591008220097301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14552</v>
      </c>
      <c r="E28" s="742">
        <f t="shared" si="2"/>
        <v>9019</v>
      </c>
      <c r="F28" s="579">
        <f t="shared" si="3"/>
        <v>61.977735019241344</v>
      </c>
      <c r="G28" s="742">
        <f t="shared" si="4"/>
        <v>5533</v>
      </c>
      <c r="H28" s="243">
        <f t="shared" si="3"/>
        <v>38.022264980758656</v>
      </c>
      <c r="I28" s="226"/>
      <c r="J28" s="238">
        <v>3427</v>
      </c>
      <c r="K28" s="753">
        <v>23.550027487630565</v>
      </c>
      <c r="L28" s="741">
        <v>1394</v>
      </c>
      <c r="M28" s="578">
        <v>40.676976947767727</v>
      </c>
      <c r="N28" s="741">
        <v>2033</v>
      </c>
      <c r="O28" s="242">
        <v>59.323023052232273</v>
      </c>
      <c r="P28" s="226"/>
      <c r="Q28" s="238">
        <v>2727</v>
      </c>
      <c r="R28" s="753">
        <v>18.739692138537659</v>
      </c>
      <c r="S28" s="741">
        <v>1635</v>
      </c>
      <c r="T28" s="578">
        <v>59.955995599559955</v>
      </c>
      <c r="U28" s="741">
        <v>1092</v>
      </c>
      <c r="V28" s="242">
        <v>40.044004400440045</v>
      </c>
      <c r="W28" s="226"/>
      <c r="X28" s="238">
        <v>8398</v>
      </c>
      <c r="Y28" s="753">
        <v>57.710280373831779</v>
      </c>
      <c r="Z28" s="741">
        <v>5990</v>
      </c>
      <c r="AA28" s="578">
        <v>71.326506311026435</v>
      </c>
      <c r="AB28" s="741">
        <v>2408</v>
      </c>
      <c r="AC28" s="242">
        <f t="shared" si="0"/>
        <v>28.673493688973569</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5123</v>
      </c>
      <c r="E29" s="743">
        <f t="shared" si="2"/>
        <v>2868</v>
      </c>
      <c r="F29" s="580">
        <f t="shared" si="3"/>
        <v>55.98282256490338</v>
      </c>
      <c r="G29" s="743">
        <f t="shared" si="4"/>
        <v>2255</v>
      </c>
      <c r="H29" s="248">
        <f t="shared" si="3"/>
        <v>44.01717743509662</v>
      </c>
      <c r="I29" s="226"/>
      <c r="J29" s="245">
        <v>2668</v>
      </c>
      <c r="K29" s="754">
        <v>52.078860042943589</v>
      </c>
      <c r="L29" s="747">
        <v>1050</v>
      </c>
      <c r="M29" s="750">
        <v>39.355322338830582</v>
      </c>
      <c r="N29" s="747">
        <v>1618</v>
      </c>
      <c r="O29" s="246">
        <v>60.64467766116941</v>
      </c>
      <c r="P29" s="226"/>
      <c r="Q29" s="245">
        <v>979</v>
      </c>
      <c r="R29" s="754">
        <v>19.10989654499317</v>
      </c>
      <c r="S29" s="747">
        <v>680</v>
      </c>
      <c r="T29" s="750">
        <v>69.458631256384066</v>
      </c>
      <c r="U29" s="747">
        <v>299</v>
      </c>
      <c r="V29" s="246">
        <v>30.541368743615934</v>
      </c>
      <c r="W29" s="226"/>
      <c r="X29" s="245">
        <v>1476</v>
      </c>
      <c r="Y29" s="754">
        <v>28.811243412063241</v>
      </c>
      <c r="Z29" s="747">
        <v>1138</v>
      </c>
      <c r="AA29" s="750">
        <v>77.100271002710031</v>
      </c>
      <c r="AB29" s="747">
        <v>338</v>
      </c>
      <c r="AC29" s="246">
        <f t="shared" si="0"/>
        <v>22.899728997289973</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2055760</v>
      </c>
      <c r="E31" s="744">
        <f>L31+S31+Z31</f>
        <v>1287686</v>
      </c>
      <c r="F31" s="409">
        <f>E31/$D31*100</f>
        <v>62.637953846752538</v>
      </c>
      <c r="G31" s="744">
        <f>N31+U31+AB31</f>
        <v>768074</v>
      </c>
      <c r="H31" s="255">
        <f>G31/$D31*100</f>
        <v>37.362046153247462</v>
      </c>
      <c r="I31" s="211"/>
      <c r="J31" s="253">
        <f>SUM(J12:J29)</f>
        <v>530801</v>
      </c>
      <c r="K31" s="755">
        <f>J31/$D31*100</f>
        <v>25.820183289878194</v>
      </c>
      <c r="L31" s="744">
        <f>SUM(L12:L29)</f>
        <v>227029</v>
      </c>
      <c r="M31" s="409">
        <f t="shared" ref="M31:O31" si="5">L31/$J31*100</f>
        <v>42.771019647664566</v>
      </c>
      <c r="N31" s="744">
        <f>SUM(N12:N29)</f>
        <v>303772</v>
      </c>
      <c r="O31" s="254">
        <f t="shared" si="5"/>
        <v>57.228980352335434</v>
      </c>
      <c r="P31" s="211"/>
      <c r="Q31" s="253">
        <f>SUM(Q12:Q29)</f>
        <v>451329</v>
      </c>
      <c r="R31" s="755">
        <f>Q31/$D31*100</f>
        <v>21.954362376931158</v>
      </c>
      <c r="S31" s="744">
        <f>SUM(S12:S29)</f>
        <v>283792</v>
      </c>
      <c r="T31" s="409">
        <f>S31/$Q31*100</f>
        <v>62.879185693806519</v>
      </c>
      <c r="U31" s="744">
        <f>SUM(U12:U29)</f>
        <v>167537</v>
      </c>
      <c r="V31" s="254">
        <f>U31/$Q31*100</f>
        <v>37.120814306193481</v>
      </c>
      <c r="W31" s="211"/>
      <c r="X31" s="253">
        <f>SUM(X12:X29)</f>
        <v>1073630</v>
      </c>
      <c r="Y31" s="755">
        <f>X31/$D31*100</f>
        <v>52.225454333190648</v>
      </c>
      <c r="Z31" s="744">
        <f>SUM(Z12:Z29)</f>
        <v>776865</v>
      </c>
      <c r="AA31" s="409">
        <f>Z31/$X31*100</f>
        <v>72.358726935722743</v>
      </c>
      <c r="AB31" s="744">
        <f>SUM(AB12:AB29)</f>
        <v>296765</v>
      </c>
      <c r="AC31" s="254">
        <f>AB31/$X31*100</f>
        <v>27.641273064277268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29" s="297" customFormat="1" ht="8.25" customHeight="1" x14ac:dyDescent="0.2">
      <c r="B33" s="257" t="s">
        <v>50</v>
      </c>
      <c r="C33" s="993"/>
      <c r="I33" s="993"/>
    </row>
    <row r="34" spans="2:29" s="297" customFormat="1" ht="13.5" customHeight="1" x14ac:dyDescent="0.2">
      <c r="B34" s="1068"/>
      <c r="C34" s="1068"/>
      <c r="D34" s="1068"/>
      <c r="E34" s="1068"/>
      <c r="F34" s="1068"/>
      <c r="G34" s="1068"/>
      <c r="H34" s="1068"/>
    </row>
    <row r="35" spans="2:29" s="297" customFormat="1" ht="29.25" customHeight="1" x14ac:dyDescent="0.2">
      <c r="B35" s="1066"/>
      <c r="C35" s="1066"/>
      <c r="D35" s="1066"/>
      <c r="E35" s="991"/>
      <c r="F35" s="991"/>
      <c r="G35" s="991"/>
      <c r="H35" s="614"/>
      <c r="I35" s="614"/>
      <c r="J35" s="614"/>
      <c r="K35" s="614"/>
      <c r="L35" s="614"/>
      <c r="M35" s="614"/>
      <c r="N35" s="614"/>
    </row>
    <row r="36" spans="2:29" s="297" customFormat="1" ht="4.5" customHeight="1" x14ac:dyDescent="0.2">
      <c r="B36" s="1067"/>
      <c r="C36" s="1067"/>
      <c r="D36" s="1067"/>
      <c r="E36" s="990"/>
      <c r="F36" s="990"/>
      <c r="G36" s="990"/>
      <c r="H36" s="614"/>
      <c r="I36" s="614"/>
      <c r="J36" s="614"/>
      <c r="K36" s="614"/>
      <c r="L36" s="614"/>
      <c r="M36" s="614"/>
      <c r="N36" s="614"/>
    </row>
    <row r="37" spans="2:29" s="297" customFormat="1" x14ac:dyDescent="0.2">
      <c r="B37" s="297" t="s">
        <v>42</v>
      </c>
      <c r="L37" s="1010" t="e">
        <f>GETPIVOTDATA("Cuenta número de expedientes",#REF!,"CCAA",$B37,"Sexo",L$9,"TramoEdad",L$1)</f>
        <v>#REF!</v>
      </c>
      <c r="M37" s="1011" t="e">
        <f t="shared" ref="M37:M38" si="6">L37/$J37*100</f>
        <v>#REF!</v>
      </c>
      <c r="N37" s="1010" t="e">
        <f>GETPIVOTDATA("Cuenta número de expedientes",#REF!,"CCAA",$B37,"Sexo",N$9,"TramoEdad",N$1)</f>
        <v>#REF!</v>
      </c>
      <c r="O37" s="1012" t="e">
        <f t="shared" ref="O37:O38" si="7">N37/$J37*100</f>
        <v>#REF!</v>
      </c>
      <c r="P37" s="1013"/>
      <c r="Q37" s="1010" t="e">
        <f>GETPIVOTDATA("Cuenta número de expedientes",#REF!,"CCAA",$B37,"TramoEdad",Q$1)</f>
        <v>#REF!</v>
      </c>
      <c r="R37" s="1011" t="e">
        <f t="shared" ref="R37:R38" si="8">Q37/$D37*100</f>
        <v>#REF!</v>
      </c>
      <c r="S37" s="1010" t="e">
        <f>GETPIVOTDATA("Cuenta número de expedientes",#REF!,"CCAA",$B37,"Sexo",S$9,"TramoEdad",S$1)</f>
        <v>#REF!</v>
      </c>
      <c r="T37" s="1011" t="e">
        <f t="shared" ref="T37:T38" si="9">S37/$Q37*100</f>
        <v>#REF!</v>
      </c>
      <c r="U37" s="1010" t="e">
        <f>GETPIVOTDATA("Cuenta número de expedientes",#REF!,"CCAA",$B37,"Sexo",U$9,"TramoEdad",U$1)</f>
        <v>#REF!</v>
      </c>
      <c r="V37" s="1012" t="e">
        <f t="shared" ref="V37:V38" si="10">U37/$Q37*100</f>
        <v>#REF!</v>
      </c>
      <c r="W37" s="1013"/>
      <c r="X37" s="1010" t="e">
        <f>GETPIVOTDATA("Cuenta número de expedientes",#REF!,"CCAA",$B37,"TramoEdad",X$1)</f>
        <v>#REF!</v>
      </c>
      <c r="Y37" s="1011" t="e">
        <f t="shared" ref="Y37:Y38" si="11">X37/$D37*100</f>
        <v>#REF!</v>
      </c>
      <c r="Z37" s="1010" t="e">
        <f>GETPIVOTDATA("Cuenta número de expedientes",#REF!,"CCAA",$B37,"Sexo",Z$9,"TramoEdad",Z$1)</f>
        <v>#REF!</v>
      </c>
      <c r="AA37" s="1011" t="e">
        <f t="shared" ref="AA37:AA38" si="12">Z37/$X37*100</f>
        <v>#REF!</v>
      </c>
      <c r="AB37" s="1010" t="e">
        <f>GETPIVOTDATA("Cuenta número de expedientes",#REF!,"CCAA",$B37,"Sexo",AB$9,"TramoEdad",AB$1)</f>
        <v>#REF!</v>
      </c>
      <c r="AC37" s="1012" t="e">
        <f t="shared" ref="AC37:AC38" si="13">AB37/$X37*100</f>
        <v>#REF!</v>
      </c>
    </row>
    <row r="38" spans="2:29" s="297" customFormat="1" x14ac:dyDescent="0.2">
      <c r="B38" s="297" t="s">
        <v>50</v>
      </c>
      <c r="L38" s="1010" t="e">
        <f>GETPIVOTDATA("Cuenta número de expedientes",#REF!,"CCAA",$B38,"Sexo",L$9,"TramoEdad",L$1)</f>
        <v>#REF!</v>
      </c>
      <c r="M38" s="1011" t="e">
        <f t="shared" si="6"/>
        <v>#REF!</v>
      </c>
      <c r="N38" s="1010" t="e">
        <f>GETPIVOTDATA("Cuenta número de expedientes",#REF!,"CCAA",$B38,"Sexo",N$9,"TramoEdad",N$1)</f>
        <v>#REF!</v>
      </c>
      <c r="O38" s="1012" t="e">
        <f t="shared" si="7"/>
        <v>#REF!</v>
      </c>
      <c r="P38" s="1013"/>
      <c r="Q38" s="1010" t="e">
        <f>GETPIVOTDATA("Cuenta número de expedientes",#REF!,"CCAA",$B38,"TramoEdad",Q$1)</f>
        <v>#REF!</v>
      </c>
      <c r="R38" s="1011" t="e">
        <f t="shared" si="8"/>
        <v>#REF!</v>
      </c>
      <c r="S38" s="1010" t="e">
        <f>GETPIVOTDATA("Cuenta número de expedientes",#REF!,"CCAA",$B38,"Sexo",S$9,"TramoEdad",S$1)</f>
        <v>#REF!</v>
      </c>
      <c r="T38" s="1011" t="e">
        <f t="shared" si="9"/>
        <v>#REF!</v>
      </c>
      <c r="U38" s="1010" t="e">
        <f>GETPIVOTDATA("Cuenta número de expedientes",#REF!,"CCAA",$B38,"Sexo",U$9,"TramoEdad",U$1)</f>
        <v>#REF!</v>
      </c>
      <c r="V38" s="1012" t="e">
        <f t="shared" si="10"/>
        <v>#REF!</v>
      </c>
      <c r="W38" s="1013"/>
      <c r="X38" s="1010" t="e">
        <f>GETPIVOTDATA("Cuenta número de expedientes",#REF!,"CCAA",$B38,"TramoEdad",X$1)</f>
        <v>#REF!</v>
      </c>
      <c r="Y38" s="1011" t="e">
        <f t="shared" si="11"/>
        <v>#REF!</v>
      </c>
      <c r="Z38" s="1010" t="e">
        <f>GETPIVOTDATA("Cuenta número de expedientes",#REF!,"CCAA",$B38,"Sexo",Z$9,"TramoEdad",Z$1)</f>
        <v>#REF!</v>
      </c>
      <c r="AA38" s="1011" t="e">
        <f t="shared" si="12"/>
        <v>#REF!</v>
      </c>
      <c r="AB38" s="1010" t="e">
        <f>GETPIVOTDATA("Cuenta número de expedientes",#REF!,"CCAA",$B38,"Sexo",AB$9,"TramoEdad",AB$1)</f>
        <v>#REF!</v>
      </c>
      <c r="AC38" s="1012" t="e">
        <f t="shared" si="13"/>
        <v>#REF!</v>
      </c>
    </row>
    <row r="39" spans="2:29" s="297" customFormat="1" x14ac:dyDescent="0.2"/>
    <row r="40" spans="2:29" s="297" customFormat="1" x14ac:dyDescent="0.2"/>
    <row r="41" spans="2:29" s="297" customFormat="1" x14ac:dyDescent="0.2"/>
    <row r="42" spans="2:29" s="439" customFormat="1" x14ac:dyDescent="0.2"/>
  </sheetData>
  <mergeCells count="30">
    <mergeCell ref="U9:V9"/>
    <mergeCell ref="X9:X10"/>
    <mergeCell ref="Y9:Y10"/>
    <mergeCell ref="Z9:AA9"/>
    <mergeCell ref="AB9:AC9"/>
    <mergeCell ref="B35:D35"/>
    <mergeCell ref="B36:D36"/>
    <mergeCell ref="E9:F9"/>
    <mergeCell ref="G9:H9"/>
    <mergeCell ref="L9:M9"/>
    <mergeCell ref="B34:H34"/>
    <mergeCell ref="D9:D10"/>
    <mergeCell ref="J9:J10"/>
    <mergeCell ref="K9:K1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33"/>
      <c r="C2" s="1033"/>
    </row>
    <row r="3" spans="1:38" s="208" customFormat="1" ht="4.5" customHeight="1" x14ac:dyDescent="0.2">
      <c r="B3" s="1034"/>
      <c r="C3" s="1034"/>
    </row>
    <row r="4" spans="1:38" s="208" customFormat="1" ht="17.25" customHeight="1" x14ac:dyDescent="0.2">
      <c r="A4" s="1034" t="s">
        <v>406</v>
      </c>
      <c r="B4" s="1034"/>
      <c r="C4" s="1034"/>
      <c r="D4" s="1034"/>
      <c r="E4" s="1034"/>
      <c r="F4" s="1034"/>
      <c r="G4" s="1034"/>
      <c r="H4" s="1034"/>
      <c r="I4" s="1034"/>
      <c r="J4" s="1034"/>
      <c r="K4" s="1034"/>
      <c r="L4" s="1034"/>
      <c r="M4" s="1034"/>
      <c r="N4" s="1034"/>
    </row>
    <row r="5" spans="1:38" s="208" customFormat="1" ht="17.25" customHeight="1" x14ac:dyDescent="0.2">
      <c r="B5" s="1035" t="str">
        <f>porsaad!B6</f>
        <v>Situación a 30 de junio de 2023</v>
      </c>
      <c r="C5" s="1035"/>
      <c r="D5" s="1035"/>
      <c r="E5" s="1035"/>
      <c r="F5" s="1035"/>
      <c r="G5" s="1035"/>
      <c r="H5" s="1035"/>
      <c r="I5" s="1035"/>
      <c r="J5" s="1035"/>
      <c r="K5" s="1035"/>
      <c r="L5" s="1035"/>
      <c r="M5" s="1035"/>
      <c r="N5" s="1035"/>
    </row>
    <row r="6" spans="1:38" s="208" customFormat="1" ht="6" customHeight="1" x14ac:dyDescent="0.2"/>
    <row r="7" spans="1:38" s="213" customFormat="1" ht="12.75" customHeight="1" x14ac:dyDescent="0.2">
      <c r="A7" s="209"/>
      <c r="B7" s="1036" t="s">
        <v>15</v>
      </c>
      <c r="C7" s="211"/>
      <c r="D7" s="1039" t="s">
        <v>32</v>
      </c>
      <c r="E7" s="1040"/>
      <c r="F7" s="568"/>
      <c r="G7" s="1043"/>
      <c r="H7" s="1043"/>
      <c r="I7" s="568"/>
      <c r="J7" s="1043"/>
      <c r="K7" s="1043"/>
      <c r="L7" s="568"/>
      <c r="M7" s="1043"/>
      <c r="N7" s="1043"/>
      <c r="O7" s="430"/>
      <c r="P7" s="430"/>
      <c r="Q7" s="431"/>
      <c r="R7" s="431"/>
      <c r="S7" s="431"/>
      <c r="T7" s="431"/>
      <c r="U7" s="431"/>
      <c r="V7" s="431"/>
      <c r="W7" s="432"/>
    </row>
    <row r="8" spans="1:38" s="213" customFormat="1" ht="33.75" customHeight="1" x14ac:dyDescent="0.2">
      <c r="A8" s="209"/>
      <c r="B8" s="1037"/>
      <c r="C8" s="211"/>
      <c r="D8" s="1041"/>
      <c r="E8" s="1042"/>
      <c r="F8" s="501"/>
      <c r="G8" s="1045" t="s">
        <v>229</v>
      </c>
      <c r="H8" s="1044"/>
      <c r="I8" s="211"/>
      <c r="J8" s="1045" t="s">
        <v>181</v>
      </c>
      <c r="K8" s="1044"/>
      <c r="L8" s="211"/>
      <c r="M8" s="1045" t="s">
        <v>182</v>
      </c>
      <c r="N8" s="1044"/>
      <c r="O8" s="430"/>
      <c r="P8" s="430"/>
      <c r="Q8" s="431"/>
      <c r="R8" s="431"/>
      <c r="S8" s="431"/>
      <c r="T8" s="431"/>
      <c r="U8" s="431"/>
      <c r="V8" s="431"/>
      <c r="W8" s="432"/>
    </row>
    <row r="9" spans="1:38" s="213" customFormat="1" ht="6" customHeight="1" x14ac:dyDescent="0.2">
      <c r="A9" s="209"/>
      <c r="B9" s="1037"/>
      <c r="C9" s="211"/>
      <c r="D9" s="1051" t="s">
        <v>12</v>
      </c>
      <c r="E9" s="1069" t="s">
        <v>228</v>
      </c>
      <c r="F9" s="211"/>
      <c r="G9" s="1051" t="s">
        <v>12</v>
      </c>
      <c r="H9" s="1072" t="s">
        <v>228</v>
      </c>
      <c r="I9" s="211"/>
      <c r="J9" s="1051" t="s">
        <v>12</v>
      </c>
      <c r="K9" s="1072" t="s">
        <v>228</v>
      </c>
      <c r="L9" s="211"/>
      <c r="M9" s="1051" t="s">
        <v>12</v>
      </c>
      <c r="N9" s="1072" t="s">
        <v>228</v>
      </c>
      <c r="O9" s="430"/>
      <c r="P9" s="430"/>
      <c r="Q9" s="431"/>
      <c r="R9" s="431"/>
      <c r="S9" s="431"/>
      <c r="T9" s="431"/>
      <c r="U9" s="431"/>
      <c r="V9" s="431"/>
      <c r="W9" s="432"/>
    </row>
    <row r="10" spans="1:38" s="219" customFormat="1" ht="27.75" customHeight="1" x14ac:dyDescent="0.2">
      <c r="A10" s="214"/>
      <c r="B10" s="1038"/>
      <c r="C10" s="216"/>
      <c r="D10" s="1052"/>
      <c r="E10" s="1070"/>
      <c r="F10" s="216"/>
      <c r="G10" s="1052"/>
      <c r="H10" s="1073"/>
      <c r="I10" s="216"/>
      <c r="J10" s="1052"/>
      <c r="K10" s="1073"/>
      <c r="L10" s="216"/>
      <c r="M10" s="1052"/>
      <c r="N10" s="1073"/>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433486</v>
      </c>
      <c r="E12" s="762">
        <f>D12/'20pobl'!D12*100</f>
        <v>5.0997231002094425</v>
      </c>
      <c r="F12" s="226"/>
      <c r="G12" s="227">
        <v>120819</v>
      </c>
      <c r="H12" s="768">
        <v>1.7326194190069724</v>
      </c>
      <c r="I12" s="226"/>
      <c r="J12" s="227">
        <v>110733</v>
      </c>
      <c r="K12" s="768">
        <v>10.004372785373937</v>
      </c>
      <c r="L12" s="226"/>
      <c r="M12" s="227">
        <v>201934</v>
      </c>
      <c r="N12" s="768">
        <f>M12/'20pobl'!X12*100</f>
        <v>48.063273845509372</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52747</v>
      </c>
      <c r="E13" s="763">
        <f>D13/'20pobl'!D13*100</f>
        <v>3.9769587164436806</v>
      </c>
      <c r="F13" s="226"/>
      <c r="G13" s="234">
        <v>10245</v>
      </c>
      <c r="H13" s="769">
        <v>0.99140588030939214</v>
      </c>
      <c r="I13" s="226"/>
      <c r="J13" s="234">
        <v>10282</v>
      </c>
      <c r="K13" s="769">
        <v>5.2469624057848243</v>
      </c>
      <c r="L13" s="226"/>
      <c r="M13" s="234">
        <v>32220</v>
      </c>
      <c r="N13" s="769">
        <f>M13/'20pobl'!X13*100</f>
        <v>33.225743248120608</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45417</v>
      </c>
      <c r="E14" s="763">
        <f>D14/'20pobl'!D14*100</f>
        <v>4.5205168580033961</v>
      </c>
      <c r="F14" s="226"/>
      <c r="G14" s="234">
        <v>10057</v>
      </c>
      <c r="H14" s="769">
        <v>1.37422625473129</v>
      </c>
      <c r="I14" s="226"/>
      <c r="J14" s="234">
        <v>10069</v>
      </c>
      <c r="K14" s="769">
        <v>5.3661266254529956</v>
      </c>
      <c r="L14" s="226"/>
      <c r="M14" s="234">
        <v>25291</v>
      </c>
      <c r="N14" s="769">
        <f>M14/'20pobl'!X14*100</f>
        <v>29.678698835899365</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42037</v>
      </c>
      <c r="E15" s="763">
        <f>D15/'20pobl'!D15*100</f>
        <v>3.5725728524576792</v>
      </c>
      <c r="F15" s="226"/>
      <c r="G15" s="234">
        <v>11795</v>
      </c>
      <c r="H15" s="769">
        <v>1.1982234394650813</v>
      </c>
      <c r="I15" s="226"/>
      <c r="J15" s="234">
        <v>9922</v>
      </c>
      <c r="K15" s="769">
        <v>7.0360311168157024</v>
      </c>
      <c r="L15" s="226"/>
      <c r="M15" s="234">
        <v>20320</v>
      </c>
      <c r="N15" s="769">
        <f>M15/'20pobl'!X15*100</f>
        <v>39.634859951626744</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59043</v>
      </c>
      <c r="E16" s="763">
        <f>D16/'20pobl'!D16*100</f>
        <v>2.7112537487928785</v>
      </c>
      <c r="F16" s="226"/>
      <c r="G16" s="234">
        <v>20711</v>
      </c>
      <c r="H16" s="769">
        <v>1.1475293572705301</v>
      </c>
      <c r="I16" s="226"/>
      <c r="J16" s="234">
        <v>13506</v>
      </c>
      <c r="K16" s="769">
        <v>4.868465636692644</v>
      </c>
      <c r="L16" s="226"/>
      <c r="M16" s="234">
        <v>24826</v>
      </c>
      <c r="N16" s="769">
        <f>M16/'20pobl'!X16*100</f>
        <v>26.009701515992834</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23546</v>
      </c>
      <c r="E17" s="764">
        <f>D17/'20pobl'!D17*100</f>
        <v>4.0221932962306246</v>
      </c>
      <c r="F17" s="226"/>
      <c r="G17" s="238">
        <v>6493</v>
      </c>
      <c r="H17" s="770">
        <v>1.4418091340485015</v>
      </c>
      <c r="I17" s="226"/>
      <c r="J17" s="238">
        <v>5044</v>
      </c>
      <c r="K17" s="770">
        <v>5.3638461456660673</v>
      </c>
      <c r="L17" s="226"/>
      <c r="M17" s="238">
        <v>12009</v>
      </c>
      <c r="N17" s="770">
        <f>M17/'20pobl'!X17*100</f>
        <v>29.270254460368527</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151767</v>
      </c>
      <c r="E18" s="763">
        <f>D18/'20pobl'!D18*100</f>
        <v>6.3965456200687845</v>
      </c>
      <c r="F18" s="226"/>
      <c r="G18" s="234">
        <v>31051</v>
      </c>
      <c r="H18" s="769">
        <v>1.7737965278122907</v>
      </c>
      <c r="I18" s="226"/>
      <c r="J18" s="234">
        <v>27724</v>
      </c>
      <c r="K18" s="769">
        <v>6.8751735904455824</v>
      </c>
      <c r="L18" s="226"/>
      <c r="M18" s="234">
        <v>92992</v>
      </c>
      <c r="N18" s="769">
        <f>M18/'20pobl'!X18*100</f>
        <v>42.490621558763188</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94471</v>
      </c>
      <c r="E19" s="763">
        <f>D19/'20pobl'!D19*100</f>
        <v>4.6008723399281557</v>
      </c>
      <c r="F19" s="226"/>
      <c r="G19" s="234">
        <v>21691</v>
      </c>
      <c r="H19" s="769">
        <v>1.3084042245815442</v>
      </c>
      <c r="I19" s="226"/>
      <c r="J19" s="234">
        <v>18786</v>
      </c>
      <c r="K19" s="769">
        <v>7.1348542911290957</v>
      </c>
      <c r="L19" s="226"/>
      <c r="M19" s="234">
        <v>53994</v>
      </c>
      <c r="N19" s="769">
        <f>M19/'20pobl'!X19*100</f>
        <v>40.840191213844854</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368289</v>
      </c>
      <c r="E20" s="763">
        <f>D20/'20pobl'!D20*100</f>
        <v>4.7261309463541812</v>
      </c>
      <c r="F20" s="226"/>
      <c r="G20" s="234">
        <v>91373</v>
      </c>
      <c r="H20" s="769">
        <v>1.452482476041264</v>
      </c>
      <c r="I20" s="226"/>
      <c r="J20" s="234">
        <v>83926</v>
      </c>
      <c r="K20" s="769">
        <v>8.0042116386574254</v>
      </c>
      <c r="L20" s="226"/>
      <c r="M20" s="234">
        <v>192990</v>
      </c>
      <c r="N20" s="769">
        <f>M20/'20pobl'!X20*100</f>
        <v>42.577083958417901</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197799</v>
      </c>
      <c r="E21" s="763">
        <f>D21/'20pobl'!D21*100</f>
        <v>3.8799584226418098</v>
      </c>
      <c r="F21" s="226"/>
      <c r="G21" s="234">
        <v>53504</v>
      </c>
      <c r="H21" s="769">
        <v>1.3114541934718484</v>
      </c>
      <c r="I21" s="226"/>
      <c r="J21" s="234">
        <v>43678</v>
      </c>
      <c r="K21" s="769">
        <v>5.9853128387276247</v>
      </c>
      <c r="L21" s="226"/>
      <c r="M21" s="234">
        <v>100617</v>
      </c>
      <c r="N21" s="769">
        <f>M21/'20pobl'!X21*100</f>
        <v>34.879778692957274</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57881</v>
      </c>
      <c r="E22" s="763">
        <f>D22/'20pobl'!D22*100</f>
        <v>5.4875158327455305</v>
      </c>
      <c r="F22" s="226"/>
      <c r="G22" s="234">
        <v>13238</v>
      </c>
      <c r="H22" s="769">
        <v>1.5986899389290301</v>
      </c>
      <c r="I22" s="226"/>
      <c r="J22" s="234">
        <v>13047</v>
      </c>
      <c r="K22" s="769">
        <v>8.5486269910431716</v>
      </c>
      <c r="L22" s="226"/>
      <c r="M22" s="234">
        <v>31596</v>
      </c>
      <c r="N22" s="769">
        <f>M22/'20pobl'!X22*100</f>
        <v>42.638525275970956</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83145</v>
      </c>
      <c r="E23" s="763">
        <f>D23/'20pobl'!D23*100</f>
        <v>3.0903591350785589</v>
      </c>
      <c r="F23" s="226"/>
      <c r="G23" s="234">
        <v>23310</v>
      </c>
      <c r="H23" s="769">
        <v>1.1726331273134476</v>
      </c>
      <c r="I23" s="226"/>
      <c r="J23" s="234">
        <v>15218</v>
      </c>
      <c r="K23" s="769">
        <v>3.2738921194675892</v>
      </c>
      <c r="L23" s="226"/>
      <c r="M23" s="234">
        <v>44617</v>
      </c>
      <c r="N23" s="769">
        <f>M23/'20pobl'!X23*100</f>
        <v>18.762326483067778</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233210</v>
      </c>
      <c r="E24" s="763">
        <f>D24/'20pobl'!D24*100</f>
        <v>3.454790991144737</v>
      </c>
      <c r="F24" s="226"/>
      <c r="G24" s="234">
        <v>55122</v>
      </c>
      <c r="H24" s="769">
        <v>0.99966866321111603</v>
      </c>
      <c r="I24" s="226"/>
      <c r="J24" s="234">
        <v>45422</v>
      </c>
      <c r="K24" s="769">
        <v>5.2448226688297819</v>
      </c>
      <c r="L24" s="226"/>
      <c r="M24" s="234">
        <v>132666</v>
      </c>
      <c r="N24" s="769">
        <f>M24/'20pobl'!X24*100</f>
        <v>35.829142742941713</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60122</v>
      </c>
      <c r="E25" s="763">
        <f>D25/'20pobl'!D25*100</f>
        <v>3.9247250760178027</v>
      </c>
      <c r="F25" s="226"/>
      <c r="G25" s="234">
        <v>20662</v>
      </c>
      <c r="H25" s="769">
        <v>1.6078889434484089</v>
      </c>
      <c r="I25" s="226"/>
      <c r="J25" s="234">
        <v>13827</v>
      </c>
      <c r="K25" s="769">
        <v>7.8923485259282513</v>
      </c>
      <c r="L25" s="226"/>
      <c r="M25" s="234">
        <v>25633</v>
      </c>
      <c r="N25" s="769">
        <f>M25/'20pobl'!X25*100</f>
        <v>35.778292669309366</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21751</v>
      </c>
      <c r="E26" s="765">
        <f>D26/'20pobl'!D26*100</f>
        <v>3.2751759102688229</v>
      </c>
      <c r="F26" s="226"/>
      <c r="G26" s="238">
        <v>5201</v>
      </c>
      <c r="H26" s="770">
        <v>0.9822455481670479</v>
      </c>
      <c r="I26" s="226"/>
      <c r="J26" s="238">
        <v>4109</v>
      </c>
      <c r="K26" s="770">
        <v>4.4117331271876141</v>
      </c>
      <c r="L26" s="226"/>
      <c r="M26" s="238">
        <v>12441</v>
      </c>
      <c r="N26" s="770">
        <f>M26/'20pobl'!X26*100</f>
        <v>29.994213800086793</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111374</v>
      </c>
      <c r="E27" s="765">
        <f>D27/'20pobl'!D27*100</f>
        <v>5.0437148521810329</v>
      </c>
      <c r="F27" s="226"/>
      <c r="G27" s="238">
        <v>29434</v>
      </c>
      <c r="H27" s="770">
        <v>1.7358463415655407</v>
      </c>
      <c r="I27" s="226"/>
      <c r="J27" s="238">
        <v>22330</v>
      </c>
      <c r="K27" s="770">
        <v>6.3220180629087501</v>
      </c>
      <c r="L27" s="226"/>
      <c r="M27" s="238">
        <v>59610</v>
      </c>
      <c r="N27" s="770">
        <f>M27/'20pobl'!X27*100</f>
        <v>37.418318090228304</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14552</v>
      </c>
      <c r="E28" s="765">
        <f>D28/'20pobl'!D28*100</f>
        <v>4.5490352994135526</v>
      </c>
      <c r="F28" s="226"/>
      <c r="G28" s="238">
        <v>3427</v>
      </c>
      <c r="H28" s="770">
        <v>1.365115658398429</v>
      </c>
      <c r="I28" s="226"/>
      <c r="J28" s="238">
        <v>2727</v>
      </c>
      <c r="K28" s="770">
        <v>5.8381502890173405</v>
      </c>
      <c r="L28" s="226"/>
      <c r="M28" s="238">
        <v>8398</v>
      </c>
      <c r="N28" s="770">
        <f>M28/'20pobl'!X28*100</f>
        <v>37.929632807912924</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5123</v>
      </c>
      <c r="E29" s="766">
        <f>D29/'20pobl'!D29*100</f>
        <v>3.0442042463173031</v>
      </c>
      <c r="F29" s="226"/>
      <c r="G29" s="245">
        <v>2668</v>
      </c>
      <c r="H29" s="771">
        <v>1.798073877383223</v>
      </c>
      <c r="I29" s="226"/>
      <c r="J29" s="245">
        <v>979</v>
      </c>
      <c r="K29" s="771">
        <v>6.506280321658803</v>
      </c>
      <c r="L29" s="226"/>
      <c r="M29" s="245">
        <v>1476</v>
      </c>
      <c r="N29" s="771">
        <f>M29/'20pobl'!X29*100</f>
        <v>30.376620703848527</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2055760</v>
      </c>
      <c r="E31" s="767">
        <f>D31/'20pobl'!D31*100</f>
        <v>4.3301565315272619</v>
      </c>
      <c r="F31" s="211"/>
      <c r="G31" s="253">
        <f>SUM(G12:G29)</f>
        <v>530801</v>
      </c>
      <c r="H31" s="254">
        <f>G31/'20pobl'!J31*100</f>
        <v>1.396976714379069</v>
      </c>
      <c r="I31" s="211"/>
      <c r="J31" s="253">
        <f>SUM(J12:J29)</f>
        <v>451329</v>
      </c>
      <c r="K31" s="254">
        <f>J31/'20pobl'!Q31*100</f>
        <v>6.8232996856766928</v>
      </c>
      <c r="L31" s="211"/>
      <c r="M31" s="253">
        <f>SUM(M12:M29)</f>
        <v>1073630</v>
      </c>
      <c r="N31" s="254">
        <f>M31/'20pobl'!X31*100</f>
        <v>37.480760053384856</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57" t="str">
        <f>'20pobl'!B34:H34</f>
        <v>(1) Cifras definitivas INE de la Estadística del Padrón continuo referidas al 01/01/2022. Datos definitivos (publicado 24/1/2023)</v>
      </c>
      <c r="C34" s="1071"/>
      <c r="D34" s="1071"/>
      <c r="E34" s="1071"/>
      <c r="F34" s="1071"/>
      <c r="G34" s="1071"/>
      <c r="H34" s="1071"/>
      <c r="I34" s="1071"/>
      <c r="J34" s="1071"/>
      <c r="K34" s="1071"/>
      <c r="L34" s="1071"/>
      <c r="M34" s="1071"/>
      <c r="N34" s="1071"/>
    </row>
    <row r="35" spans="2:14" ht="29.25" customHeight="1" x14ac:dyDescent="0.2">
      <c r="B35" s="1064"/>
      <c r="C35" s="1064"/>
      <c r="D35" s="1064"/>
      <c r="E35" s="737"/>
      <c r="F35" s="262"/>
      <c r="G35" s="262"/>
      <c r="H35" s="262"/>
    </row>
    <row r="36" spans="2:14" ht="4.5" customHeight="1" x14ac:dyDescent="0.2">
      <c r="B36" s="1065"/>
      <c r="C36" s="1065"/>
      <c r="D36" s="1065"/>
      <c r="E36" s="738"/>
      <c r="F36" s="262"/>
      <c r="G36" s="262"/>
      <c r="H36" s="26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5"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33"/>
      <c r="C2" s="1033"/>
      <c r="D2" s="1033"/>
      <c r="E2" s="1033"/>
      <c r="F2" s="1033"/>
      <c r="G2" s="1033"/>
      <c r="H2" s="1033"/>
      <c r="I2" s="1033"/>
      <c r="O2" s="207"/>
    </row>
    <row r="3" spans="1:50" s="208" customFormat="1" ht="4.5" customHeight="1" x14ac:dyDescent="0.2">
      <c r="B3" s="1034"/>
      <c r="C3" s="1034"/>
      <c r="D3" s="1034"/>
      <c r="E3" s="1034"/>
      <c r="F3" s="1034"/>
      <c r="G3" s="1034"/>
      <c r="H3" s="1034"/>
      <c r="I3" s="1034"/>
      <c r="O3" s="207"/>
    </row>
    <row r="4" spans="1:50" s="208" customFormat="1" ht="17.25" customHeight="1" x14ac:dyDescent="0.2">
      <c r="A4" s="1034" t="s">
        <v>201</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row>
    <row r="5" spans="1:50"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row>
    <row r="6" spans="1:50" s="208" customFormat="1" ht="6" customHeight="1" x14ac:dyDescent="0.2">
      <c r="O6" s="207"/>
    </row>
    <row r="7" spans="1:50" s="213" customFormat="1" ht="12.75" customHeight="1" x14ac:dyDescent="0.2">
      <c r="A7" s="209"/>
      <c r="B7" s="1036" t="s">
        <v>15</v>
      </c>
      <c r="C7" s="211"/>
      <c r="D7" s="1045" t="s">
        <v>115</v>
      </c>
      <c r="E7" s="1043"/>
      <c r="F7" s="568"/>
      <c r="G7" s="1043"/>
      <c r="H7" s="1043"/>
      <c r="I7" s="568"/>
      <c r="J7" s="1043"/>
      <c r="K7" s="1043"/>
      <c r="L7" s="568"/>
      <c r="M7" s="1043"/>
      <c r="N7" s="1044"/>
      <c r="O7" s="211"/>
      <c r="P7" s="1045" t="s">
        <v>16</v>
      </c>
      <c r="Q7" s="1043"/>
      <c r="R7" s="568"/>
      <c r="S7" s="1043"/>
      <c r="T7" s="1043"/>
      <c r="U7" s="568"/>
      <c r="V7" s="1043"/>
      <c r="W7" s="1043"/>
      <c r="X7" s="568"/>
      <c r="Y7" s="1043"/>
      <c r="Z7" s="1044"/>
      <c r="AA7" s="430"/>
      <c r="AB7" s="430"/>
      <c r="AC7" s="431"/>
      <c r="AD7" s="431"/>
      <c r="AE7" s="431"/>
      <c r="AF7" s="431"/>
      <c r="AG7" s="431"/>
      <c r="AH7" s="431"/>
      <c r="AI7" s="432"/>
    </row>
    <row r="8" spans="1:50" s="213" customFormat="1" ht="33.75" customHeight="1" x14ac:dyDescent="0.2">
      <c r="A8" s="209"/>
      <c r="B8" s="1037"/>
      <c r="C8" s="211"/>
      <c r="D8" s="1074"/>
      <c r="E8" s="1075"/>
      <c r="F8" s="211"/>
      <c r="G8" s="1045" t="s">
        <v>177</v>
      </c>
      <c r="H8" s="1044"/>
      <c r="I8" s="211"/>
      <c r="J8" s="1045" t="s">
        <v>183</v>
      </c>
      <c r="K8" s="1044"/>
      <c r="L8" s="211"/>
      <c r="M8" s="1045" t="s">
        <v>178</v>
      </c>
      <c r="N8" s="1044"/>
      <c r="O8" s="211"/>
      <c r="P8" s="1074"/>
      <c r="Q8" s="1076"/>
      <c r="R8" s="501"/>
      <c r="S8" s="1045" t="s">
        <v>180</v>
      </c>
      <c r="T8" s="1044"/>
      <c r="U8" s="211"/>
      <c r="V8" s="1045" t="s">
        <v>181</v>
      </c>
      <c r="W8" s="1044"/>
      <c r="X8" s="211"/>
      <c r="Y8" s="1045" t="s">
        <v>182</v>
      </c>
      <c r="Z8" s="1044"/>
      <c r="AA8" s="430"/>
      <c r="AB8" s="430"/>
      <c r="AC8" s="431"/>
      <c r="AD8" s="431"/>
      <c r="AE8" s="431"/>
      <c r="AF8" s="431"/>
      <c r="AG8" s="431"/>
      <c r="AH8" s="431"/>
      <c r="AI8" s="432"/>
    </row>
    <row r="9" spans="1:50" s="219" customFormat="1" ht="36.75" customHeight="1" x14ac:dyDescent="0.2">
      <c r="A9" s="214"/>
      <c r="B9" s="1038"/>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v>8384408</v>
      </c>
      <c r="E11" s="185">
        <f t="shared" ref="E11:E28" si="0">D11*100/$D$30</f>
        <v>17.944934163017855</v>
      </c>
      <c r="F11" s="226"/>
      <c r="G11" s="227">
        <v>6973463</v>
      </c>
      <c r="H11" s="569">
        <f>G11*100/$G$30</f>
        <v>18.441080349722064</v>
      </c>
      <c r="I11" s="226"/>
      <c r="J11" s="227">
        <v>999769</v>
      </c>
      <c r="K11" s="569">
        <f>J11*100/$J$30</f>
        <v>16.561910466829101</v>
      </c>
      <c r="L11" s="226"/>
      <c r="M11" s="227">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v>1308728</v>
      </c>
      <c r="E12" s="186">
        <f t="shared" si="0"/>
        <v>2.801037091384154</v>
      </c>
      <c r="F12" s="226"/>
      <c r="G12" s="234">
        <v>1025808</v>
      </c>
      <c r="H12" s="570">
        <f t="shared" ref="H12:H28" si="2">G12*100/$G$30</f>
        <v>2.7127135759360437</v>
      </c>
      <c r="I12" s="226"/>
      <c r="J12" s="234">
        <v>180311</v>
      </c>
      <c r="K12" s="570">
        <f t="shared" ref="K12:K28" si="3">J12*100/$J$30</f>
        <v>2.9869846316343294</v>
      </c>
      <c r="L12" s="226"/>
      <c r="M12" s="234">
        <v>102609</v>
      </c>
      <c r="N12" s="570">
        <f t="shared" si="1"/>
        <v>3.5732406554545468</v>
      </c>
      <c r="O12" s="226"/>
      <c r="P12" s="236" t="e">
        <f t="shared" ref="P12:P28" si="4">S12+V12+Y12</f>
        <v>#REF!</v>
      </c>
      <c r="Q12" s="237" t="e">
        <f t="shared" ref="Q12:Q28" si="5">P12*100/D12</f>
        <v>#REF!</v>
      </c>
      <c r="R12" s="226"/>
      <c r="S12" s="234" t="e">
        <f>GETPIVOTDATA("Cuenta número de expedientes",#REF!,"CCAA",$B12,"TramoEdad",S$1)</f>
        <v>#REF!</v>
      </c>
      <c r="T12" s="235" t="e">
        <f t="shared" ref="T12:T28" si="6">S12*100/G12</f>
        <v>#REF!</v>
      </c>
      <c r="U12" s="226"/>
      <c r="V12" s="234" t="e">
        <f>GETPIVOTDATA("Cuenta número de expedientes",#REF!,"CCAA",$B12,"TramoEdad",V$1)</f>
        <v>#REF!</v>
      </c>
      <c r="W12" s="235" t="e">
        <f t="shared" ref="W12:W28" si="7">V12*100/J12</f>
        <v>#REF!</v>
      </c>
      <c r="X12" s="226"/>
      <c r="Y12" s="234" t="e">
        <f>GETPIVOTDATA("Cuenta número de expedientes",#REF!,"CCAA",$B12,"TramoEdad",Y$1)</f>
        <v>#REF!</v>
      </c>
      <c r="Z12" s="235" t="e">
        <f t="shared" ref="Z12:Z28" si="8">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v>1028244</v>
      </c>
      <c r="E13" s="186">
        <f t="shared" si="0"/>
        <v>2.2007243544825266</v>
      </c>
      <c r="F13" s="226"/>
      <c r="G13" s="234">
        <v>768630</v>
      </c>
      <c r="H13" s="570">
        <f t="shared" si="2"/>
        <v>2.0326153002040548</v>
      </c>
      <c r="I13" s="226"/>
      <c r="J13" s="234">
        <v>168505</v>
      </c>
      <c r="K13" s="570">
        <f t="shared" si="3"/>
        <v>2.7914095388165041</v>
      </c>
      <c r="L13" s="226"/>
      <c r="M13" s="234">
        <v>91109</v>
      </c>
      <c r="N13" s="570">
        <f t="shared" si="1"/>
        <v>3.1727663545869107</v>
      </c>
      <c r="O13" s="226"/>
      <c r="P13" s="236" t="e">
        <f t="shared" si="4"/>
        <v>#REF!</v>
      </c>
      <c r="Q13" s="237" t="e">
        <f t="shared" si="5"/>
        <v>#REF!</v>
      </c>
      <c r="R13" s="226"/>
      <c r="S13" s="234" t="e">
        <f>GETPIVOTDATA("Cuenta número de expedientes",#REF!,"CCAA",$B13,"TramoEdad",S$1)</f>
        <v>#REF!</v>
      </c>
      <c r="T13" s="235" t="e">
        <f t="shared" si="6"/>
        <v>#REF!</v>
      </c>
      <c r="U13" s="226"/>
      <c r="V13" s="234" t="e">
        <f>GETPIVOTDATA("Cuenta número de expedientes",#REF!,"CCAA",$B13,"TramoEdad",V$1)</f>
        <v>#REF!</v>
      </c>
      <c r="W13" s="235" t="e">
        <f t="shared" si="7"/>
        <v>#REF!</v>
      </c>
      <c r="X13" s="226"/>
      <c r="Y13" s="234" t="e">
        <f>GETPIVOTDATA("Cuenta número de expedientes",#REF!,"CCAA",$B13,"TramoEdad",Y$1)</f>
        <v>#REF!</v>
      </c>
      <c r="Z13" s="235" t="e">
        <f t="shared" si="8"/>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v>1128908</v>
      </c>
      <c r="E14" s="186">
        <f t="shared" si="0"/>
        <v>2.4161729410238815</v>
      </c>
      <c r="F14" s="226"/>
      <c r="G14" s="234">
        <v>954069</v>
      </c>
      <c r="H14" s="570">
        <f t="shared" si="2"/>
        <v>2.5230022856906213</v>
      </c>
      <c r="I14" s="226"/>
      <c r="J14" s="234">
        <v>125636</v>
      </c>
      <c r="K14" s="570">
        <f t="shared" si="3"/>
        <v>2.0812529528426476</v>
      </c>
      <c r="L14" s="226"/>
      <c r="M14" s="234">
        <v>49203</v>
      </c>
      <c r="N14" s="570">
        <f t="shared" si="1"/>
        <v>1.7134380022252442</v>
      </c>
      <c r="O14" s="226"/>
      <c r="P14" s="236" t="e">
        <f t="shared" si="4"/>
        <v>#REF!</v>
      </c>
      <c r="Q14" s="237" t="e">
        <f t="shared" si="5"/>
        <v>#REF!</v>
      </c>
      <c r="R14" s="226"/>
      <c r="S14" s="234" t="e">
        <f>GETPIVOTDATA("Cuenta número de expedientes",#REF!,"CCAA",$B14,"TramoEdad",S$1)</f>
        <v>#REF!</v>
      </c>
      <c r="T14" s="235" t="e">
        <f t="shared" si="6"/>
        <v>#REF!</v>
      </c>
      <c r="U14" s="226"/>
      <c r="V14" s="234" t="e">
        <f>GETPIVOTDATA("Cuenta número de expedientes",#REF!,"CCAA",$B14,"TramoEdad",V$1)</f>
        <v>#REF!</v>
      </c>
      <c r="W14" s="235" t="e">
        <f t="shared" si="7"/>
        <v>#REF!</v>
      </c>
      <c r="X14" s="226"/>
      <c r="Y14" s="234" t="e">
        <f>GETPIVOTDATA("Cuenta número de expedientes",#REF!,"CCAA",$B14,"TramoEdad",Y$1)</f>
        <v>#REF!</v>
      </c>
      <c r="Z14" s="235" t="e">
        <f t="shared" si="8"/>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v>2127685</v>
      </c>
      <c r="E15" s="186">
        <f t="shared" si="0"/>
        <v>4.5538298284912475</v>
      </c>
      <c r="F15" s="226"/>
      <c r="G15" s="234">
        <v>1796155</v>
      </c>
      <c r="H15" s="570">
        <f t="shared" si="2"/>
        <v>4.7498694229187182</v>
      </c>
      <c r="I15" s="226"/>
      <c r="J15" s="234">
        <v>243113</v>
      </c>
      <c r="K15" s="570">
        <f t="shared" si="3"/>
        <v>4.0273460562612193</v>
      </c>
      <c r="L15" s="226"/>
      <c r="M15" s="234">
        <v>88417</v>
      </c>
      <c r="N15" s="570">
        <f t="shared" si="1"/>
        <v>3.0790205443316343</v>
      </c>
      <c r="O15" s="226"/>
      <c r="P15" s="236" t="e">
        <f t="shared" si="4"/>
        <v>#REF!</v>
      </c>
      <c r="Q15" s="237" t="e">
        <f t="shared" si="5"/>
        <v>#REF!</v>
      </c>
      <c r="R15" s="226"/>
      <c r="S15" s="234" t="e">
        <f>GETPIVOTDATA("Cuenta número de expedientes",#REF!,"CCAA",$B15,"TramoEdad",S$1)</f>
        <v>#REF!</v>
      </c>
      <c r="T15" s="235" t="e">
        <f t="shared" si="6"/>
        <v>#REF!</v>
      </c>
      <c r="U15" s="226"/>
      <c r="V15" s="234" t="e">
        <f>GETPIVOTDATA("Cuenta número de expedientes",#REF!,"CCAA",$B15,"TramoEdad",V$1)</f>
        <v>#REF!</v>
      </c>
      <c r="W15" s="235" t="e">
        <f t="shared" si="7"/>
        <v>#REF!</v>
      </c>
      <c r="X15" s="226"/>
      <c r="Y15" s="234" t="e">
        <f>GETPIVOTDATA("Cuenta número de expedientes",#REF!,"CCAA",$B15,"TramoEdad",Y$1)</f>
        <v>#REF!</v>
      </c>
      <c r="Z15" s="235" t="e">
        <f t="shared" si="8"/>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v>580229</v>
      </c>
      <c r="E16" s="186">
        <f t="shared" si="0"/>
        <v>1.2418492998520214</v>
      </c>
      <c r="F16" s="226"/>
      <c r="G16" s="238">
        <v>455643</v>
      </c>
      <c r="H16" s="570">
        <f t="shared" si="2"/>
        <v>1.2049320651430158</v>
      </c>
      <c r="I16" s="226"/>
      <c r="J16" s="238">
        <v>82278</v>
      </c>
      <c r="K16" s="570">
        <f t="shared" si="3"/>
        <v>1.3629957214014083</v>
      </c>
      <c r="L16" s="226"/>
      <c r="M16" s="238">
        <v>42308</v>
      </c>
      <c r="N16" s="570">
        <f t="shared" si="1"/>
        <v>1.4733275409659092</v>
      </c>
      <c r="O16" s="226"/>
      <c r="P16" s="238" t="e">
        <f t="shared" si="4"/>
        <v>#REF!</v>
      </c>
      <c r="Q16" s="237" t="e">
        <f t="shared" si="5"/>
        <v>#REF!</v>
      </c>
      <c r="R16" s="226"/>
      <c r="S16" s="238" t="e">
        <f>GETPIVOTDATA("Cuenta número de expedientes",#REF!,"CCAA",$B16,"TramoEdad",S$1)</f>
        <v>#REF!</v>
      </c>
      <c r="T16" s="235" t="e">
        <f t="shared" si="6"/>
        <v>#REF!</v>
      </c>
      <c r="U16" s="226"/>
      <c r="V16" s="238" t="e">
        <f>GETPIVOTDATA("Cuenta número de expedientes",#REF!,"CCAA",$B16,"TramoEdad",V$1)</f>
        <v>#REF!</v>
      </c>
      <c r="W16" s="235" t="e">
        <f t="shared" si="7"/>
        <v>#REF!</v>
      </c>
      <c r="X16" s="226"/>
      <c r="Y16" s="238" t="e">
        <f>GETPIVOTDATA("Cuenta número de expedientes",#REF!,"CCAA",$B16,"TramoEdad",Y$1)</f>
        <v>#REF!</v>
      </c>
      <c r="Z16" s="235" t="e">
        <f t="shared" si="8"/>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v>2409164</v>
      </c>
      <c r="E17" s="186">
        <f t="shared" si="0"/>
        <v>5.1562721384637706</v>
      </c>
      <c r="F17" s="226"/>
      <c r="G17" s="234">
        <v>1805325</v>
      </c>
      <c r="H17" s="570">
        <f t="shared" si="2"/>
        <v>4.7741191689641118</v>
      </c>
      <c r="I17" s="226"/>
      <c r="J17" s="234">
        <v>372394</v>
      </c>
      <c r="K17" s="570">
        <f t="shared" si="3"/>
        <v>6.1689811210233119</v>
      </c>
      <c r="L17" s="226"/>
      <c r="M17" s="234">
        <v>231445</v>
      </c>
      <c r="N17" s="570">
        <f t="shared" si="1"/>
        <v>8.0598064838530501</v>
      </c>
      <c r="O17" s="226"/>
      <c r="P17" s="236" t="e">
        <f t="shared" si="4"/>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v>2026807</v>
      </c>
      <c r="E18" s="186">
        <f t="shared" si="0"/>
        <v>4.3379232232190672</v>
      </c>
      <c r="F18" s="226"/>
      <c r="G18" s="234">
        <v>1644219</v>
      </c>
      <c r="H18" s="570">
        <f t="shared" si="2"/>
        <v>4.3480799556174112</v>
      </c>
      <c r="I18" s="226"/>
      <c r="J18" s="234">
        <v>241609</v>
      </c>
      <c r="K18" s="570">
        <f t="shared" si="3"/>
        <v>4.0024311875844436</v>
      </c>
      <c r="L18" s="226"/>
      <c r="M18" s="234">
        <v>140979</v>
      </c>
      <c r="N18" s="570">
        <f t="shared" si="1"/>
        <v>4.9094318662624774</v>
      </c>
      <c r="O18" s="226"/>
      <c r="P18" s="236" t="e">
        <f t="shared" si="4"/>
        <v>#REF!</v>
      </c>
      <c r="Q18" s="237" t="e">
        <f t="shared" si="5"/>
        <v>#REF!</v>
      </c>
      <c r="R18" s="226"/>
      <c r="S18" s="234" t="e">
        <f>GETPIVOTDATA("Cuenta número de expedientes",#REF!,"CCAA",$B18,"TramoEdad",S$1)</f>
        <v>#REF!</v>
      </c>
      <c r="T18" s="235" t="e">
        <f t="shared" si="6"/>
        <v>#REF!</v>
      </c>
      <c r="U18" s="226"/>
      <c r="V18" s="234" t="e">
        <f>GETPIVOTDATA("Cuenta número de expedientes",#REF!,"CCAA",$B18,"TramoEdad",V$1)</f>
        <v>#REF!</v>
      </c>
      <c r="W18" s="235" t="e">
        <f t="shared" si="7"/>
        <v>#REF!</v>
      </c>
      <c r="X18" s="226"/>
      <c r="Y18" s="234" t="e">
        <f>GETPIVOTDATA("Cuenta número de expedientes",#REF!,"CCAA",$B18,"TramoEdad",Y$1)</f>
        <v>#REF!</v>
      </c>
      <c r="Z18" s="235" t="e">
        <f t="shared" si="8"/>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v>7600065</v>
      </c>
      <c r="E19" s="186">
        <f t="shared" si="0"/>
        <v>16.266224885484615</v>
      </c>
      <c r="F19" s="226"/>
      <c r="G19" s="234">
        <v>6178644</v>
      </c>
      <c r="H19" s="570">
        <f t="shared" si="2"/>
        <v>16.339209149934277</v>
      </c>
      <c r="I19" s="226"/>
      <c r="J19" s="234">
        <v>960955</v>
      </c>
      <c r="K19" s="570">
        <f t="shared" si="3"/>
        <v>15.918927945007054</v>
      </c>
      <c r="L19" s="226"/>
      <c r="M19" s="234">
        <v>460466</v>
      </c>
      <c r="N19" s="570">
        <f t="shared" si="1"/>
        <v>16.035199949853652</v>
      </c>
      <c r="O19" s="226"/>
      <c r="P19" s="236" t="e">
        <f t="shared" si="4"/>
        <v>#REF!</v>
      </c>
      <c r="Q19" s="237" t="e">
        <f t="shared" si="5"/>
        <v>#REF!</v>
      </c>
      <c r="R19" s="226"/>
      <c r="S19" s="234" t="e">
        <f>GETPIVOTDATA("Cuenta número de expedientes",#REF!,"CCAA",$B19,"TramoEdad",S$1)</f>
        <v>#REF!</v>
      </c>
      <c r="T19" s="235" t="e">
        <f t="shared" si="6"/>
        <v>#REF!</v>
      </c>
      <c r="U19" s="226"/>
      <c r="V19" s="234" t="e">
        <f>GETPIVOTDATA("Cuenta número de expedientes",#REF!,"CCAA",$B19,"TramoEdad",V$1)</f>
        <v>#REF!</v>
      </c>
      <c r="W19" s="235" t="e">
        <f t="shared" si="7"/>
        <v>#REF!</v>
      </c>
      <c r="X19" s="226"/>
      <c r="Y19" s="234" t="e">
        <f>GETPIVOTDATA("Cuenta número de expedientes",#REF!,"CCAA",$B19,"TramoEdad",Y$1)</f>
        <v>#REF!</v>
      </c>
      <c r="Z19" s="235" t="e">
        <f t="shared" si="8"/>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v>4963703</v>
      </c>
      <c r="E20" s="186">
        <f t="shared" si="0"/>
        <v>10.623686674094845</v>
      </c>
      <c r="F20" s="226"/>
      <c r="G20" s="234">
        <v>4017065</v>
      </c>
      <c r="H20" s="570">
        <f t="shared" si="2"/>
        <v>10.622988669339216</v>
      </c>
      <c r="I20" s="226"/>
      <c r="J20" s="234">
        <v>669229</v>
      </c>
      <c r="K20" s="570">
        <f t="shared" si="3"/>
        <v>11.086271708570251</v>
      </c>
      <c r="L20" s="226"/>
      <c r="M20" s="234">
        <v>277409</v>
      </c>
      <c r="N20" s="570">
        <f t="shared" si="1"/>
        <v>9.660450028642618</v>
      </c>
      <c r="O20" s="226"/>
      <c r="P20" s="236" t="e">
        <f t="shared" si="4"/>
        <v>#REF!</v>
      </c>
      <c r="Q20" s="237" t="e">
        <f t="shared" si="5"/>
        <v>#REF!</v>
      </c>
      <c r="R20" s="226"/>
      <c r="S20" s="234" t="e">
        <f>GETPIVOTDATA("Cuenta número de expedientes",#REF!,"CCAA",$B20,"TramoEdad",S$1)</f>
        <v>#REF!</v>
      </c>
      <c r="T20" s="235" t="e">
        <f t="shared" si="6"/>
        <v>#REF!</v>
      </c>
      <c r="U20" s="226"/>
      <c r="V20" s="234" t="e">
        <f>GETPIVOTDATA("Cuenta número de expedientes",#REF!,"CCAA",$B20,"TramoEdad",V$1)</f>
        <v>#REF!</v>
      </c>
      <c r="W20" s="235" t="e">
        <f t="shared" si="7"/>
        <v>#REF!</v>
      </c>
      <c r="X20" s="226"/>
      <c r="Y20" s="234" t="e">
        <f>GETPIVOTDATA("Cuenta número de expedientes",#REF!,"CCAA",$B20,"TramoEdad",Y$1)</f>
        <v>#REF!</v>
      </c>
      <c r="Z20" s="235" t="e">
        <f t="shared" si="8"/>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v>1072863</v>
      </c>
      <c r="E21" s="186">
        <f t="shared" si="0"/>
        <v>2.2962212598597094</v>
      </c>
      <c r="F21" s="226"/>
      <c r="G21" s="234">
        <v>853665</v>
      </c>
      <c r="H21" s="570">
        <f t="shared" si="2"/>
        <v>2.2574873999826894</v>
      </c>
      <c r="I21" s="226"/>
      <c r="J21" s="234">
        <v>141083</v>
      </c>
      <c r="K21" s="570">
        <f t="shared" si="3"/>
        <v>2.3371438946313097</v>
      </c>
      <c r="L21" s="226"/>
      <c r="M21" s="234">
        <v>78115</v>
      </c>
      <c r="N21" s="570">
        <f t="shared" si="1"/>
        <v>2.720265218458731</v>
      </c>
      <c r="O21" s="226"/>
      <c r="P21" s="236" t="e">
        <f t="shared" si="4"/>
        <v>#REF!</v>
      </c>
      <c r="Q21" s="237" t="e">
        <f t="shared" si="5"/>
        <v>#REF!</v>
      </c>
      <c r="R21" s="226"/>
      <c r="S21" s="234" t="e">
        <f>GETPIVOTDATA("Cuenta número de expedientes",#REF!,"CCAA",$B21,"TramoEdad",S$1)</f>
        <v>#REF!</v>
      </c>
      <c r="T21" s="235" t="e">
        <f t="shared" si="6"/>
        <v>#REF!</v>
      </c>
      <c r="U21" s="226"/>
      <c r="V21" s="234" t="e">
        <f>GETPIVOTDATA("Cuenta número de expedientes",#REF!,"CCAA",$B21,"TramoEdad",V$1)</f>
        <v>#REF!</v>
      </c>
      <c r="W21" s="235" t="e">
        <f t="shared" si="7"/>
        <v>#REF!</v>
      </c>
      <c r="X21" s="226"/>
      <c r="Y21" s="234" t="e">
        <f>GETPIVOTDATA("Cuenta número de expedientes",#REF!,"CCAA",$B21,"TramoEdad",Y$1)</f>
        <v>#REF!</v>
      </c>
      <c r="Z21" s="235" t="e">
        <f t="shared" si="8"/>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v>2701743</v>
      </c>
      <c r="E22" s="186">
        <f t="shared" si="0"/>
        <v>5.7824714947548292</v>
      </c>
      <c r="F22" s="226"/>
      <c r="G22" s="234">
        <v>2028813</v>
      </c>
      <c r="H22" s="570">
        <f t="shared" si="2"/>
        <v>5.365125411515149</v>
      </c>
      <c r="I22" s="226"/>
      <c r="J22" s="234">
        <v>434138</v>
      </c>
      <c r="K22" s="570">
        <f t="shared" si="3"/>
        <v>7.1918159957432684</v>
      </c>
      <c r="L22" s="226"/>
      <c r="M22" s="234">
        <v>238792</v>
      </c>
      <c r="N22" s="570">
        <f t="shared" si="1"/>
        <v>8.3156573263290952</v>
      </c>
      <c r="O22" s="226"/>
      <c r="P22" s="236" t="e">
        <f t="shared" si="4"/>
        <v>#REF!</v>
      </c>
      <c r="Q22" s="237" t="e">
        <f t="shared" si="5"/>
        <v>#REF!</v>
      </c>
      <c r="R22" s="226"/>
      <c r="S22" s="234" t="e">
        <f>GETPIVOTDATA("Cuenta número de expedientes",#REF!,"CCAA",$B22,"TramoEdad",S$1)</f>
        <v>#REF!</v>
      </c>
      <c r="T22" s="235" t="e">
        <f t="shared" si="6"/>
        <v>#REF!</v>
      </c>
      <c r="U22" s="226"/>
      <c r="V22" s="234" t="e">
        <f>GETPIVOTDATA("Cuenta número de expedientes",#REF!,"CCAA",$B22,"TramoEdad",V$1)</f>
        <v>#REF!</v>
      </c>
      <c r="W22" s="235" t="e">
        <f t="shared" si="7"/>
        <v>#REF!</v>
      </c>
      <c r="X22" s="226"/>
      <c r="Y22" s="234" t="e">
        <f>GETPIVOTDATA("Cuenta número de expedientes",#REF!,"CCAA",$B22,"TramoEdad",Y$1)</f>
        <v>#REF!</v>
      </c>
      <c r="Z22" s="235" t="e">
        <f t="shared" si="8"/>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v>6578079</v>
      </c>
      <c r="E23" s="186">
        <f t="shared" si="0"/>
        <v>14.078894368467079</v>
      </c>
      <c r="F23" s="226"/>
      <c r="G23" s="234">
        <v>5423824</v>
      </c>
      <c r="H23" s="570">
        <f t="shared" si="2"/>
        <v>14.343113914385279</v>
      </c>
      <c r="I23" s="226"/>
      <c r="J23" s="234">
        <v>793640</v>
      </c>
      <c r="K23" s="570">
        <f t="shared" si="3"/>
        <v>13.147231633401562</v>
      </c>
      <c r="L23" s="226"/>
      <c r="M23" s="234">
        <v>360615</v>
      </c>
      <c r="N23" s="570">
        <f t="shared" si="1"/>
        <v>12.55800347890284</v>
      </c>
      <c r="O23" s="226"/>
      <c r="P23" s="236" t="e">
        <f t="shared" si="4"/>
        <v>#REF!</v>
      </c>
      <c r="Q23" s="237" t="e">
        <f t="shared" si="5"/>
        <v>#REF!</v>
      </c>
      <c r="R23" s="226"/>
      <c r="S23" s="234" t="e">
        <f>GETPIVOTDATA("Cuenta número de expedientes",#REF!,"CCAA",$B23,"TramoEdad",S$1)</f>
        <v>#REF!</v>
      </c>
      <c r="T23" s="235" t="e">
        <f t="shared" si="6"/>
        <v>#REF!</v>
      </c>
      <c r="U23" s="226"/>
      <c r="V23" s="234" t="e">
        <f>GETPIVOTDATA("Cuenta número de expedientes",#REF!,"CCAA",$B23,"TramoEdad",V$1)</f>
        <v>#REF!</v>
      </c>
      <c r="W23" s="235" t="e">
        <f t="shared" si="7"/>
        <v>#REF!</v>
      </c>
      <c r="X23" s="226"/>
      <c r="Y23" s="234" t="e">
        <f>GETPIVOTDATA("Cuenta número de expedientes",#REF!,"CCAA",$B23,"TramoEdad",Y$1)</f>
        <v>#REF!</v>
      </c>
      <c r="Z23" s="235" t="e">
        <f t="shared" si="8"/>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v>1478509</v>
      </c>
      <c r="E24" s="186">
        <f t="shared" si="0"/>
        <v>3.1644150266100319</v>
      </c>
      <c r="F24" s="226"/>
      <c r="G24" s="234">
        <v>1249999</v>
      </c>
      <c r="H24" s="570">
        <f t="shared" si="2"/>
        <v>3.3055788775350536</v>
      </c>
      <c r="I24" s="226"/>
      <c r="J24" s="234">
        <v>159024</v>
      </c>
      <c r="K24" s="570">
        <f t="shared" si="3"/>
        <v>2.6343497848773372</v>
      </c>
      <c r="L24" s="226"/>
      <c r="M24" s="234">
        <v>69486</v>
      </c>
      <c r="N24" s="570">
        <f t="shared" si="1"/>
        <v>2.4197701973990067</v>
      </c>
      <c r="O24" s="226"/>
      <c r="P24" s="236" t="e">
        <f t="shared" si="4"/>
        <v>#REF!</v>
      </c>
      <c r="Q24" s="237" t="e">
        <f t="shared" si="5"/>
        <v>#REF!</v>
      </c>
      <c r="R24" s="226"/>
      <c r="S24" s="234" t="e">
        <f>GETPIVOTDATA("Cuenta número de expedientes",#REF!,"CCAA",$B24,"TramoEdad",S$1)</f>
        <v>#REF!</v>
      </c>
      <c r="T24" s="235" t="e">
        <f t="shared" si="6"/>
        <v>#REF!</v>
      </c>
      <c r="U24" s="226"/>
      <c r="V24" s="234" t="e">
        <f>GETPIVOTDATA("Cuenta número de expedientes",#REF!,"CCAA",$B24,"TramoEdad",V$1)</f>
        <v>#REF!</v>
      </c>
      <c r="W24" s="235" t="e">
        <f t="shared" si="7"/>
        <v>#REF!</v>
      </c>
      <c r="X24" s="226"/>
      <c r="Y24" s="234" t="e">
        <f>GETPIVOTDATA("Cuenta número de expedientes",#REF!,"CCAA",$B24,"TramoEdad",Y$1)</f>
        <v>#REF!</v>
      </c>
      <c r="Z24" s="235" t="e">
        <f t="shared" si="8"/>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v>647554</v>
      </c>
      <c r="E25" s="186">
        <f t="shared" si="0"/>
        <v>1.385943276734489</v>
      </c>
      <c r="F25" s="226"/>
      <c r="G25" s="238">
        <v>521118</v>
      </c>
      <c r="H25" s="570">
        <f t="shared" si="2"/>
        <v>1.3780784252653899</v>
      </c>
      <c r="I25" s="226"/>
      <c r="J25" s="238">
        <v>84596</v>
      </c>
      <c r="K25" s="570">
        <f t="shared" si="3"/>
        <v>1.4013951001200022</v>
      </c>
      <c r="L25" s="226"/>
      <c r="M25" s="238">
        <v>41840</v>
      </c>
      <c r="N25" s="570">
        <f t="shared" si="1"/>
        <v>1.4570299781132088</v>
      </c>
      <c r="O25" s="226"/>
      <c r="P25" s="241" t="e">
        <f t="shared" si="4"/>
        <v>#REF!</v>
      </c>
      <c r="Q25" s="237" t="e">
        <f t="shared" si="5"/>
        <v>#REF!</v>
      </c>
      <c r="R25" s="226"/>
      <c r="S25" s="238" t="e">
        <f>GETPIVOTDATA("Cuenta número de expedientes",#REF!,"CCAA",$B25,"TramoEdad",S$1)</f>
        <v>#REF!</v>
      </c>
      <c r="T25" s="235" t="e">
        <f t="shared" si="6"/>
        <v>#REF!</v>
      </c>
      <c r="U25" s="226"/>
      <c r="V25" s="238" t="e">
        <f>GETPIVOTDATA("Cuenta número de expedientes",#REF!,"CCAA",$B25,"TramoEdad",V$1)</f>
        <v>#REF!</v>
      </c>
      <c r="W25" s="235" t="e">
        <f t="shared" si="7"/>
        <v>#REF!</v>
      </c>
      <c r="X25" s="226"/>
      <c r="Y25" s="238" t="e">
        <f>GETPIVOTDATA("Cuenta número de expedientes",#REF!,"CCAA",$B25,"TramoEdad",Y$1)</f>
        <v>#REF!</v>
      </c>
      <c r="Z25" s="235" t="e">
        <f t="shared" si="8"/>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v>2199088</v>
      </c>
      <c r="E26" s="186">
        <f t="shared" si="0"/>
        <v>4.7066518445527237</v>
      </c>
      <c r="F26" s="226"/>
      <c r="G26" s="238">
        <v>1714987</v>
      </c>
      <c r="H26" s="570">
        <f t="shared" si="2"/>
        <v>4.5352234701365433</v>
      </c>
      <c r="I26" s="226"/>
      <c r="J26" s="238">
        <v>324460</v>
      </c>
      <c r="K26" s="570">
        <f t="shared" si="3"/>
        <v>5.3749190763740122</v>
      </c>
      <c r="L26" s="226"/>
      <c r="M26" s="238">
        <v>159641</v>
      </c>
      <c r="N26" s="570">
        <f t="shared" si="1"/>
        <v>5.5593145969400277</v>
      </c>
      <c r="O26" s="226"/>
      <c r="P26" s="241" t="e">
        <f t="shared" si="4"/>
        <v>#REF!</v>
      </c>
      <c r="Q26" s="237" t="e">
        <f t="shared" si="5"/>
        <v>#REF!</v>
      </c>
      <c r="R26" s="226"/>
      <c r="S26" s="238" t="e">
        <f>GETPIVOTDATA("Cuenta número de expedientes",#REF!,"CCAA",$B26,"TramoEdad",S$1)</f>
        <v>#REF!</v>
      </c>
      <c r="T26" s="235" t="e">
        <f t="shared" si="6"/>
        <v>#REF!</v>
      </c>
      <c r="U26" s="226"/>
      <c r="V26" s="238" t="e">
        <f>GETPIVOTDATA("Cuenta número de expedientes",#REF!,"CCAA",$B26,"TramoEdad",V$1)</f>
        <v>#REF!</v>
      </c>
      <c r="W26" s="235" t="e">
        <f t="shared" si="7"/>
        <v>#REF!</v>
      </c>
      <c r="X26" s="226"/>
      <c r="Y26" s="238" t="e">
        <f>GETPIVOTDATA("Cuenta número de expedientes",#REF!,"CCAA",$B26,"TramoEdad",Y$1)</f>
        <v>#REF!</v>
      </c>
      <c r="Z26" s="235" t="e">
        <f t="shared" si="8"/>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v>315675</v>
      </c>
      <c r="E27" s="187">
        <f t="shared" si="0"/>
        <v>0.67563113482915682</v>
      </c>
      <c r="F27" s="226"/>
      <c r="G27" s="238">
        <v>250290</v>
      </c>
      <c r="H27" s="571">
        <f t="shared" si="2"/>
        <v>0.66188319931315831</v>
      </c>
      <c r="I27" s="226"/>
      <c r="J27" s="238">
        <v>42318</v>
      </c>
      <c r="K27" s="571">
        <f t="shared" si="3"/>
        <v>0.70102886480304327</v>
      </c>
      <c r="L27" s="226"/>
      <c r="M27" s="238">
        <v>23067</v>
      </c>
      <c r="N27" s="571">
        <f t="shared" si="1"/>
        <v>0.80328179983597969</v>
      </c>
      <c r="O27" s="226"/>
      <c r="P27" s="241" t="e">
        <f t="shared" si="4"/>
        <v>#REF!</v>
      </c>
      <c r="Q27" s="243" t="e">
        <f t="shared" si="5"/>
        <v>#REF!</v>
      </c>
      <c r="R27" s="226"/>
      <c r="S27" s="238" t="e">
        <f>GETPIVOTDATA("Cuenta número de expedientes",#REF!,"CCAA",$B27,"TramoEdad",S$1)</f>
        <v>#REF!</v>
      </c>
      <c r="T27" s="242" t="e">
        <f t="shared" si="6"/>
        <v>#REF!</v>
      </c>
      <c r="U27" s="226"/>
      <c r="V27" s="238" t="e">
        <f>GETPIVOTDATA("Cuenta número de expedientes",#REF!,"CCAA",$B27,"TramoEdad",V$1)</f>
        <v>#REF!</v>
      </c>
      <c r="W27" s="242" t="e">
        <f t="shared" si="7"/>
        <v>#REF!</v>
      </c>
      <c r="X27" s="226"/>
      <c r="Y27" s="238" t="e">
        <f>GETPIVOTDATA("Cuenta número de expedientes",#REF!,"CCAA",$B27,"TramoEdad",Y$1)</f>
        <v>#REF!</v>
      </c>
      <c r="Z27" s="242" t="e">
        <f t="shared" si="8"/>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v>171528</v>
      </c>
      <c r="E28" s="188">
        <f t="shared" si="0"/>
        <v>0.36711699467799358</v>
      </c>
      <c r="F28" s="226"/>
      <c r="G28" s="245">
        <v>153112</v>
      </c>
      <c r="H28" s="572">
        <f t="shared" si="2"/>
        <v>0.40489935839720442</v>
      </c>
      <c r="I28" s="226"/>
      <c r="J28" s="245">
        <v>13498</v>
      </c>
      <c r="K28" s="572">
        <f t="shared" si="3"/>
        <v>0.22360432007919748</v>
      </c>
      <c r="L28" s="226"/>
      <c r="M28" s="245">
        <v>4918</v>
      </c>
      <c r="N28" s="572">
        <f t="shared" si="1"/>
        <v>0.17126370536235089</v>
      </c>
      <c r="O28" s="226"/>
      <c r="P28" s="247" t="e">
        <f t="shared" si="4"/>
        <v>#REF!</v>
      </c>
      <c r="Q28" s="248" t="e">
        <f t="shared" si="5"/>
        <v>#REF!</v>
      </c>
      <c r="R28" s="226"/>
      <c r="S28" s="245" t="e">
        <f>GETPIVOTDATA("Cuenta número de expedientes",#REF!,"CCAA","Ceuta","TramoEdad",S$1)+GETPIVOTDATA("Cuenta número de expedientes",#REF!,"CCAA","Melilla","TramoEdad",S$1)</f>
        <v>#REF!</v>
      </c>
      <c r="T28" s="246" t="e">
        <f t="shared" si="6"/>
        <v>#REF!</v>
      </c>
      <c r="U28" s="226"/>
      <c r="V28" s="245" t="e">
        <f>GETPIVOTDATA("Cuenta número de expedientes",#REF!,"CCAA","Ceuta","TramoEdad",V$1)+GETPIVOTDATA("Cuenta número de expedientes",#REF!,"CCAA","Melilla","TramoEdad",V$1)</f>
        <v>#REF!</v>
      </c>
      <c r="W28" s="246" t="e">
        <f t="shared" si="7"/>
        <v>#REF!</v>
      </c>
      <c r="X28" s="226"/>
      <c r="Y28" s="245" t="e">
        <f>GETPIVOTDATA("Cuenta número de expedientes",#REF!,"CCAA","Ceuta","TramoEdad",Y$1)+GETPIVOTDATA("Cuenta número de expedientes",#REF!,"CCAA","Melilla","TramoEdad",Y$1)</f>
        <v>#REF!</v>
      </c>
      <c r="Z28" s="246" t="e">
        <f t="shared" si="8"/>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S30+V30+Y30</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57" t="s">
        <v>227</v>
      </c>
      <c r="C33" s="1057"/>
      <c r="D33" s="1057"/>
      <c r="E33" s="1057"/>
      <c r="F33" s="1057"/>
      <c r="G33" s="1057"/>
      <c r="H33" s="1057"/>
      <c r="I33" s="1057"/>
      <c r="J33" s="1057"/>
      <c r="K33" s="1057"/>
      <c r="L33" s="1057"/>
      <c r="M33" s="1057"/>
      <c r="O33" s="259"/>
    </row>
    <row r="34" spans="2:19" ht="29.25" customHeight="1" x14ac:dyDescent="0.2">
      <c r="B34" s="1064"/>
      <c r="C34" s="1064"/>
      <c r="D34" s="1064"/>
      <c r="E34" s="1064"/>
      <c r="F34" s="1064"/>
      <c r="G34" s="1064"/>
      <c r="H34" s="1064"/>
      <c r="I34" s="1064"/>
      <c r="J34" s="1064"/>
      <c r="K34" s="1064"/>
      <c r="L34" s="1064"/>
      <c r="M34" s="1064"/>
      <c r="N34" s="1064"/>
      <c r="O34" s="1064"/>
      <c r="P34" s="1064"/>
      <c r="Q34" s="262"/>
      <c r="R34" s="262"/>
      <c r="S34" s="262"/>
    </row>
    <row r="35" spans="2:19" ht="4.5" customHeight="1" x14ac:dyDescent="0.2">
      <c r="B35" s="1065"/>
      <c r="C35" s="1065"/>
      <c r="D35" s="1065"/>
      <c r="E35" s="1065"/>
      <c r="F35" s="1065"/>
      <c r="G35" s="1065"/>
      <c r="H35" s="1065"/>
      <c r="I35" s="1065"/>
      <c r="J35" s="1065"/>
      <c r="K35" s="1065"/>
      <c r="L35" s="1065"/>
      <c r="M35" s="1065"/>
      <c r="N35" s="1065"/>
      <c r="O35" s="1065"/>
      <c r="P35" s="1065"/>
      <c r="Q35" s="262"/>
      <c r="R35" s="262"/>
      <c r="S35" s="262"/>
    </row>
    <row r="38" spans="2:19" x14ac:dyDescent="0.2">
      <c r="L38" s="263"/>
      <c r="M38" s="263"/>
      <c r="N38" s="263"/>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18" zoomScaleNormal="100" workbookViewId="0">
      <selection activeCell="AG38" sqref="AG3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28515625" style="261" bestFit="1" customWidth="1"/>
    <col min="17" max="17" width="8.5703125" style="261" customWidth="1"/>
    <col min="18" max="18" width="0.42578125" style="261" customWidth="1"/>
    <col min="19" max="19" width="8.5703125" style="261" bestFit="1" customWidth="1"/>
    <col min="20" max="20" width="8" style="261" bestFit="1" customWidth="1"/>
    <col min="21" max="21" width="0.42578125" style="261" customWidth="1"/>
    <col min="22" max="22" width="8.5703125" style="261" bestFit="1" customWidth="1"/>
    <col min="23" max="23" width="7.85546875" style="261" bestFit="1" customWidth="1"/>
    <col min="24" max="24" width="0.42578125" style="261" customWidth="1"/>
    <col min="25" max="25" width="10.140625" style="261" bestFit="1" customWidth="1"/>
    <col min="26" max="26" width="7.85546875" style="297" bestFit="1" customWidth="1"/>
    <col min="27" max="27" width="11.42578125" style="297"/>
    <col min="28" max="30" width="2.5703125" style="297" bestFit="1" customWidth="1"/>
    <col min="31" max="31" width="13" style="297" bestFit="1" customWidth="1"/>
    <col min="32" max="32" width="3.5703125" style="297" bestFit="1" customWidth="1"/>
    <col min="33" max="33" width="3.85546875" style="297" customWidth="1"/>
    <col min="34" max="36" width="2.5703125" style="297" bestFit="1" customWidth="1"/>
    <col min="37" max="37" width="8.42578125" style="297" bestFit="1" customWidth="1"/>
    <col min="38" max="38" width="3.5703125" style="297" bestFit="1" customWidth="1"/>
    <col min="39" max="39" width="3.5703125" style="297" customWidth="1"/>
    <col min="40" max="42" width="2.5703125" style="297" bestFit="1" customWidth="1"/>
    <col min="43" max="43" width="8.42578125" style="297" bestFit="1" customWidth="1"/>
    <col min="44" max="44" width="4.28515625" style="297" bestFit="1" customWidth="1"/>
    <col min="45" max="45" width="3.28515625" style="297" customWidth="1"/>
    <col min="46" max="46" width="4.42578125" style="297" bestFit="1" customWidth="1"/>
    <col min="47" max="47" width="2.5703125" style="297" bestFit="1" customWidth="1"/>
    <col min="48" max="48" width="4.42578125" style="297" bestFit="1" customWidth="1"/>
    <col min="49" max="49" width="8.42578125" style="297" bestFit="1" customWidth="1"/>
    <col min="50" max="50" width="4.425781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33"/>
      <c r="C2" s="1033"/>
      <c r="D2" s="1033"/>
      <c r="E2" s="1033"/>
      <c r="F2" s="1033"/>
      <c r="G2" s="1033"/>
      <c r="H2" s="1033"/>
      <c r="I2" s="1033"/>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34"/>
      <c r="C3" s="1034"/>
      <c r="D3" s="1034"/>
      <c r="E3" s="1034"/>
      <c r="F3" s="1034"/>
      <c r="G3" s="1034"/>
      <c r="H3" s="1034"/>
      <c r="I3" s="1034"/>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34" t="s">
        <v>407</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208" customFormat="1" ht="6" customHeight="1" x14ac:dyDescent="0.2">
      <c r="O6" s="20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row>
    <row r="7" spans="1:50" s="596" customFormat="1" ht="12.75" customHeight="1" x14ac:dyDescent="0.2">
      <c r="A7" s="702"/>
      <c r="B7" s="1077" t="s">
        <v>15</v>
      </c>
      <c r="C7" s="582"/>
      <c r="D7" s="1078" t="s">
        <v>191</v>
      </c>
      <c r="E7" s="1078"/>
      <c r="F7" s="582"/>
      <c r="G7" s="1078"/>
      <c r="H7" s="1078"/>
      <c r="I7" s="582"/>
      <c r="J7" s="1078"/>
      <c r="K7" s="1078"/>
      <c r="L7" s="582"/>
      <c r="M7" s="1078"/>
      <c r="N7" s="1078"/>
      <c r="O7" s="582"/>
      <c r="P7" s="1078" t="s">
        <v>16</v>
      </c>
      <c r="Q7" s="1078"/>
      <c r="R7" s="582"/>
      <c r="S7" s="1078"/>
      <c r="T7" s="1078"/>
      <c r="U7" s="582"/>
      <c r="V7" s="1078"/>
      <c r="W7" s="1078"/>
      <c r="X7" s="582"/>
      <c r="Y7" s="1078"/>
      <c r="Z7" s="1078"/>
      <c r="AA7" s="672"/>
      <c r="AB7" s="672"/>
      <c r="AI7" s="597"/>
    </row>
    <row r="8" spans="1:50" s="596" customFormat="1" ht="33.75" customHeight="1" x14ac:dyDescent="0.2">
      <c r="A8" s="702"/>
      <c r="B8" s="1077"/>
      <c r="C8" s="582"/>
      <c r="D8" s="1078"/>
      <c r="E8" s="1078"/>
      <c r="F8" s="582"/>
      <c r="G8" s="1078" t="s">
        <v>177</v>
      </c>
      <c r="H8" s="1078"/>
      <c r="I8" s="582"/>
      <c r="J8" s="1078" t="s">
        <v>183</v>
      </c>
      <c r="K8" s="1078"/>
      <c r="L8" s="582"/>
      <c r="M8" s="1078" t="s">
        <v>178</v>
      </c>
      <c r="N8" s="1078"/>
      <c r="O8" s="582"/>
      <c r="P8" s="1078"/>
      <c r="Q8" s="1078"/>
      <c r="R8" s="582"/>
      <c r="S8" s="1078" t="s">
        <v>180</v>
      </c>
      <c r="T8" s="1078"/>
      <c r="U8" s="582"/>
      <c r="V8" s="1078" t="s">
        <v>181</v>
      </c>
      <c r="W8" s="1078"/>
      <c r="X8" s="582"/>
      <c r="Y8" s="1078" t="s">
        <v>182</v>
      </c>
      <c r="Z8" s="1078"/>
      <c r="AA8" s="672"/>
      <c r="AB8" s="672"/>
      <c r="AI8" s="597"/>
    </row>
    <row r="9" spans="1:50" s="600" customFormat="1" ht="36.75" customHeight="1" x14ac:dyDescent="0.2">
      <c r="A9" s="703"/>
      <c r="B9" s="1077"/>
      <c r="C9" s="598"/>
      <c r="D9" s="599" t="s">
        <v>12</v>
      </c>
      <c r="E9" s="599" t="s">
        <v>13</v>
      </c>
      <c r="F9" s="598"/>
      <c r="G9" s="599" t="s">
        <v>12</v>
      </c>
      <c r="H9" s="583" t="s">
        <v>13</v>
      </c>
      <c r="I9" s="598"/>
      <c r="J9" s="599" t="s">
        <v>12</v>
      </c>
      <c r="K9" s="583" t="s">
        <v>13</v>
      </c>
      <c r="L9" s="598"/>
      <c r="M9" s="599" t="s">
        <v>12</v>
      </c>
      <c r="N9" s="583" t="s">
        <v>13</v>
      </c>
      <c r="O9" s="598"/>
      <c r="P9" s="599" t="s">
        <v>12</v>
      </c>
      <c r="Q9" s="599" t="s">
        <v>119</v>
      </c>
      <c r="R9" s="598"/>
      <c r="S9" s="599" t="s">
        <v>12</v>
      </c>
      <c r="T9" s="583" t="s">
        <v>119</v>
      </c>
      <c r="U9" s="598"/>
      <c r="V9" s="599" t="s">
        <v>12</v>
      </c>
      <c r="W9" s="583" t="s">
        <v>13</v>
      </c>
      <c r="X9" s="598"/>
      <c r="Y9" s="599" t="s">
        <v>12</v>
      </c>
      <c r="Z9" s="583" t="s">
        <v>13</v>
      </c>
      <c r="AA9" s="583"/>
      <c r="AB9" s="584"/>
      <c r="AC9" s="585"/>
      <c r="AD9" s="585"/>
      <c r="AE9" s="585"/>
      <c r="AF9" s="585"/>
    </row>
    <row r="10" spans="1:50" s="587" customFormat="1" ht="4.5" customHeight="1" x14ac:dyDescent="0.2">
      <c r="A10" s="616"/>
      <c r="B10" s="672"/>
      <c r="C10" s="586"/>
      <c r="D10" s="672"/>
      <c r="E10" s="672"/>
      <c r="F10" s="586"/>
      <c r="G10" s="672"/>
      <c r="H10" s="672"/>
      <c r="I10" s="586"/>
      <c r="J10" s="672"/>
      <c r="K10" s="672"/>
      <c r="L10" s="586"/>
      <c r="M10" s="672"/>
      <c r="N10" s="672"/>
      <c r="O10" s="586"/>
      <c r="P10" s="672"/>
      <c r="Q10" s="672"/>
      <c r="R10" s="586"/>
      <c r="S10" s="672"/>
      <c r="T10" s="672"/>
      <c r="U10" s="586"/>
      <c r="V10" s="672"/>
      <c r="W10" s="672"/>
      <c r="X10" s="586"/>
      <c r="Y10" s="672"/>
      <c r="Z10" s="672"/>
      <c r="AA10" s="672"/>
      <c r="AB10" s="584"/>
      <c r="AC10" s="585"/>
      <c r="AD10" s="585"/>
      <c r="AE10" s="585"/>
      <c r="AF10" s="585"/>
    </row>
    <row r="11" spans="1:50" s="587" customFormat="1" ht="18" customHeight="1" x14ac:dyDescent="0.15">
      <c r="A11" s="616"/>
      <c r="B11" s="601" t="s">
        <v>11</v>
      </c>
      <c r="C11" s="602"/>
      <c r="D11" s="603">
        <f>G11+J11+M11</f>
        <v>8500187</v>
      </c>
      <c r="E11" s="604">
        <f t="shared" ref="E11:E28" si="0">D11*100/$D$30</f>
        <v>17.904395579860061</v>
      </c>
      <c r="F11" s="602"/>
      <c r="G11" s="605">
        <f>'20pobl'!J12</f>
        <v>6973199</v>
      </c>
      <c r="H11" s="606">
        <f>G11*100/$G$30</f>
        <v>18.352257489589149</v>
      </c>
      <c r="I11" s="602"/>
      <c r="J11" s="605">
        <f>'20pobl'!Q12</f>
        <v>1106846</v>
      </c>
      <c r="K11" s="606">
        <f>J11*100/$J$30</f>
        <v>16.733562354496399</v>
      </c>
      <c r="L11" s="602"/>
      <c r="M11" s="605">
        <f>'20pobl'!X12</f>
        <v>420142</v>
      </c>
      <c r="N11" s="606">
        <f t="shared" ref="N11:N28" si="1">M11*100/$M$30</f>
        <v>14.66728900119149</v>
      </c>
      <c r="O11" s="602"/>
      <c r="P11" s="607">
        <f>S11+V11+Y11</f>
        <v>433486</v>
      </c>
      <c r="Q11" s="608">
        <f>P11*100/D11</f>
        <v>5.0997231002094425</v>
      </c>
      <c r="R11" s="602"/>
      <c r="S11" s="605">
        <f>'23solcasaad'!J12</f>
        <v>120819</v>
      </c>
      <c r="T11" s="609">
        <f>S11*100/G11</f>
        <v>1.7326194190069724</v>
      </c>
      <c r="U11" s="602"/>
      <c r="V11" s="605">
        <f>'23solcasaad'!Q12</f>
        <v>110733</v>
      </c>
      <c r="W11" s="609">
        <f>V11*100/J11</f>
        <v>10.004372785373937</v>
      </c>
      <c r="X11" s="602"/>
      <c r="Y11" s="605">
        <f>'23solcasaad'!X12</f>
        <v>201934</v>
      </c>
      <c r="Z11" s="609">
        <f>Y11*100/M11</f>
        <v>48.063273845509379</v>
      </c>
      <c r="AA11" s="588"/>
      <c r="AB11" s="589">
        <f>_xlfn.RANK.EQ(Q11,Q$11:Q$30,0)</f>
        <v>3</v>
      </c>
      <c r="AC11" s="589">
        <v>1</v>
      </c>
      <c r="AD11" s="589">
        <f>MATCH(AC11,AB$11:AB$30,0)</f>
        <v>7</v>
      </c>
      <c r="AE11" s="590" t="str">
        <f t="shared" ref="AE11:AE29" si="2">INDEX(B$11:B$30,AD11,1)</f>
        <v>Castilla y León</v>
      </c>
      <c r="AF11" s="591">
        <f t="shared" ref="AF11:AF29" si="3">INDEX(Q$11:Q$30,AD11,1)</f>
        <v>6.3965456200687845</v>
      </c>
      <c r="AH11" s="589">
        <f>_xlfn.RANK.EQ(T11,T$11:T$30,0)</f>
        <v>4</v>
      </c>
      <c r="AI11" s="589">
        <v>1</v>
      </c>
      <c r="AJ11" s="589">
        <f>MATCH(AI11,AH$11:AH$30,0)</f>
        <v>18</v>
      </c>
      <c r="AK11" s="590" t="str">
        <f>INDEX(B$11:B$30,AJ11,1)</f>
        <v>Ceuta y Melilla</v>
      </c>
      <c r="AL11" s="591">
        <f>INDEX(T$11:T$30,AJ11,1)</f>
        <v>1.798073877383223</v>
      </c>
      <c r="AN11" s="589">
        <f>_xlfn.RANK.EQ(W11,W$11:W$30,0)</f>
        <v>1</v>
      </c>
      <c r="AO11" s="589">
        <v>1</v>
      </c>
      <c r="AP11" s="589">
        <f>MATCH(AO11,AN$11:AN$30,0)</f>
        <v>1</v>
      </c>
      <c r="AQ11" s="590" t="str">
        <f>INDEX(B$11:B$30,AP11,1)</f>
        <v>Andalucía</v>
      </c>
      <c r="AR11" s="591">
        <f>INDEX(W$11:W$30,AP11,1)</f>
        <v>10.004372785373937</v>
      </c>
      <c r="AT11" s="589">
        <f>_xlfn.RANK.EQ(Z11,Z$11:Z$30,0)</f>
        <v>1</v>
      </c>
      <c r="AU11" s="589">
        <v>1</v>
      </c>
      <c r="AV11" s="589">
        <f>MATCH(AU11,AT$11:AT$30,0)</f>
        <v>1</v>
      </c>
      <c r="AW11" s="590" t="str">
        <f>INDEX(B$11:B$30,AV11,1)</f>
        <v>Andalucía</v>
      </c>
      <c r="AX11" s="591">
        <f>INDEX(Z$11:Z$30,AV11,1)</f>
        <v>48.063273845509379</v>
      </c>
    </row>
    <row r="12" spans="1:50" s="587" customFormat="1" ht="18" customHeight="1" x14ac:dyDescent="0.15">
      <c r="A12" s="616"/>
      <c r="B12" s="601" t="s">
        <v>10</v>
      </c>
      <c r="C12" s="602"/>
      <c r="D12" s="603">
        <f t="shared" ref="D12:D28" si="4">G12+J12+M12</f>
        <v>1326315</v>
      </c>
      <c r="E12" s="604">
        <f t="shared" si="0"/>
        <v>2.793687765163531</v>
      </c>
      <c r="F12" s="602"/>
      <c r="G12" s="605">
        <f>'20pobl'!J13</f>
        <v>1033381</v>
      </c>
      <c r="H12" s="606">
        <f t="shared" ref="H12:H28" si="5">G12*100/$G$30</f>
        <v>2.7196806224588062</v>
      </c>
      <c r="I12" s="602"/>
      <c r="J12" s="605">
        <f>'20pobl'!Q13</f>
        <v>195961</v>
      </c>
      <c r="K12" s="606">
        <f t="shared" ref="K12:K28" si="6">J12*100/$J$30</f>
        <v>2.9625852309620928</v>
      </c>
      <c r="L12" s="602"/>
      <c r="M12" s="605">
        <f>'20pobl'!X13</f>
        <v>96973</v>
      </c>
      <c r="N12" s="606">
        <f t="shared" si="1"/>
        <v>3.3853578464246428</v>
      </c>
      <c r="O12" s="602"/>
      <c r="P12" s="607">
        <f t="shared" ref="P12:P28" si="7">S12+V12+Y12</f>
        <v>52747</v>
      </c>
      <c r="Q12" s="608">
        <f t="shared" ref="Q12:Q28" si="8">P12*100/D12</f>
        <v>3.9769587164436806</v>
      </c>
      <c r="R12" s="602"/>
      <c r="S12" s="605">
        <f>'23solcasaad'!J13</f>
        <v>10245</v>
      </c>
      <c r="T12" s="609">
        <f t="shared" ref="T12:T28" si="9">S12*100/G12</f>
        <v>0.99140588030939214</v>
      </c>
      <c r="U12" s="602"/>
      <c r="V12" s="605">
        <f>'23solcasaad'!Q13</f>
        <v>10282</v>
      </c>
      <c r="W12" s="609">
        <f t="shared" ref="W12:W28" si="10">V12*100/J12</f>
        <v>5.2469624057848243</v>
      </c>
      <c r="X12" s="602"/>
      <c r="Y12" s="605">
        <f>'23solcasaad'!X13</f>
        <v>32220</v>
      </c>
      <c r="Z12" s="609">
        <f t="shared" ref="Z12:Z28" si="11">Y12*100/M12</f>
        <v>33.225743248120608</v>
      </c>
      <c r="AA12" s="588"/>
      <c r="AB12" s="589">
        <f t="shared" ref="AB12:AB28" si="12">_xlfn.RANK.EQ(Q12,Q$11:Q$30,0)</f>
        <v>11</v>
      </c>
      <c r="AC12" s="589">
        <v>2</v>
      </c>
      <c r="AD12" s="589">
        <f t="shared" ref="AD12:AD28" si="13">MATCH(AC12,AB$11:AB$30,0)</f>
        <v>11</v>
      </c>
      <c r="AE12" s="590" t="str">
        <f t="shared" si="2"/>
        <v>Extremadura</v>
      </c>
      <c r="AF12" s="591">
        <f t="shared" si="3"/>
        <v>5.4875158327455305</v>
      </c>
      <c r="AH12" s="589">
        <f t="shared" ref="AH12:AH30" si="14">_xlfn.RANK.EQ(T12,T$11:T$30,0)</f>
        <v>18</v>
      </c>
      <c r="AI12" s="589">
        <v>2</v>
      </c>
      <c r="AJ12" s="589">
        <f t="shared" ref="AJ12:AJ28" si="15">MATCH(AI12,AH$11:AH$30,0)</f>
        <v>7</v>
      </c>
      <c r="AK12" s="590" t="str">
        <f t="shared" ref="AK12:AK29" si="16">INDEX(B$11:B$30,AJ12,1)</f>
        <v>Castilla y León</v>
      </c>
      <c r="AL12" s="591">
        <f t="shared" ref="AL12:AL29" si="17">INDEX(T$11:T$30,AJ12,1)</f>
        <v>1.7737965278122909</v>
      </c>
      <c r="AN12" s="589">
        <f t="shared" ref="AN12:AN30" si="18">_xlfn.RANK.EQ(W12,W$11:W$30,0)</f>
        <v>15</v>
      </c>
      <c r="AO12" s="589">
        <v>2</v>
      </c>
      <c r="AP12" s="589">
        <f t="shared" ref="AP12:AP28" si="19">MATCH(AO12,AN$11:AN$30,0)</f>
        <v>11</v>
      </c>
      <c r="AQ12" s="590" t="str">
        <f t="shared" ref="AQ12:AQ29" si="20">INDEX(B$11:B$30,AP12,1)</f>
        <v>Extremadura</v>
      </c>
      <c r="AR12" s="591">
        <f t="shared" ref="AR12:AR28" si="21">INDEX(W$11:W$30,AP12,1)</f>
        <v>8.5486269910431716</v>
      </c>
      <c r="AT12" s="589">
        <f t="shared" ref="AT12:AT30" si="22">_xlfn.RANK.EQ(Z12,Z$11:Z$30,0)</f>
        <v>13</v>
      </c>
      <c r="AU12" s="589">
        <v>2</v>
      </c>
      <c r="AV12" s="589">
        <f t="shared" ref="AV12:AV28" si="23">MATCH(AU12,AT$11:AT$30,0)</f>
        <v>11</v>
      </c>
      <c r="AW12" s="590" t="str">
        <f t="shared" ref="AW12:AW29" si="24">INDEX(B$11:B$30,AV12,1)</f>
        <v>Extremadura</v>
      </c>
      <c r="AX12" s="591">
        <f t="shared" ref="AX12:AX29" si="25">INDEX(Z$11:Z$30,AV12,1)</f>
        <v>42.638525275970956</v>
      </c>
    </row>
    <row r="13" spans="1:50" s="587" customFormat="1" ht="18" customHeight="1" x14ac:dyDescent="0.15">
      <c r="A13" s="616"/>
      <c r="B13" s="601" t="s">
        <v>40</v>
      </c>
      <c r="C13" s="602"/>
      <c r="D13" s="603">
        <f t="shared" si="4"/>
        <v>1004686</v>
      </c>
      <c r="E13" s="604">
        <f t="shared" si="0"/>
        <v>2.1162235110294971</v>
      </c>
      <c r="F13" s="602"/>
      <c r="G13" s="605">
        <f>'20pobl'!J14</f>
        <v>731830</v>
      </c>
      <c r="H13" s="606">
        <f t="shared" si="5"/>
        <v>1.9260503821282062</v>
      </c>
      <c r="I13" s="602"/>
      <c r="J13" s="605">
        <f>'20pobl'!Q14</f>
        <v>187640</v>
      </c>
      <c r="K13" s="606">
        <f t="shared" si="6"/>
        <v>2.8367863643159974</v>
      </c>
      <c r="L13" s="602"/>
      <c r="M13" s="605">
        <f>'20pobl'!X14</f>
        <v>85216</v>
      </c>
      <c r="N13" s="606">
        <f t="shared" si="1"/>
        <v>2.974917288739364</v>
      </c>
      <c r="O13" s="602"/>
      <c r="P13" s="607">
        <f t="shared" si="7"/>
        <v>45417</v>
      </c>
      <c r="Q13" s="608">
        <f t="shared" si="8"/>
        <v>4.5205168580033961</v>
      </c>
      <c r="R13" s="602"/>
      <c r="S13" s="605">
        <f>'23solcasaad'!J14</f>
        <v>10057</v>
      </c>
      <c r="T13" s="609">
        <f t="shared" si="9"/>
        <v>1.37422625473129</v>
      </c>
      <c r="U13" s="602"/>
      <c r="V13" s="605">
        <f>'23solcasaad'!Q14</f>
        <v>10069</v>
      </c>
      <c r="W13" s="609">
        <f t="shared" si="10"/>
        <v>5.3661266254529947</v>
      </c>
      <c r="X13" s="602"/>
      <c r="Y13" s="605">
        <f>'23solcasaad'!X14</f>
        <v>25291</v>
      </c>
      <c r="Z13" s="609">
        <f t="shared" si="11"/>
        <v>29.678698835899361</v>
      </c>
      <c r="AA13" s="588"/>
      <c r="AB13" s="589">
        <f t="shared" si="12"/>
        <v>8</v>
      </c>
      <c r="AC13" s="589">
        <v>3</v>
      </c>
      <c r="AD13" s="589">
        <f t="shared" si="13"/>
        <v>1</v>
      </c>
      <c r="AE13" s="590" t="str">
        <f t="shared" si="2"/>
        <v>Andalucía</v>
      </c>
      <c r="AF13" s="592">
        <f t="shared" si="3"/>
        <v>5.0997231002094425</v>
      </c>
      <c r="AH13" s="589">
        <f t="shared" si="14"/>
        <v>10</v>
      </c>
      <c r="AI13" s="589">
        <v>3</v>
      </c>
      <c r="AJ13" s="589">
        <f t="shared" si="15"/>
        <v>16</v>
      </c>
      <c r="AK13" s="590" t="str">
        <f t="shared" si="16"/>
        <v>País Vasco</v>
      </c>
      <c r="AL13" s="591">
        <f t="shared" si="17"/>
        <v>1.7358463415655407</v>
      </c>
      <c r="AN13" s="589">
        <f t="shared" si="18"/>
        <v>13</v>
      </c>
      <c r="AO13" s="589">
        <v>3</v>
      </c>
      <c r="AP13" s="589">
        <f t="shared" si="19"/>
        <v>9</v>
      </c>
      <c r="AQ13" s="590" t="str">
        <f t="shared" si="20"/>
        <v>Cataluña</v>
      </c>
      <c r="AR13" s="591">
        <f t="shared" si="21"/>
        <v>8.0042116386574254</v>
      </c>
      <c r="AT13" s="589">
        <f t="shared" si="22"/>
        <v>16</v>
      </c>
      <c r="AU13" s="589">
        <v>3</v>
      </c>
      <c r="AV13" s="589">
        <f t="shared" si="23"/>
        <v>9</v>
      </c>
      <c r="AW13" s="590" t="str">
        <f t="shared" si="24"/>
        <v>Cataluña</v>
      </c>
      <c r="AX13" s="591">
        <f t="shared" si="25"/>
        <v>42.577083958417901</v>
      </c>
    </row>
    <row r="14" spans="1:50" s="587" customFormat="1" ht="18" customHeight="1" x14ac:dyDescent="0.15">
      <c r="A14" s="616"/>
      <c r="B14" s="601" t="s">
        <v>41</v>
      </c>
      <c r="C14" s="602"/>
      <c r="D14" s="603">
        <f t="shared" si="4"/>
        <v>1176659</v>
      </c>
      <c r="E14" s="604">
        <f t="shared" si="0"/>
        <v>2.4784593796115968</v>
      </c>
      <c r="F14" s="602"/>
      <c r="G14" s="605">
        <f>'20pobl'!J15</f>
        <v>984374</v>
      </c>
      <c r="H14" s="606">
        <f t="shared" si="5"/>
        <v>2.5907026479606889</v>
      </c>
      <c r="I14" s="602"/>
      <c r="J14" s="605">
        <f>'20pobl'!Q15</f>
        <v>141017</v>
      </c>
      <c r="K14" s="606">
        <f t="shared" si="6"/>
        <v>2.1319287078274836</v>
      </c>
      <c r="L14" s="602"/>
      <c r="M14" s="605">
        <f>'20pobl'!X15</f>
        <v>51268</v>
      </c>
      <c r="N14" s="606">
        <f t="shared" si="1"/>
        <v>1.789781960653982</v>
      </c>
      <c r="O14" s="602"/>
      <c r="P14" s="607">
        <f t="shared" si="7"/>
        <v>42037</v>
      </c>
      <c r="Q14" s="608">
        <f t="shared" si="8"/>
        <v>3.5725728524576787</v>
      </c>
      <c r="R14" s="602"/>
      <c r="S14" s="605">
        <f>'23solcasaad'!J15</f>
        <v>11795</v>
      </c>
      <c r="T14" s="609">
        <f t="shared" si="9"/>
        <v>1.1982234394650813</v>
      </c>
      <c r="U14" s="602"/>
      <c r="V14" s="605">
        <f>'23solcasaad'!Q15</f>
        <v>9922</v>
      </c>
      <c r="W14" s="609">
        <f t="shared" si="10"/>
        <v>7.0360311168157033</v>
      </c>
      <c r="X14" s="602"/>
      <c r="Y14" s="605">
        <f>'23solcasaad'!X15</f>
        <v>20320</v>
      </c>
      <c r="Z14" s="609">
        <f t="shared" si="11"/>
        <v>39.634859951626744</v>
      </c>
      <c r="AA14" s="588"/>
      <c r="AB14" s="589">
        <f t="shared" si="12"/>
        <v>14</v>
      </c>
      <c r="AC14" s="589">
        <v>4</v>
      </c>
      <c r="AD14" s="589">
        <f t="shared" si="13"/>
        <v>16</v>
      </c>
      <c r="AE14" s="590" t="str">
        <f t="shared" si="2"/>
        <v>País Vasco</v>
      </c>
      <c r="AF14" s="591">
        <f t="shared" si="3"/>
        <v>5.0437148521810329</v>
      </c>
      <c r="AH14" s="589">
        <f t="shared" si="14"/>
        <v>14</v>
      </c>
      <c r="AI14" s="589">
        <v>4</v>
      </c>
      <c r="AJ14" s="589">
        <f t="shared" si="15"/>
        <v>1</v>
      </c>
      <c r="AK14" s="590" t="str">
        <f t="shared" si="16"/>
        <v>Andalucía</v>
      </c>
      <c r="AL14" s="591">
        <f t="shared" si="17"/>
        <v>1.7326194190069724</v>
      </c>
      <c r="AN14" s="589">
        <f t="shared" si="18"/>
        <v>6</v>
      </c>
      <c r="AO14" s="589">
        <v>4</v>
      </c>
      <c r="AP14" s="589">
        <f t="shared" si="19"/>
        <v>14</v>
      </c>
      <c r="AQ14" s="590" t="str">
        <f t="shared" si="20"/>
        <v>Murcia, Región de</v>
      </c>
      <c r="AR14" s="591">
        <f t="shared" si="21"/>
        <v>7.8923485259282513</v>
      </c>
      <c r="AT14" s="589">
        <f t="shared" si="22"/>
        <v>6</v>
      </c>
      <c r="AU14" s="589">
        <v>4</v>
      </c>
      <c r="AV14" s="589">
        <f t="shared" si="23"/>
        <v>7</v>
      </c>
      <c r="AW14" s="590" t="str">
        <f t="shared" si="24"/>
        <v>Castilla y León</v>
      </c>
      <c r="AX14" s="591">
        <f t="shared" si="25"/>
        <v>42.490621558763188</v>
      </c>
    </row>
    <row r="15" spans="1:50" s="587" customFormat="1" ht="18" customHeight="1" x14ac:dyDescent="0.15">
      <c r="A15" s="616"/>
      <c r="B15" s="601" t="s">
        <v>9</v>
      </c>
      <c r="C15" s="602"/>
      <c r="D15" s="603">
        <f t="shared" si="4"/>
        <v>2177701</v>
      </c>
      <c r="E15" s="604">
        <f t="shared" si="0"/>
        <v>4.5870073397981521</v>
      </c>
      <c r="F15" s="602"/>
      <c r="G15" s="605">
        <f>'20pobl'!J16</f>
        <v>1804834</v>
      </c>
      <c r="H15" s="606">
        <f t="shared" si="5"/>
        <v>4.7500119090198254</v>
      </c>
      <c r="I15" s="602"/>
      <c r="J15" s="605">
        <f>'20pobl'!Q16</f>
        <v>277418</v>
      </c>
      <c r="K15" s="606">
        <f t="shared" si="6"/>
        <v>4.1940716244714098</v>
      </c>
      <c r="L15" s="602"/>
      <c r="M15" s="605">
        <f>'20pobl'!X16</f>
        <v>95449</v>
      </c>
      <c r="N15" s="606">
        <f t="shared" si="1"/>
        <v>3.3321545284087914</v>
      </c>
      <c r="O15" s="602"/>
      <c r="P15" s="607">
        <f t="shared" si="7"/>
        <v>59043</v>
      </c>
      <c r="Q15" s="608">
        <f t="shared" si="8"/>
        <v>2.7112537487928785</v>
      </c>
      <c r="R15" s="602"/>
      <c r="S15" s="605">
        <f>'23solcasaad'!J16</f>
        <v>20711</v>
      </c>
      <c r="T15" s="609">
        <f t="shared" si="9"/>
        <v>1.1475293572705301</v>
      </c>
      <c r="U15" s="602"/>
      <c r="V15" s="605">
        <f>'23solcasaad'!Q16</f>
        <v>13506</v>
      </c>
      <c r="W15" s="609">
        <f t="shared" si="10"/>
        <v>4.868465636692644</v>
      </c>
      <c r="X15" s="602"/>
      <c r="Y15" s="605">
        <f>'23solcasaad'!X16</f>
        <v>24826</v>
      </c>
      <c r="Z15" s="609">
        <f t="shared" si="11"/>
        <v>26.009701515992834</v>
      </c>
      <c r="AA15" s="588"/>
      <c r="AB15" s="589">
        <f t="shared" si="12"/>
        <v>19</v>
      </c>
      <c r="AC15" s="589">
        <v>5</v>
      </c>
      <c r="AD15" s="589">
        <f t="shared" si="13"/>
        <v>9</v>
      </c>
      <c r="AE15" s="590" t="str">
        <f t="shared" si="2"/>
        <v>Cataluña</v>
      </c>
      <c r="AF15" s="591">
        <f t="shared" si="3"/>
        <v>4.7261309463541812</v>
      </c>
      <c r="AH15" s="589">
        <f t="shared" si="14"/>
        <v>16</v>
      </c>
      <c r="AI15" s="589">
        <v>5</v>
      </c>
      <c r="AJ15" s="589">
        <f t="shared" si="15"/>
        <v>14</v>
      </c>
      <c r="AK15" s="590" t="str">
        <f t="shared" si="16"/>
        <v>Murcia, Región de</v>
      </c>
      <c r="AL15" s="591">
        <f t="shared" si="17"/>
        <v>1.6078889434484089</v>
      </c>
      <c r="AN15" s="589">
        <f t="shared" si="18"/>
        <v>17</v>
      </c>
      <c r="AO15" s="589">
        <v>5</v>
      </c>
      <c r="AP15" s="589">
        <f t="shared" si="19"/>
        <v>8</v>
      </c>
      <c r="AQ15" s="590" t="str">
        <f t="shared" si="20"/>
        <v>Castilla - La Mancha</v>
      </c>
      <c r="AR15" s="591">
        <f t="shared" si="21"/>
        <v>7.1348542911290966</v>
      </c>
      <c r="AT15" s="589">
        <f t="shared" si="22"/>
        <v>18</v>
      </c>
      <c r="AU15" s="589">
        <v>5</v>
      </c>
      <c r="AV15" s="589">
        <f t="shared" si="23"/>
        <v>8</v>
      </c>
      <c r="AW15" s="590" t="str">
        <f t="shared" si="24"/>
        <v>Castilla - La Mancha</v>
      </c>
      <c r="AX15" s="591">
        <f t="shared" si="25"/>
        <v>40.840191213844854</v>
      </c>
    </row>
    <row r="16" spans="1:50" s="587" customFormat="1" ht="18" customHeight="1" x14ac:dyDescent="0.15">
      <c r="A16" s="616"/>
      <c r="B16" s="601" t="s">
        <v>8</v>
      </c>
      <c r="C16" s="602"/>
      <c r="D16" s="610">
        <f t="shared" si="4"/>
        <v>585402</v>
      </c>
      <c r="E16" s="604">
        <f t="shared" si="0"/>
        <v>1.2330633409878207</v>
      </c>
      <c r="F16" s="602"/>
      <c r="G16" s="611">
        <f>'20pobl'!J17</f>
        <v>450337</v>
      </c>
      <c r="H16" s="606">
        <f t="shared" si="5"/>
        <v>1.1852093395139172</v>
      </c>
      <c r="I16" s="602"/>
      <c r="J16" s="611">
        <f>'20pobl'!Q17</f>
        <v>94037</v>
      </c>
      <c r="K16" s="606">
        <f t="shared" si="6"/>
        <v>1.4216738400190974</v>
      </c>
      <c r="L16" s="602"/>
      <c r="M16" s="611">
        <f>'20pobl'!X17</f>
        <v>41028</v>
      </c>
      <c r="N16" s="606">
        <f t="shared" si="1"/>
        <v>1.4323003487889439</v>
      </c>
      <c r="O16" s="602"/>
      <c r="P16" s="611">
        <f t="shared" si="7"/>
        <v>23546</v>
      </c>
      <c r="Q16" s="608">
        <f t="shared" si="8"/>
        <v>4.0221932962306246</v>
      </c>
      <c r="R16" s="602"/>
      <c r="S16" s="611">
        <f>'23solcasaad'!J17</f>
        <v>6493</v>
      </c>
      <c r="T16" s="609">
        <f t="shared" si="9"/>
        <v>1.4418091340485015</v>
      </c>
      <c r="U16" s="602"/>
      <c r="V16" s="611">
        <f>'23solcasaad'!Q17</f>
        <v>5044</v>
      </c>
      <c r="W16" s="609">
        <f t="shared" si="10"/>
        <v>5.3638461456660673</v>
      </c>
      <c r="X16" s="602"/>
      <c r="Y16" s="611">
        <f>'23solcasaad'!X17</f>
        <v>12009</v>
      </c>
      <c r="Z16" s="609">
        <f t="shared" si="11"/>
        <v>29.27025446036853</v>
      </c>
      <c r="AA16" s="588"/>
      <c r="AB16" s="589">
        <f t="shared" si="12"/>
        <v>10</v>
      </c>
      <c r="AC16" s="589">
        <v>6</v>
      </c>
      <c r="AD16" s="589">
        <f t="shared" si="13"/>
        <v>8</v>
      </c>
      <c r="AE16" s="590" t="str">
        <f t="shared" si="2"/>
        <v>Castilla - La Mancha</v>
      </c>
      <c r="AF16" s="591">
        <f t="shared" si="3"/>
        <v>4.6008723399281557</v>
      </c>
      <c r="AH16" s="589">
        <f t="shared" si="14"/>
        <v>8</v>
      </c>
      <c r="AI16" s="589">
        <v>6</v>
      </c>
      <c r="AJ16" s="589">
        <f t="shared" si="15"/>
        <v>11</v>
      </c>
      <c r="AK16" s="590" t="str">
        <f t="shared" si="16"/>
        <v>Extremadura</v>
      </c>
      <c r="AL16" s="591">
        <f t="shared" si="17"/>
        <v>1.5986899389290299</v>
      </c>
      <c r="AN16" s="589">
        <f t="shared" si="18"/>
        <v>14</v>
      </c>
      <c r="AO16" s="589">
        <v>6</v>
      </c>
      <c r="AP16" s="589">
        <f t="shared" si="19"/>
        <v>4</v>
      </c>
      <c r="AQ16" s="590" t="str">
        <f t="shared" si="20"/>
        <v>Balears, Illes</v>
      </c>
      <c r="AR16" s="591">
        <f t="shared" si="21"/>
        <v>7.0360311168157033</v>
      </c>
      <c r="AT16" s="589">
        <f t="shared" si="22"/>
        <v>17</v>
      </c>
      <c r="AU16" s="589">
        <v>6</v>
      </c>
      <c r="AV16" s="589">
        <f t="shared" si="23"/>
        <v>4</v>
      </c>
      <c r="AW16" s="590" t="str">
        <f t="shared" si="24"/>
        <v>Balears, Illes</v>
      </c>
      <c r="AX16" s="591">
        <f t="shared" si="25"/>
        <v>39.634859951626744</v>
      </c>
    </row>
    <row r="17" spans="1:50" s="587" customFormat="1" ht="18" customHeight="1" x14ac:dyDescent="0.15">
      <c r="A17" s="616"/>
      <c r="B17" s="601" t="s">
        <v>7</v>
      </c>
      <c r="C17" s="602"/>
      <c r="D17" s="603">
        <f t="shared" si="4"/>
        <v>2372640</v>
      </c>
      <c r="E17" s="604">
        <f t="shared" si="0"/>
        <v>4.9976177145984177</v>
      </c>
      <c r="F17" s="602"/>
      <c r="G17" s="605">
        <f>'20pobl'!J18</f>
        <v>1750539</v>
      </c>
      <c r="H17" s="606">
        <f t="shared" si="5"/>
        <v>4.60711683024791</v>
      </c>
      <c r="I17" s="602"/>
      <c r="J17" s="605">
        <f>'20pobl'!Q18</f>
        <v>403248</v>
      </c>
      <c r="K17" s="606">
        <f t="shared" si="6"/>
        <v>6.0963996367389539</v>
      </c>
      <c r="L17" s="602"/>
      <c r="M17" s="605">
        <f>'20pobl'!X18</f>
        <v>218853</v>
      </c>
      <c r="N17" s="606">
        <f t="shared" si="1"/>
        <v>7.6402268751464053</v>
      </c>
      <c r="O17" s="602"/>
      <c r="P17" s="607">
        <f t="shared" si="7"/>
        <v>151767</v>
      </c>
      <c r="Q17" s="608">
        <f>P17*100/D17</f>
        <v>6.3965456200687845</v>
      </c>
      <c r="R17" s="602"/>
      <c r="S17" s="605">
        <f>'23solcasaad'!J18</f>
        <v>31051</v>
      </c>
      <c r="T17" s="609">
        <f>S17*100/G17</f>
        <v>1.7737965278122909</v>
      </c>
      <c r="U17" s="602"/>
      <c r="V17" s="605">
        <f>'23solcasaad'!Q18</f>
        <v>27724</v>
      </c>
      <c r="W17" s="609">
        <f>V17*100/J17</f>
        <v>6.8751735904455815</v>
      </c>
      <c r="X17" s="602"/>
      <c r="Y17" s="605">
        <f>'23solcasaad'!X18</f>
        <v>92992</v>
      </c>
      <c r="Z17" s="609">
        <f>Y17*100/M17</f>
        <v>42.490621558763188</v>
      </c>
      <c r="AA17" s="588"/>
      <c r="AB17" s="589">
        <f t="shared" si="12"/>
        <v>1</v>
      </c>
      <c r="AC17" s="589">
        <v>7</v>
      </c>
      <c r="AD17" s="589">
        <f t="shared" si="13"/>
        <v>17</v>
      </c>
      <c r="AE17" s="590" t="str">
        <f t="shared" si="2"/>
        <v>Rioja, La</v>
      </c>
      <c r="AF17" s="591">
        <f t="shared" si="3"/>
        <v>4.5490352994135517</v>
      </c>
      <c r="AH17" s="589">
        <f t="shared" si="14"/>
        <v>2</v>
      </c>
      <c r="AI17" s="589">
        <v>7</v>
      </c>
      <c r="AJ17" s="589">
        <f t="shared" si="15"/>
        <v>9</v>
      </c>
      <c r="AK17" s="590" t="str">
        <f t="shared" si="16"/>
        <v>Cataluña</v>
      </c>
      <c r="AL17" s="591">
        <f t="shared" si="17"/>
        <v>1.452482476041264</v>
      </c>
      <c r="AN17" s="589">
        <f t="shared" si="18"/>
        <v>7</v>
      </c>
      <c r="AO17" s="589">
        <v>7</v>
      </c>
      <c r="AP17" s="589">
        <f t="shared" si="19"/>
        <v>7</v>
      </c>
      <c r="AQ17" s="590" t="str">
        <f t="shared" si="20"/>
        <v>Castilla y León</v>
      </c>
      <c r="AR17" s="591">
        <f t="shared" si="21"/>
        <v>6.8751735904455815</v>
      </c>
      <c r="AT17" s="589">
        <f t="shared" si="22"/>
        <v>4</v>
      </c>
      <c r="AU17" s="589">
        <v>7</v>
      </c>
      <c r="AV17" s="589">
        <f t="shared" si="23"/>
        <v>17</v>
      </c>
      <c r="AW17" s="590" t="str">
        <f t="shared" si="24"/>
        <v>Rioja, La</v>
      </c>
      <c r="AX17" s="591">
        <f t="shared" si="25"/>
        <v>37.929632807912924</v>
      </c>
    </row>
    <row r="18" spans="1:50" s="587" customFormat="1" ht="18" customHeight="1" x14ac:dyDescent="0.15">
      <c r="A18" s="616"/>
      <c r="B18" s="601" t="s">
        <v>43</v>
      </c>
      <c r="C18" s="602"/>
      <c r="D18" s="603">
        <f t="shared" si="4"/>
        <v>2053328</v>
      </c>
      <c r="E18" s="604">
        <f t="shared" si="0"/>
        <v>4.3250338806902606</v>
      </c>
      <c r="F18" s="602"/>
      <c r="G18" s="605">
        <f>'20pobl'!J19</f>
        <v>1657821</v>
      </c>
      <c r="H18" s="606">
        <f t="shared" si="5"/>
        <v>4.3630990401461611</v>
      </c>
      <c r="I18" s="602"/>
      <c r="J18" s="605">
        <f>'20pobl'!Q19</f>
        <v>263299</v>
      </c>
      <c r="K18" s="606">
        <f t="shared" si="6"/>
        <v>3.9806172081541131</v>
      </c>
      <c r="L18" s="602"/>
      <c r="M18" s="605">
        <f>'20pobl'!X19</f>
        <v>132208</v>
      </c>
      <c r="N18" s="606">
        <f t="shared" si="1"/>
        <v>4.6154227481887657</v>
      </c>
      <c r="O18" s="602"/>
      <c r="P18" s="607">
        <f t="shared" si="7"/>
        <v>94471</v>
      </c>
      <c r="Q18" s="608">
        <f t="shared" si="8"/>
        <v>4.6008723399281557</v>
      </c>
      <c r="R18" s="602"/>
      <c r="S18" s="605">
        <f>'23solcasaad'!J19</f>
        <v>21691</v>
      </c>
      <c r="T18" s="609">
        <f t="shared" si="9"/>
        <v>1.3084042245815442</v>
      </c>
      <c r="U18" s="602"/>
      <c r="V18" s="605">
        <f>'23solcasaad'!Q19</f>
        <v>18786</v>
      </c>
      <c r="W18" s="609">
        <f t="shared" si="10"/>
        <v>7.1348542911290966</v>
      </c>
      <c r="X18" s="602"/>
      <c r="Y18" s="605">
        <f>'23solcasaad'!X19</f>
        <v>53994</v>
      </c>
      <c r="Z18" s="609">
        <f t="shared" si="11"/>
        <v>40.840191213844854</v>
      </c>
      <c r="AA18" s="588"/>
      <c r="AB18" s="589">
        <f t="shared" si="12"/>
        <v>6</v>
      </c>
      <c r="AC18" s="589">
        <v>8</v>
      </c>
      <c r="AD18" s="589">
        <f t="shared" si="13"/>
        <v>3</v>
      </c>
      <c r="AE18" s="590" t="str">
        <f t="shared" si="2"/>
        <v>Asturias, Principado de</v>
      </c>
      <c r="AF18" s="591">
        <f t="shared" si="3"/>
        <v>4.5205168580033961</v>
      </c>
      <c r="AH18" s="589">
        <f t="shared" si="14"/>
        <v>13</v>
      </c>
      <c r="AI18" s="589">
        <v>8</v>
      </c>
      <c r="AJ18" s="589">
        <f t="shared" si="15"/>
        <v>6</v>
      </c>
      <c r="AK18" s="590" t="str">
        <f t="shared" si="16"/>
        <v>Cantabria</v>
      </c>
      <c r="AL18" s="591">
        <f t="shared" si="17"/>
        <v>1.4418091340485015</v>
      </c>
      <c r="AN18" s="589">
        <f t="shared" si="18"/>
        <v>5</v>
      </c>
      <c r="AO18" s="589">
        <v>8</v>
      </c>
      <c r="AP18" s="589">
        <f t="shared" si="19"/>
        <v>20</v>
      </c>
      <c r="AQ18" s="590" t="str">
        <f t="shared" si="20"/>
        <v>TOTAL</v>
      </c>
      <c r="AR18" s="591">
        <f t="shared" si="21"/>
        <v>6.8232996856766928</v>
      </c>
      <c r="AT18" s="589">
        <f t="shared" si="22"/>
        <v>5</v>
      </c>
      <c r="AU18" s="589">
        <v>8</v>
      </c>
      <c r="AV18" s="589">
        <f t="shared" si="23"/>
        <v>20</v>
      </c>
      <c r="AW18" s="590" t="str">
        <f t="shared" si="24"/>
        <v>TOTAL</v>
      </c>
      <c r="AX18" s="591">
        <f t="shared" si="25"/>
        <v>37.480760053384849</v>
      </c>
    </row>
    <row r="19" spans="1:50" s="587" customFormat="1" ht="18" customHeight="1" x14ac:dyDescent="0.15">
      <c r="A19" s="616"/>
      <c r="B19" s="601" t="s">
        <v>44</v>
      </c>
      <c r="C19" s="602"/>
      <c r="D19" s="603">
        <f t="shared" si="4"/>
        <v>7792611</v>
      </c>
      <c r="E19" s="604">
        <f t="shared" si="0"/>
        <v>16.413990650319683</v>
      </c>
      <c r="F19" s="602"/>
      <c r="G19" s="605">
        <f>'20pobl'!J20</f>
        <v>6290816</v>
      </c>
      <c r="H19" s="606">
        <f t="shared" si="5"/>
        <v>16.556343086096817</v>
      </c>
      <c r="I19" s="602"/>
      <c r="J19" s="605">
        <f>'20pobl'!Q20</f>
        <v>1048523</v>
      </c>
      <c r="K19" s="606">
        <f t="shared" si="6"/>
        <v>15.851821301810395</v>
      </c>
      <c r="L19" s="602"/>
      <c r="M19" s="605">
        <f>'20pobl'!X20</f>
        <v>453272</v>
      </c>
      <c r="N19" s="606">
        <f t="shared" si="1"/>
        <v>15.823867692704059</v>
      </c>
      <c r="O19" s="602"/>
      <c r="P19" s="607">
        <f t="shared" si="7"/>
        <v>368289</v>
      </c>
      <c r="Q19" s="608">
        <f t="shared" si="8"/>
        <v>4.7261309463541812</v>
      </c>
      <c r="R19" s="602"/>
      <c r="S19" s="605">
        <f>'23solcasaad'!J20</f>
        <v>91373</v>
      </c>
      <c r="T19" s="609">
        <f t="shared" si="9"/>
        <v>1.452482476041264</v>
      </c>
      <c r="U19" s="602"/>
      <c r="V19" s="605">
        <f>'23solcasaad'!Q20</f>
        <v>83926</v>
      </c>
      <c r="W19" s="609">
        <f t="shared" si="10"/>
        <v>8.0042116386574254</v>
      </c>
      <c r="X19" s="602"/>
      <c r="Y19" s="605">
        <f>'23solcasaad'!X20</f>
        <v>192990</v>
      </c>
      <c r="Z19" s="609">
        <f t="shared" si="11"/>
        <v>42.577083958417901</v>
      </c>
      <c r="AA19" s="588"/>
      <c r="AB19" s="589">
        <f t="shared" si="12"/>
        <v>5</v>
      </c>
      <c r="AC19" s="589">
        <v>9</v>
      </c>
      <c r="AD19" s="589">
        <f t="shared" si="13"/>
        <v>20</v>
      </c>
      <c r="AE19" s="590" t="str">
        <f t="shared" si="2"/>
        <v>TOTAL</v>
      </c>
      <c r="AF19" s="591">
        <f t="shared" si="3"/>
        <v>4.3301565315272619</v>
      </c>
      <c r="AH19" s="589">
        <f t="shared" si="14"/>
        <v>7</v>
      </c>
      <c r="AI19" s="589">
        <v>9</v>
      </c>
      <c r="AJ19" s="589">
        <f t="shared" si="15"/>
        <v>20</v>
      </c>
      <c r="AK19" s="590" t="str">
        <f t="shared" si="16"/>
        <v>TOTAL</v>
      </c>
      <c r="AL19" s="591">
        <f t="shared" si="17"/>
        <v>1.396976714379069</v>
      </c>
      <c r="AN19" s="589">
        <f t="shared" si="18"/>
        <v>3</v>
      </c>
      <c r="AO19" s="589">
        <v>9</v>
      </c>
      <c r="AP19" s="589">
        <f t="shared" si="19"/>
        <v>18</v>
      </c>
      <c r="AQ19" s="590" t="str">
        <f t="shared" si="20"/>
        <v>Ceuta y Melilla</v>
      </c>
      <c r="AR19" s="591">
        <f t="shared" si="21"/>
        <v>6.5062803216588021</v>
      </c>
      <c r="AT19" s="589">
        <f t="shared" si="22"/>
        <v>3</v>
      </c>
      <c r="AU19" s="589">
        <v>9</v>
      </c>
      <c r="AV19" s="589">
        <f t="shared" si="23"/>
        <v>16</v>
      </c>
      <c r="AW19" s="590" t="str">
        <f t="shared" si="24"/>
        <v>País Vasco</v>
      </c>
      <c r="AX19" s="591">
        <f t="shared" si="25"/>
        <v>37.418318090228304</v>
      </c>
    </row>
    <row r="20" spans="1:50" s="587" customFormat="1" ht="18" customHeight="1" x14ac:dyDescent="0.15">
      <c r="A20" s="616"/>
      <c r="B20" s="601" t="s">
        <v>6</v>
      </c>
      <c r="C20" s="602"/>
      <c r="D20" s="603">
        <f t="shared" si="4"/>
        <v>5097967</v>
      </c>
      <c r="E20" s="604">
        <f t="shared" si="0"/>
        <v>10.738118799159649</v>
      </c>
      <c r="F20" s="602"/>
      <c r="G20" s="605">
        <f>'20pobl'!J21</f>
        <v>4079746</v>
      </c>
      <c r="H20" s="606">
        <f t="shared" si="5"/>
        <v>10.737188065925176</v>
      </c>
      <c r="I20" s="602"/>
      <c r="J20" s="605">
        <f>'20pobl'!Q21</f>
        <v>729753</v>
      </c>
      <c r="K20" s="606">
        <f t="shared" si="6"/>
        <v>11.032580258573288</v>
      </c>
      <c r="L20" s="602"/>
      <c r="M20" s="605">
        <f>'20pobl'!X21</f>
        <v>288468</v>
      </c>
      <c r="N20" s="606">
        <f t="shared" si="1"/>
        <v>10.070508360496467</v>
      </c>
      <c r="O20" s="602"/>
      <c r="P20" s="607">
        <f t="shared" si="7"/>
        <v>197799</v>
      </c>
      <c r="Q20" s="608">
        <f t="shared" si="8"/>
        <v>3.8799584226418098</v>
      </c>
      <c r="R20" s="602"/>
      <c r="S20" s="605">
        <f>'23solcasaad'!J21</f>
        <v>53504</v>
      </c>
      <c r="T20" s="609">
        <f t="shared" si="9"/>
        <v>1.3114541934718484</v>
      </c>
      <c r="U20" s="602"/>
      <c r="V20" s="605">
        <f>'23solcasaad'!Q21</f>
        <v>43678</v>
      </c>
      <c r="W20" s="609">
        <f t="shared" si="10"/>
        <v>5.9853128387276247</v>
      </c>
      <c r="X20" s="602"/>
      <c r="Y20" s="605">
        <f>'23solcasaad'!X21</f>
        <v>100617</v>
      </c>
      <c r="Z20" s="609">
        <f t="shared" si="11"/>
        <v>34.879778692957281</v>
      </c>
      <c r="AA20" s="588"/>
      <c r="AB20" s="589">
        <f t="shared" si="12"/>
        <v>13</v>
      </c>
      <c r="AC20" s="589">
        <v>10</v>
      </c>
      <c r="AD20" s="589">
        <f t="shared" si="13"/>
        <v>6</v>
      </c>
      <c r="AE20" s="590" t="str">
        <f t="shared" si="2"/>
        <v>Cantabria</v>
      </c>
      <c r="AF20" s="592">
        <f t="shared" si="3"/>
        <v>4.0221932962306246</v>
      </c>
      <c r="AH20" s="589">
        <f t="shared" si="14"/>
        <v>12</v>
      </c>
      <c r="AI20" s="589">
        <v>10</v>
      </c>
      <c r="AJ20" s="589">
        <f t="shared" si="15"/>
        <v>3</v>
      </c>
      <c r="AK20" s="590" t="str">
        <f t="shared" si="16"/>
        <v>Asturias, Principado de</v>
      </c>
      <c r="AL20" s="591">
        <f t="shared" si="17"/>
        <v>1.37422625473129</v>
      </c>
      <c r="AN20" s="589">
        <f t="shared" si="18"/>
        <v>11</v>
      </c>
      <c r="AO20" s="589">
        <v>10</v>
      </c>
      <c r="AP20" s="589">
        <f t="shared" si="19"/>
        <v>16</v>
      </c>
      <c r="AQ20" s="590" t="str">
        <f t="shared" si="20"/>
        <v>País Vasco</v>
      </c>
      <c r="AR20" s="591">
        <f t="shared" si="21"/>
        <v>6.322018062908751</v>
      </c>
      <c r="AT20" s="589">
        <f t="shared" si="22"/>
        <v>12</v>
      </c>
      <c r="AU20" s="589">
        <v>10</v>
      </c>
      <c r="AV20" s="589">
        <f t="shared" si="23"/>
        <v>13</v>
      </c>
      <c r="AW20" s="590" t="str">
        <f t="shared" si="24"/>
        <v>Madrid, Comunidad de</v>
      </c>
      <c r="AX20" s="591">
        <f t="shared" si="25"/>
        <v>35.829142742941713</v>
      </c>
    </row>
    <row r="21" spans="1:50" s="231" customFormat="1" ht="18" customHeight="1" x14ac:dyDescent="0.15">
      <c r="A21" s="677"/>
      <c r="B21" s="678" t="s">
        <v>5</v>
      </c>
      <c r="C21" s="679"/>
      <c r="D21" s="680">
        <f t="shared" si="4"/>
        <v>1054776</v>
      </c>
      <c r="E21" s="681">
        <f t="shared" si="0"/>
        <v>2.221730739822839</v>
      </c>
      <c r="F21" s="679"/>
      <c r="G21" s="682">
        <f>'20pobl'!J22</f>
        <v>828053</v>
      </c>
      <c r="H21" s="683">
        <f t="shared" si="5"/>
        <v>2.1792927279182428</v>
      </c>
      <c r="I21" s="679"/>
      <c r="J21" s="682">
        <f>'20pobl'!Q22</f>
        <v>152621</v>
      </c>
      <c r="K21" s="683">
        <f t="shared" si="6"/>
        <v>2.3073607530818152</v>
      </c>
      <c r="L21" s="679"/>
      <c r="M21" s="682">
        <f>'20pobl'!X22</f>
        <v>74102</v>
      </c>
      <c r="N21" s="683">
        <f t="shared" si="1"/>
        <v>2.5869240627366263</v>
      </c>
      <c r="O21" s="679"/>
      <c r="P21" s="684">
        <f t="shared" si="7"/>
        <v>57881</v>
      </c>
      <c r="Q21" s="685">
        <f t="shared" si="8"/>
        <v>5.4875158327455305</v>
      </c>
      <c r="R21" s="679"/>
      <c r="S21" s="682">
        <f>'23solcasaad'!J22</f>
        <v>13238</v>
      </c>
      <c r="T21" s="686">
        <f t="shared" si="9"/>
        <v>1.5986899389290299</v>
      </c>
      <c r="U21" s="679"/>
      <c r="V21" s="682">
        <f>'23solcasaad'!Q22</f>
        <v>13047</v>
      </c>
      <c r="W21" s="686">
        <f t="shared" si="10"/>
        <v>8.5486269910431716</v>
      </c>
      <c r="X21" s="679"/>
      <c r="Y21" s="682">
        <f>'23solcasaad'!X22</f>
        <v>31596</v>
      </c>
      <c r="Z21" s="609">
        <f t="shared" si="11"/>
        <v>42.638525275970956</v>
      </c>
      <c r="AA21" s="588"/>
      <c r="AB21" s="589">
        <f t="shared" si="12"/>
        <v>2</v>
      </c>
      <c r="AC21" s="589">
        <v>11</v>
      </c>
      <c r="AD21" s="589">
        <f t="shared" si="13"/>
        <v>2</v>
      </c>
      <c r="AE21" s="590" t="str">
        <f t="shared" si="2"/>
        <v>Aragón</v>
      </c>
      <c r="AF21" s="591">
        <f t="shared" si="3"/>
        <v>3.9769587164436806</v>
      </c>
      <c r="AG21" s="587"/>
      <c r="AH21" s="589">
        <f t="shared" si="14"/>
        <v>6</v>
      </c>
      <c r="AI21" s="589">
        <v>11</v>
      </c>
      <c r="AJ21" s="589">
        <f t="shared" si="15"/>
        <v>17</v>
      </c>
      <c r="AK21" s="590" t="str">
        <f t="shared" si="16"/>
        <v>Rioja, La</v>
      </c>
      <c r="AL21" s="591">
        <f t="shared" si="17"/>
        <v>1.365115658398429</v>
      </c>
      <c r="AM21" s="587"/>
      <c r="AN21" s="589">
        <f t="shared" si="18"/>
        <v>2</v>
      </c>
      <c r="AO21" s="589">
        <v>11</v>
      </c>
      <c r="AP21" s="589">
        <f t="shared" si="19"/>
        <v>10</v>
      </c>
      <c r="AQ21" s="590" t="str">
        <f t="shared" si="20"/>
        <v>Comunitat Valenciana</v>
      </c>
      <c r="AR21" s="591">
        <f t="shared" si="21"/>
        <v>5.9853128387276247</v>
      </c>
      <c r="AS21" s="587"/>
      <c r="AT21" s="589">
        <f t="shared" si="22"/>
        <v>2</v>
      </c>
      <c r="AU21" s="589">
        <v>11</v>
      </c>
      <c r="AV21" s="589">
        <f t="shared" si="23"/>
        <v>14</v>
      </c>
      <c r="AW21" s="590" t="str">
        <f t="shared" si="24"/>
        <v>Murcia, Región de</v>
      </c>
      <c r="AX21" s="591">
        <f t="shared" si="25"/>
        <v>35.778292669309366</v>
      </c>
    </row>
    <row r="22" spans="1:50" s="231" customFormat="1" ht="18" customHeight="1" x14ac:dyDescent="0.15">
      <c r="A22" s="677"/>
      <c r="B22" s="678" t="s">
        <v>38</v>
      </c>
      <c r="C22" s="679"/>
      <c r="D22" s="680">
        <f t="shared" si="4"/>
        <v>2690464</v>
      </c>
      <c r="E22" s="681">
        <f t="shared" si="0"/>
        <v>5.6670672950339354</v>
      </c>
      <c r="F22" s="679"/>
      <c r="G22" s="682">
        <f>'20pobl'!J23</f>
        <v>1987834</v>
      </c>
      <c r="H22" s="683">
        <f t="shared" si="5"/>
        <v>5.231636357224275</v>
      </c>
      <c r="I22" s="679"/>
      <c r="J22" s="682">
        <f>'20pobl'!Q23</f>
        <v>464829</v>
      </c>
      <c r="K22" s="683">
        <f t="shared" si="6"/>
        <v>7.0273959120584131</v>
      </c>
      <c r="L22" s="679"/>
      <c r="M22" s="682">
        <f>'20pobl'!X23</f>
        <v>237801</v>
      </c>
      <c r="N22" s="683">
        <f t="shared" si="1"/>
        <v>8.3017074983513606</v>
      </c>
      <c r="O22" s="679"/>
      <c r="P22" s="684">
        <f t="shared" si="7"/>
        <v>83145</v>
      </c>
      <c r="Q22" s="685">
        <f t="shared" si="8"/>
        <v>3.0903591350785589</v>
      </c>
      <c r="R22" s="679"/>
      <c r="S22" s="682">
        <f>'23solcasaad'!J23</f>
        <v>23310</v>
      </c>
      <c r="T22" s="686">
        <f t="shared" si="9"/>
        <v>1.1726331273134476</v>
      </c>
      <c r="U22" s="679"/>
      <c r="V22" s="682">
        <f>'23solcasaad'!Q23</f>
        <v>15218</v>
      </c>
      <c r="W22" s="686">
        <f t="shared" si="10"/>
        <v>3.2738921194675892</v>
      </c>
      <c r="X22" s="679"/>
      <c r="Y22" s="682">
        <f>'23solcasaad'!X23</f>
        <v>44617</v>
      </c>
      <c r="Z22" s="609">
        <f t="shared" si="11"/>
        <v>18.762326483067774</v>
      </c>
      <c r="AA22" s="588"/>
      <c r="AB22" s="589">
        <f t="shared" si="12"/>
        <v>17</v>
      </c>
      <c r="AC22" s="589">
        <v>12</v>
      </c>
      <c r="AD22" s="589">
        <f t="shared" si="13"/>
        <v>14</v>
      </c>
      <c r="AE22" s="590" t="str">
        <f t="shared" si="2"/>
        <v>Murcia, Región de</v>
      </c>
      <c r="AF22" s="591">
        <f t="shared" si="3"/>
        <v>3.9247250760178032</v>
      </c>
      <c r="AG22" s="587"/>
      <c r="AH22" s="589">
        <f t="shared" si="14"/>
        <v>15</v>
      </c>
      <c r="AI22" s="589">
        <v>12</v>
      </c>
      <c r="AJ22" s="589">
        <f t="shared" si="15"/>
        <v>10</v>
      </c>
      <c r="AK22" s="590" t="str">
        <f t="shared" si="16"/>
        <v>Comunitat Valenciana</v>
      </c>
      <c r="AL22" s="591">
        <f t="shared" si="17"/>
        <v>1.3114541934718484</v>
      </c>
      <c r="AM22" s="587"/>
      <c r="AN22" s="589">
        <f t="shared" si="18"/>
        <v>19</v>
      </c>
      <c r="AO22" s="589">
        <v>12</v>
      </c>
      <c r="AP22" s="589">
        <f t="shared" si="19"/>
        <v>17</v>
      </c>
      <c r="AQ22" s="590" t="str">
        <f t="shared" si="20"/>
        <v>Rioja, La</v>
      </c>
      <c r="AR22" s="591">
        <f t="shared" si="21"/>
        <v>5.8381502890173413</v>
      </c>
      <c r="AS22" s="587"/>
      <c r="AT22" s="589">
        <f t="shared" si="22"/>
        <v>19</v>
      </c>
      <c r="AU22" s="589">
        <v>12</v>
      </c>
      <c r="AV22" s="589">
        <f t="shared" si="23"/>
        <v>10</v>
      </c>
      <c r="AW22" s="590" t="str">
        <f t="shared" si="24"/>
        <v>Comunitat Valenciana</v>
      </c>
      <c r="AX22" s="591">
        <f t="shared" si="25"/>
        <v>34.879778692957281</v>
      </c>
    </row>
    <row r="23" spans="1:50" s="231" customFormat="1" ht="18" customHeight="1" x14ac:dyDescent="0.15">
      <c r="A23" s="677"/>
      <c r="B23" s="678" t="s">
        <v>45</v>
      </c>
      <c r="C23" s="679"/>
      <c r="D23" s="680">
        <f t="shared" si="4"/>
        <v>6750336</v>
      </c>
      <c r="E23" s="681">
        <f t="shared" si="0"/>
        <v>14.218591431102663</v>
      </c>
      <c r="F23" s="679"/>
      <c r="G23" s="682">
        <f>'20pobl'!J24</f>
        <v>5514027</v>
      </c>
      <c r="H23" s="683">
        <f t="shared" si="5"/>
        <v>14.511968367537881</v>
      </c>
      <c r="I23" s="679"/>
      <c r="J23" s="682">
        <f>'20pobl'!Q24</f>
        <v>866035</v>
      </c>
      <c r="K23" s="683">
        <f t="shared" si="6"/>
        <v>13.092924104777257</v>
      </c>
      <c r="L23" s="679"/>
      <c r="M23" s="682">
        <f>'20pobl'!X24</f>
        <v>370274</v>
      </c>
      <c r="N23" s="683">
        <f t="shared" si="1"/>
        <v>12.92638147965968</v>
      </c>
      <c r="O23" s="679"/>
      <c r="P23" s="684">
        <f t="shared" si="7"/>
        <v>233210</v>
      </c>
      <c r="Q23" s="685">
        <f t="shared" si="8"/>
        <v>3.454790991144737</v>
      </c>
      <c r="R23" s="679"/>
      <c r="S23" s="682">
        <f>'23solcasaad'!J24</f>
        <v>55122</v>
      </c>
      <c r="T23" s="686">
        <f t="shared" si="9"/>
        <v>0.99966866321111592</v>
      </c>
      <c r="U23" s="679"/>
      <c r="V23" s="682">
        <f>'23solcasaad'!Q24</f>
        <v>45422</v>
      </c>
      <c r="W23" s="686">
        <f t="shared" si="10"/>
        <v>5.2448226688297819</v>
      </c>
      <c r="X23" s="679"/>
      <c r="Y23" s="682">
        <f>'23solcasaad'!X24</f>
        <v>132666</v>
      </c>
      <c r="Z23" s="609">
        <f t="shared" si="11"/>
        <v>35.829142742941713</v>
      </c>
      <c r="AA23" s="588"/>
      <c r="AB23" s="589">
        <f t="shared" si="12"/>
        <v>15</v>
      </c>
      <c r="AC23" s="589">
        <v>13</v>
      </c>
      <c r="AD23" s="589">
        <f t="shared" si="13"/>
        <v>10</v>
      </c>
      <c r="AE23" s="590" t="str">
        <f t="shared" si="2"/>
        <v>Comunitat Valenciana</v>
      </c>
      <c r="AF23" s="591">
        <f t="shared" si="3"/>
        <v>3.8799584226418098</v>
      </c>
      <c r="AG23" s="587"/>
      <c r="AH23" s="589">
        <f t="shared" si="14"/>
        <v>17</v>
      </c>
      <c r="AI23" s="589">
        <v>13</v>
      </c>
      <c r="AJ23" s="589">
        <f t="shared" si="15"/>
        <v>8</v>
      </c>
      <c r="AK23" s="590" t="str">
        <f t="shared" si="16"/>
        <v>Castilla - La Mancha</v>
      </c>
      <c r="AL23" s="591">
        <f t="shared" si="17"/>
        <v>1.3084042245815442</v>
      </c>
      <c r="AM23" s="587"/>
      <c r="AN23" s="589">
        <f t="shared" si="18"/>
        <v>16</v>
      </c>
      <c r="AO23" s="589">
        <v>13</v>
      </c>
      <c r="AP23" s="589">
        <f t="shared" si="19"/>
        <v>3</v>
      </c>
      <c r="AQ23" s="590" t="str">
        <f t="shared" si="20"/>
        <v>Asturias, Principado de</v>
      </c>
      <c r="AR23" s="591">
        <f t="shared" si="21"/>
        <v>5.3661266254529947</v>
      </c>
      <c r="AS23" s="587"/>
      <c r="AT23" s="589">
        <f t="shared" si="22"/>
        <v>10</v>
      </c>
      <c r="AU23" s="589">
        <v>13</v>
      </c>
      <c r="AV23" s="589">
        <f t="shared" si="23"/>
        <v>2</v>
      </c>
      <c r="AW23" s="590" t="str">
        <f t="shared" si="24"/>
        <v>Aragón</v>
      </c>
      <c r="AX23" s="591">
        <f t="shared" si="25"/>
        <v>33.225743248120608</v>
      </c>
    </row>
    <row r="24" spans="1:50" s="231" customFormat="1" ht="18" customHeight="1" x14ac:dyDescent="0.15">
      <c r="A24" s="677"/>
      <c r="B24" s="678" t="s">
        <v>46</v>
      </c>
      <c r="C24" s="679"/>
      <c r="D24" s="680">
        <f t="shared" si="4"/>
        <v>1531878</v>
      </c>
      <c r="E24" s="681">
        <f t="shared" si="0"/>
        <v>3.2266760357254345</v>
      </c>
      <c r="F24" s="679"/>
      <c r="G24" s="682">
        <f>'20pobl'!J25</f>
        <v>1285039</v>
      </c>
      <c r="H24" s="683">
        <f t="shared" si="5"/>
        <v>3.382001089050255</v>
      </c>
      <c r="I24" s="679"/>
      <c r="J24" s="682">
        <f>'20pobl'!Q25</f>
        <v>175195</v>
      </c>
      <c r="K24" s="683">
        <f t="shared" si="6"/>
        <v>2.6486398800700339</v>
      </c>
      <c r="L24" s="679"/>
      <c r="M24" s="682">
        <f>'20pobl'!X25</f>
        <v>71644</v>
      </c>
      <c r="N24" s="683">
        <f t="shared" si="1"/>
        <v>2.501114511763554</v>
      </c>
      <c r="O24" s="679"/>
      <c r="P24" s="684">
        <f t="shared" si="7"/>
        <v>60122</v>
      </c>
      <c r="Q24" s="685">
        <f t="shared" si="8"/>
        <v>3.9247250760178032</v>
      </c>
      <c r="R24" s="679"/>
      <c r="S24" s="682">
        <f>'23solcasaad'!J25</f>
        <v>20662</v>
      </c>
      <c r="T24" s="686">
        <f t="shared" si="9"/>
        <v>1.6078889434484089</v>
      </c>
      <c r="U24" s="679"/>
      <c r="V24" s="682">
        <f>'23solcasaad'!Q25</f>
        <v>13827</v>
      </c>
      <c r="W24" s="686">
        <f t="shared" si="10"/>
        <v>7.8923485259282513</v>
      </c>
      <c r="X24" s="679"/>
      <c r="Y24" s="682">
        <f>'23solcasaad'!X25</f>
        <v>25633</v>
      </c>
      <c r="Z24" s="609">
        <f t="shared" si="11"/>
        <v>35.778292669309366</v>
      </c>
      <c r="AA24" s="588"/>
      <c r="AB24" s="589">
        <f t="shared" si="12"/>
        <v>12</v>
      </c>
      <c r="AC24" s="589">
        <v>14</v>
      </c>
      <c r="AD24" s="589">
        <f t="shared" si="13"/>
        <v>4</v>
      </c>
      <c r="AE24" s="590" t="str">
        <f t="shared" si="2"/>
        <v>Balears, Illes</v>
      </c>
      <c r="AF24" s="591">
        <f t="shared" si="3"/>
        <v>3.5725728524576787</v>
      </c>
      <c r="AG24" s="587"/>
      <c r="AH24" s="589">
        <f t="shared" si="14"/>
        <v>5</v>
      </c>
      <c r="AI24" s="589">
        <v>14</v>
      </c>
      <c r="AJ24" s="589">
        <f t="shared" si="15"/>
        <v>4</v>
      </c>
      <c r="AK24" s="590" t="str">
        <f t="shared" si="16"/>
        <v>Balears, Illes</v>
      </c>
      <c r="AL24" s="591">
        <f t="shared" si="17"/>
        <v>1.1982234394650813</v>
      </c>
      <c r="AM24" s="587"/>
      <c r="AN24" s="589">
        <f t="shared" si="18"/>
        <v>4</v>
      </c>
      <c r="AO24" s="589">
        <v>14</v>
      </c>
      <c r="AP24" s="589">
        <f t="shared" si="19"/>
        <v>6</v>
      </c>
      <c r="AQ24" s="590" t="str">
        <f t="shared" si="20"/>
        <v>Cantabria</v>
      </c>
      <c r="AR24" s="591">
        <f t="shared" si="21"/>
        <v>5.3638461456660673</v>
      </c>
      <c r="AS24" s="587"/>
      <c r="AT24" s="589">
        <f t="shared" si="22"/>
        <v>11</v>
      </c>
      <c r="AU24" s="589">
        <v>14</v>
      </c>
      <c r="AV24" s="589">
        <f t="shared" si="23"/>
        <v>18</v>
      </c>
      <c r="AW24" s="590" t="str">
        <f t="shared" si="24"/>
        <v>Ceuta y Melilla</v>
      </c>
      <c r="AX24" s="591">
        <f t="shared" si="25"/>
        <v>30.376620703848527</v>
      </c>
    </row>
    <row r="25" spans="1:50" s="231" customFormat="1" ht="18" customHeight="1" x14ac:dyDescent="0.15">
      <c r="B25" s="678" t="s">
        <v>47</v>
      </c>
      <c r="C25" s="679"/>
      <c r="D25" s="687">
        <f t="shared" si="4"/>
        <v>664117</v>
      </c>
      <c r="E25" s="681">
        <f t="shared" si="0"/>
        <v>1.3988649284198011</v>
      </c>
      <c r="F25" s="679"/>
      <c r="G25" s="688">
        <f>'20pobl'!J26</f>
        <v>529501</v>
      </c>
      <c r="H25" s="683">
        <f t="shared" si="5"/>
        <v>1.3935553385175072</v>
      </c>
      <c r="I25" s="679"/>
      <c r="J25" s="688">
        <f>'20pobl'!Q26</f>
        <v>93138</v>
      </c>
      <c r="K25" s="683">
        <f t="shared" si="6"/>
        <v>1.408082543165974</v>
      </c>
      <c r="L25" s="679"/>
      <c r="M25" s="688">
        <f>'20pobl'!X26</f>
        <v>41478</v>
      </c>
      <c r="N25" s="683">
        <f t="shared" si="1"/>
        <v>1.4480099899353567</v>
      </c>
      <c r="O25" s="679"/>
      <c r="P25" s="689">
        <f t="shared" si="7"/>
        <v>21751</v>
      </c>
      <c r="Q25" s="685">
        <f t="shared" si="8"/>
        <v>3.2751759102688229</v>
      </c>
      <c r="R25" s="679"/>
      <c r="S25" s="688">
        <f>'23solcasaad'!J26</f>
        <v>5201</v>
      </c>
      <c r="T25" s="686">
        <f t="shared" si="9"/>
        <v>0.98224554816704779</v>
      </c>
      <c r="U25" s="679"/>
      <c r="V25" s="688">
        <f>'23solcasaad'!Q26</f>
        <v>4109</v>
      </c>
      <c r="W25" s="686">
        <f t="shared" si="10"/>
        <v>4.4117331271876141</v>
      </c>
      <c r="X25" s="679"/>
      <c r="Y25" s="688">
        <f>'23solcasaad'!X26</f>
        <v>12441</v>
      </c>
      <c r="Z25" s="609">
        <f t="shared" si="11"/>
        <v>29.994213800086793</v>
      </c>
      <c r="AA25" s="588"/>
      <c r="AB25" s="589">
        <f t="shared" si="12"/>
        <v>16</v>
      </c>
      <c r="AC25" s="589">
        <v>15</v>
      </c>
      <c r="AD25" s="589">
        <f t="shared" si="13"/>
        <v>13</v>
      </c>
      <c r="AE25" s="590" t="str">
        <f t="shared" si="2"/>
        <v>Madrid, Comunidad de</v>
      </c>
      <c r="AF25" s="591">
        <f t="shared" si="3"/>
        <v>3.454790991144737</v>
      </c>
      <c r="AG25" s="587"/>
      <c r="AH25" s="589">
        <f t="shared" si="14"/>
        <v>19</v>
      </c>
      <c r="AI25" s="589">
        <v>15</v>
      </c>
      <c r="AJ25" s="589">
        <f t="shared" si="15"/>
        <v>12</v>
      </c>
      <c r="AK25" s="590" t="str">
        <f t="shared" si="16"/>
        <v>Galicia</v>
      </c>
      <c r="AL25" s="591">
        <f t="shared" si="17"/>
        <v>1.1726331273134476</v>
      </c>
      <c r="AM25" s="587"/>
      <c r="AN25" s="589">
        <f t="shared" si="18"/>
        <v>18</v>
      </c>
      <c r="AO25" s="589">
        <v>15</v>
      </c>
      <c r="AP25" s="589">
        <f t="shared" si="19"/>
        <v>2</v>
      </c>
      <c r="AQ25" s="590" t="str">
        <f t="shared" si="20"/>
        <v>Aragón</v>
      </c>
      <c r="AR25" s="591">
        <f t="shared" si="21"/>
        <v>5.2469624057848243</v>
      </c>
      <c r="AS25" s="587"/>
      <c r="AT25" s="589">
        <f t="shared" si="22"/>
        <v>15</v>
      </c>
      <c r="AU25" s="589">
        <v>15</v>
      </c>
      <c r="AV25" s="589">
        <f t="shared" si="23"/>
        <v>15</v>
      </c>
      <c r="AW25" s="590" t="str">
        <f t="shared" si="24"/>
        <v>Navarra, Comunidad Foral de</v>
      </c>
      <c r="AX25" s="591">
        <f t="shared" si="25"/>
        <v>29.994213800086793</v>
      </c>
    </row>
    <row r="26" spans="1:50" s="231" customFormat="1" ht="18" customHeight="1" x14ac:dyDescent="0.15">
      <c r="B26" s="678" t="s">
        <v>48</v>
      </c>
      <c r="C26" s="679"/>
      <c r="D26" s="687">
        <f t="shared" si="4"/>
        <v>2208174</v>
      </c>
      <c r="E26" s="681">
        <f t="shared" si="0"/>
        <v>4.6511942390399073</v>
      </c>
      <c r="F26" s="679"/>
      <c r="G26" s="688">
        <f>'20pobl'!J27</f>
        <v>1695657</v>
      </c>
      <c r="H26" s="683">
        <f t="shared" si="5"/>
        <v>4.4626768686831202</v>
      </c>
      <c r="I26" s="679"/>
      <c r="J26" s="688">
        <f>'20pobl'!Q27</f>
        <v>353210</v>
      </c>
      <c r="K26" s="683">
        <f t="shared" si="6"/>
        <v>5.3399131940953604</v>
      </c>
      <c r="L26" s="679"/>
      <c r="M26" s="688">
        <f>'20pobl'!X27</f>
        <v>159307</v>
      </c>
      <c r="N26" s="683">
        <f t="shared" si="1"/>
        <v>5.561457338025745</v>
      </c>
      <c r="O26" s="679"/>
      <c r="P26" s="689">
        <f t="shared" si="7"/>
        <v>111374</v>
      </c>
      <c r="Q26" s="685">
        <f t="shared" si="8"/>
        <v>5.0437148521810329</v>
      </c>
      <c r="R26" s="679"/>
      <c r="S26" s="688">
        <f>'23solcasaad'!J27</f>
        <v>29434</v>
      </c>
      <c r="T26" s="686">
        <f t="shared" si="9"/>
        <v>1.7358463415655407</v>
      </c>
      <c r="U26" s="679"/>
      <c r="V26" s="688">
        <f>'23solcasaad'!Q27</f>
        <v>22330</v>
      </c>
      <c r="W26" s="686">
        <f t="shared" si="10"/>
        <v>6.322018062908751</v>
      </c>
      <c r="X26" s="679"/>
      <c r="Y26" s="688">
        <f>'23solcasaad'!X27</f>
        <v>59610</v>
      </c>
      <c r="Z26" s="609">
        <f t="shared" si="11"/>
        <v>37.418318090228304</v>
      </c>
      <c r="AA26" s="588"/>
      <c r="AB26" s="589">
        <f t="shared" si="12"/>
        <v>4</v>
      </c>
      <c r="AC26" s="589">
        <v>16</v>
      </c>
      <c r="AD26" s="589">
        <f t="shared" si="13"/>
        <v>15</v>
      </c>
      <c r="AE26" s="590" t="str">
        <f t="shared" si="2"/>
        <v>Navarra, Comunidad Foral de</v>
      </c>
      <c r="AF26" s="592">
        <f t="shared" si="3"/>
        <v>3.2751759102688229</v>
      </c>
      <c r="AG26" s="587"/>
      <c r="AH26" s="589">
        <f t="shared" si="14"/>
        <v>3</v>
      </c>
      <c r="AI26" s="589">
        <v>16</v>
      </c>
      <c r="AJ26" s="589">
        <f t="shared" si="15"/>
        <v>5</v>
      </c>
      <c r="AK26" s="590" t="str">
        <f t="shared" si="16"/>
        <v>Canarias</v>
      </c>
      <c r="AL26" s="591">
        <f t="shared" si="17"/>
        <v>1.1475293572705301</v>
      </c>
      <c r="AM26" s="587"/>
      <c r="AN26" s="589">
        <f t="shared" si="18"/>
        <v>10</v>
      </c>
      <c r="AO26" s="589">
        <v>16</v>
      </c>
      <c r="AP26" s="589">
        <f t="shared" si="19"/>
        <v>13</v>
      </c>
      <c r="AQ26" s="590" t="str">
        <f t="shared" si="20"/>
        <v>Madrid, Comunidad de</v>
      </c>
      <c r="AR26" s="591">
        <f t="shared" si="21"/>
        <v>5.2448226688297819</v>
      </c>
      <c r="AS26" s="587"/>
      <c r="AT26" s="589">
        <f t="shared" si="22"/>
        <v>9</v>
      </c>
      <c r="AU26" s="589">
        <v>16</v>
      </c>
      <c r="AV26" s="589">
        <f t="shared" si="23"/>
        <v>3</v>
      </c>
      <c r="AW26" s="590" t="str">
        <f t="shared" si="24"/>
        <v>Asturias, Principado de</v>
      </c>
      <c r="AX26" s="591">
        <f t="shared" si="25"/>
        <v>29.678698835899361</v>
      </c>
    </row>
    <row r="27" spans="1:50" s="231" customFormat="1" ht="18" customHeight="1" x14ac:dyDescent="0.15">
      <c r="B27" s="678" t="s">
        <v>49</v>
      </c>
      <c r="C27" s="679"/>
      <c r="D27" s="687">
        <f t="shared" si="4"/>
        <v>319892</v>
      </c>
      <c r="E27" s="690">
        <f t="shared" si="0"/>
        <v>0.67380551872948147</v>
      </c>
      <c r="F27" s="679"/>
      <c r="G27" s="688">
        <f>'20pobl'!J28</f>
        <v>251041</v>
      </c>
      <c r="H27" s="691">
        <f t="shared" si="5"/>
        <v>0.66069662897100012</v>
      </c>
      <c r="I27" s="679"/>
      <c r="J27" s="688">
        <f>'20pobl'!Q28</f>
        <v>46710</v>
      </c>
      <c r="K27" s="691">
        <f t="shared" si="6"/>
        <v>0.70617294328075164</v>
      </c>
      <c r="L27" s="679"/>
      <c r="M27" s="688">
        <f>'20pobl'!X28</f>
        <v>22141</v>
      </c>
      <c r="N27" s="691">
        <f t="shared" si="1"/>
        <v>0.77294925471716891</v>
      </c>
      <c r="O27" s="679"/>
      <c r="P27" s="689">
        <f t="shared" si="7"/>
        <v>14552</v>
      </c>
      <c r="Q27" s="692">
        <f t="shared" si="8"/>
        <v>4.5490352994135517</v>
      </c>
      <c r="R27" s="679"/>
      <c r="S27" s="688">
        <f>'23solcasaad'!J28</f>
        <v>3427</v>
      </c>
      <c r="T27" s="414">
        <f t="shared" si="9"/>
        <v>1.365115658398429</v>
      </c>
      <c r="U27" s="679"/>
      <c r="V27" s="688">
        <f>'23solcasaad'!Q28</f>
        <v>2727</v>
      </c>
      <c r="W27" s="414">
        <f t="shared" si="10"/>
        <v>5.8381502890173413</v>
      </c>
      <c r="X27" s="679"/>
      <c r="Y27" s="688">
        <f>'23solcasaad'!X28</f>
        <v>8398</v>
      </c>
      <c r="Z27" s="612">
        <f t="shared" si="11"/>
        <v>37.929632807912924</v>
      </c>
      <c r="AA27" s="588"/>
      <c r="AB27" s="589">
        <f t="shared" si="12"/>
        <v>7</v>
      </c>
      <c r="AC27" s="589">
        <v>17</v>
      </c>
      <c r="AD27" s="589">
        <f t="shared" si="13"/>
        <v>12</v>
      </c>
      <c r="AE27" s="590" t="str">
        <f t="shared" si="2"/>
        <v>Galicia</v>
      </c>
      <c r="AF27" s="591">
        <f t="shared" si="3"/>
        <v>3.0903591350785589</v>
      </c>
      <c r="AG27" s="587"/>
      <c r="AH27" s="589">
        <f t="shared" si="14"/>
        <v>11</v>
      </c>
      <c r="AI27" s="589">
        <v>17</v>
      </c>
      <c r="AJ27" s="589">
        <f t="shared" si="15"/>
        <v>13</v>
      </c>
      <c r="AK27" s="590" t="str">
        <f t="shared" si="16"/>
        <v>Madrid, Comunidad de</v>
      </c>
      <c r="AL27" s="591">
        <f t="shared" si="17"/>
        <v>0.99966866321111592</v>
      </c>
      <c r="AM27" s="587"/>
      <c r="AN27" s="589">
        <f t="shared" si="18"/>
        <v>12</v>
      </c>
      <c r="AO27" s="589">
        <v>17</v>
      </c>
      <c r="AP27" s="589">
        <f t="shared" si="19"/>
        <v>5</v>
      </c>
      <c r="AQ27" s="590" t="str">
        <f t="shared" si="20"/>
        <v>Canarias</v>
      </c>
      <c r="AR27" s="591">
        <f t="shared" si="21"/>
        <v>4.868465636692644</v>
      </c>
      <c r="AS27" s="587"/>
      <c r="AT27" s="589">
        <f t="shared" si="22"/>
        <v>7</v>
      </c>
      <c r="AU27" s="589">
        <v>17</v>
      </c>
      <c r="AV27" s="589">
        <f t="shared" si="23"/>
        <v>6</v>
      </c>
      <c r="AW27" s="590" t="str">
        <f t="shared" si="24"/>
        <v>Cantabria</v>
      </c>
      <c r="AX27" s="591">
        <f t="shared" si="25"/>
        <v>29.27025446036853</v>
      </c>
    </row>
    <row r="28" spans="1:50" s="231" customFormat="1" ht="18" customHeight="1" x14ac:dyDescent="0.15">
      <c r="B28" s="678" t="s">
        <v>4</v>
      </c>
      <c r="C28" s="679"/>
      <c r="D28" s="687">
        <f t="shared" si="4"/>
        <v>168287</v>
      </c>
      <c r="E28" s="690">
        <f t="shared" si="0"/>
        <v>0.35447185090726951</v>
      </c>
      <c r="F28" s="679"/>
      <c r="G28" s="688">
        <f>'20pobl'!J29</f>
        <v>148381</v>
      </c>
      <c r="H28" s="691">
        <f t="shared" si="5"/>
        <v>0.39051320901106185</v>
      </c>
      <c r="I28" s="679"/>
      <c r="J28" s="688">
        <f>'20pobl'!Q29</f>
        <v>15047</v>
      </c>
      <c r="K28" s="691">
        <f t="shared" si="6"/>
        <v>0.2274841421011661</v>
      </c>
      <c r="L28" s="679"/>
      <c r="M28" s="688">
        <f>'20pobl'!X29</f>
        <v>4859</v>
      </c>
      <c r="N28" s="691">
        <f t="shared" si="1"/>
        <v>0.16962921406759962</v>
      </c>
      <c r="O28" s="679"/>
      <c r="P28" s="689">
        <f t="shared" si="7"/>
        <v>5123</v>
      </c>
      <c r="Q28" s="692">
        <f t="shared" si="8"/>
        <v>3.0442042463173031</v>
      </c>
      <c r="R28" s="679"/>
      <c r="S28" s="688">
        <f>'23solcasaad'!J29</f>
        <v>2668</v>
      </c>
      <c r="T28" s="414">
        <f t="shared" si="9"/>
        <v>1.798073877383223</v>
      </c>
      <c r="U28" s="679"/>
      <c r="V28" s="688">
        <f>'23solcasaad'!Q29</f>
        <v>979</v>
      </c>
      <c r="W28" s="414">
        <f t="shared" si="10"/>
        <v>6.5062803216588021</v>
      </c>
      <c r="X28" s="679"/>
      <c r="Y28" s="688">
        <f>'23solcasaad'!X29</f>
        <v>1476</v>
      </c>
      <c r="Z28" s="612">
        <f t="shared" si="11"/>
        <v>30.376620703848527</v>
      </c>
      <c r="AA28" s="588"/>
      <c r="AB28" s="589">
        <f t="shared" si="12"/>
        <v>18</v>
      </c>
      <c r="AC28" s="589">
        <v>18</v>
      </c>
      <c r="AD28" s="589">
        <f t="shared" si="13"/>
        <v>18</v>
      </c>
      <c r="AE28" s="590" t="str">
        <f t="shared" si="2"/>
        <v>Ceuta y Melilla</v>
      </c>
      <c r="AF28" s="591">
        <f t="shared" si="3"/>
        <v>3.0442042463173031</v>
      </c>
      <c r="AG28" s="587"/>
      <c r="AH28" s="589">
        <f t="shared" si="14"/>
        <v>1</v>
      </c>
      <c r="AI28" s="589">
        <v>18</v>
      </c>
      <c r="AJ28" s="589">
        <f t="shared" si="15"/>
        <v>2</v>
      </c>
      <c r="AK28" s="590" t="str">
        <f t="shared" si="16"/>
        <v>Aragón</v>
      </c>
      <c r="AL28" s="591">
        <f t="shared" si="17"/>
        <v>0.99140588030939214</v>
      </c>
      <c r="AM28" s="587"/>
      <c r="AN28" s="589">
        <f t="shared" si="18"/>
        <v>9</v>
      </c>
      <c r="AO28" s="589">
        <v>18</v>
      </c>
      <c r="AP28" s="589">
        <f t="shared" si="19"/>
        <v>15</v>
      </c>
      <c r="AQ28" s="590" t="str">
        <f t="shared" si="20"/>
        <v>Navarra, Comunidad Foral de</v>
      </c>
      <c r="AR28" s="591">
        <f t="shared" si="21"/>
        <v>4.4117331271876141</v>
      </c>
      <c r="AS28" s="587"/>
      <c r="AT28" s="589">
        <f t="shared" si="22"/>
        <v>14</v>
      </c>
      <c r="AU28" s="589">
        <v>18</v>
      </c>
      <c r="AV28" s="589">
        <f t="shared" si="23"/>
        <v>5</v>
      </c>
      <c r="AW28" s="590" t="str">
        <f t="shared" si="24"/>
        <v>Canarias</v>
      </c>
      <c r="AX28" s="591">
        <f t="shared" si="25"/>
        <v>26.009701515992834</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2"/>
        <v>Canarias</v>
      </c>
      <c r="AF29" s="591">
        <f t="shared" si="3"/>
        <v>2.7112537487928785</v>
      </c>
      <c r="AG29" s="587"/>
      <c r="AH29" s="585"/>
      <c r="AI29" s="585"/>
      <c r="AJ29" s="589">
        <f>MATCH(AI30,AH$11:AH$30,0)</f>
        <v>15</v>
      </c>
      <c r="AK29" s="590" t="str">
        <f t="shared" si="16"/>
        <v>Navarra, Comunidad Foral de</v>
      </c>
      <c r="AL29" s="591">
        <f t="shared" si="17"/>
        <v>0.98224554816704779</v>
      </c>
      <c r="AM29" s="587"/>
      <c r="AN29" s="585"/>
      <c r="AO29" s="585"/>
      <c r="AP29" s="589">
        <f>MATCH(AO30,AN$11:AN$30,0)</f>
        <v>12</v>
      </c>
      <c r="AQ29" s="590" t="str">
        <f t="shared" si="20"/>
        <v>Galicia</v>
      </c>
      <c r="AR29" s="591">
        <f>INDEX(W$11:W$30,AP29,1)</f>
        <v>3.2738921194675892</v>
      </c>
      <c r="AS29" s="587"/>
      <c r="AT29" s="585"/>
      <c r="AU29" s="585"/>
      <c r="AV29" s="589">
        <f>MATCH(AU30,AT$11:AT$30,0)</f>
        <v>12</v>
      </c>
      <c r="AW29" s="590" t="str">
        <f t="shared" si="24"/>
        <v>Galicia</v>
      </c>
      <c r="AX29" s="591">
        <f t="shared" si="25"/>
        <v>18.762326483067774</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2055760</v>
      </c>
      <c r="Q30" s="695">
        <f>P30*100/D30</f>
        <v>4.3301565315272619</v>
      </c>
      <c r="R30" s="675"/>
      <c r="S30" s="698">
        <f>SUM(S11:S28)</f>
        <v>530801</v>
      </c>
      <c r="T30" s="696">
        <f>S30*100/G30</f>
        <v>1.396976714379069</v>
      </c>
      <c r="U30" s="675"/>
      <c r="V30" s="698">
        <f>SUM(V11:V28)</f>
        <v>451329</v>
      </c>
      <c r="W30" s="696">
        <f>V30*100/J30</f>
        <v>6.8232996856766928</v>
      </c>
      <c r="X30" s="675"/>
      <c r="Y30" s="698">
        <f>SUM(Y11:Y28)</f>
        <v>1073630</v>
      </c>
      <c r="Z30" s="594">
        <f>Y30*100/M30</f>
        <v>37.480760053384849</v>
      </c>
      <c r="AA30" s="588"/>
      <c r="AB30" s="589">
        <f>_xlfn.RANK.EQ(Q30,Q$11:Q$30,0)</f>
        <v>9</v>
      </c>
      <c r="AC30" s="589">
        <v>19</v>
      </c>
      <c r="AD30" s="585"/>
      <c r="AE30" s="585"/>
      <c r="AF30" s="595"/>
      <c r="AG30" s="297"/>
      <c r="AH30" s="589">
        <f t="shared" si="14"/>
        <v>9</v>
      </c>
      <c r="AI30" s="589">
        <v>19</v>
      </c>
      <c r="AJ30" s="585"/>
      <c r="AK30" s="585"/>
      <c r="AL30" s="595"/>
      <c r="AM30" s="297"/>
      <c r="AN30" s="589">
        <f t="shared" si="18"/>
        <v>8</v>
      </c>
      <c r="AO30" s="589">
        <v>19</v>
      </c>
      <c r="AP30" s="585"/>
      <c r="AQ30" s="585"/>
      <c r="AR30" s="595"/>
      <c r="AS30" s="297"/>
      <c r="AT30" s="589">
        <f t="shared" si="22"/>
        <v>8</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79" t="s">
        <v>179</v>
      </c>
      <c r="C33" s="1079"/>
      <c r="D33" s="1079"/>
      <c r="E33" s="1079"/>
      <c r="F33" s="1079"/>
      <c r="G33" s="1079"/>
      <c r="H33" s="1079"/>
      <c r="I33" s="1079"/>
      <c r="J33" s="1079"/>
      <c r="K33" s="1079"/>
      <c r="L33" s="1079"/>
      <c r="M33" s="1079"/>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297" customFormat="1" ht="29.25" customHeight="1" x14ac:dyDescent="0.2">
      <c r="B34" s="1066"/>
      <c r="C34" s="1066"/>
      <c r="D34" s="1066"/>
      <c r="E34" s="1066"/>
      <c r="F34" s="1066"/>
      <c r="G34" s="1066"/>
      <c r="H34" s="1066"/>
      <c r="I34" s="1066"/>
      <c r="J34" s="1066"/>
      <c r="K34" s="1066"/>
      <c r="L34" s="1066"/>
      <c r="M34" s="1066"/>
      <c r="N34" s="1066"/>
      <c r="O34" s="1066"/>
      <c r="P34" s="1066"/>
      <c r="Q34" s="614"/>
      <c r="R34" s="614"/>
      <c r="S34" s="614"/>
    </row>
    <row r="35" spans="2:50" s="439" customFormat="1" ht="4.5" customHeight="1" x14ac:dyDescent="0.2">
      <c r="B35" s="1056"/>
      <c r="C35" s="1056"/>
      <c r="D35" s="1056"/>
      <c r="E35" s="1056"/>
      <c r="F35" s="1056"/>
      <c r="G35" s="1056"/>
      <c r="H35" s="1056"/>
      <c r="I35" s="1056"/>
      <c r="J35" s="1056"/>
      <c r="K35" s="1056"/>
      <c r="L35" s="1056"/>
      <c r="M35" s="1056"/>
      <c r="N35" s="1056"/>
      <c r="O35" s="1056"/>
      <c r="P35" s="1056"/>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439" customFormat="1" x14ac:dyDescent="0.2">
      <c r="L38" s="701"/>
      <c r="M38" s="701"/>
      <c r="N38" s="701"/>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row>
    <row r="39" spans="2:50" s="439" customFormat="1" x14ac:dyDescent="0.2">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row>
    <row r="40" spans="2:50" s="439" customFormat="1" x14ac:dyDescent="0.2">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row>
    <row r="41" spans="2:50" s="439" customFormat="1" x14ac:dyDescent="0.2">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row>
    <row r="42" spans="2:50" s="439" customFormat="1" x14ac:dyDescent="0.2">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row>
    <row r="43" spans="2:50" s="439" customFormat="1" x14ac:dyDescent="0.2">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row>
    <row r="44" spans="2:50" s="439" customFormat="1" x14ac:dyDescent="0.2">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row>
    <row r="45" spans="2:50" s="439" customFormat="1" x14ac:dyDescent="0.2">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row>
    <row r="46" spans="2:50" s="439" customFormat="1" x14ac:dyDescent="0.2">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row>
    <row r="47" spans="2:50" s="439" customFormat="1" x14ac:dyDescent="0.2">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row>
    <row r="48" spans="2:50" s="439" customFormat="1" x14ac:dyDescent="0.2">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row>
    <row r="49" spans="26:50" s="439" customFormat="1" x14ac:dyDescent="0.2">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row>
    <row r="50" spans="26:50" s="439" customFormat="1" x14ac:dyDescent="0.2">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38"/>
  <sheetViews>
    <sheetView zoomScale="90" zoomScaleNormal="90" workbookViewId="0"/>
  </sheetViews>
  <sheetFormatPr baseColWidth="10" defaultColWidth="11.42578125" defaultRowHeight="15" x14ac:dyDescent="0.2"/>
  <cols>
    <col min="1" max="1" width="2.85546875" style="261" customWidth="1"/>
    <col min="2" max="2" width="32.28515625" style="261" customWidth="1"/>
    <col min="3" max="3" width="0.5703125" style="261" customWidth="1"/>
    <col min="4" max="4" width="12.140625"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 style="261" customWidth="1"/>
    <col min="12" max="12" width="8.42578125" style="261" customWidth="1"/>
    <col min="13" max="13" width="5" style="261" customWidth="1"/>
    <col min="14" max="14" width="8.140625" style="261" customWidth="1"/>
    <col min="15" max="15" width="6.28515625" style="261" customWidth="1"/>
    <col min="16" max="16" width="8.28515625" style="261" customWidth="1"/>
    <col min="17" max="17" width="6.5703125" style="261" customWidth="1"/>
    <col min="18" max="18" width="9" style="261" customWidth="1"/>
    <col min="19" max="19" width="5.85546875" style="261" customWidth="1"/>
    <col min="20" max="20" width="8.85546875" style="261" customWidth="1"/>
    <col min="21" max="21" width="7" style="261" customWidth="1"/>
    <col min="22" max="22" width="7.28515625" style="261" customWidth="1"/>
    <col min="23" max="23" width="3.5703125" style="261" customWidth="1"/>
    <col min="24" max="25" width="2.42578125" style="261" bestFit="1" customWidth="1"/>
    <col min="26" max="26" width="4.85546875" style="261" customWidth="1"/>
    <col min="27" max="27" width="14.7109375" style="297" bestFit="1" customWidth="1"/>
    <col min="28" max="28" width="8.140625" style="297" bestFit="1" customWidth="1"/>
    <col min="29" max="29" width="8.42578125" style="297" bestFit="1" customWidth="1"/>
    <col min="30" max="30" width="4.28515625" style="439"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AA1" s="714"/>
      <c r="AB1" s="714"/>
      <c r="AC1" s="714"/>
      <c r="AD1" s="1009"/>
    </row>
    <row r="2" spans="1:34" s="205" customFormat="1" x14ac:dyDescent="0.2">
      <c r="B2" s="1033"/>
      <c r="C2" s="1033"/>
      <c r="AA2" s="617"/>
      <c r="AB2" s="617"/>
      <c r="AC2" s="617"/>
      <c r="AD2" s="507"/>
    </row>
    <row r="3" spans="1:34" s="208" customFormat="1" ht="32.25" customHeight="1" x14ac:dyDescent="0.2">
      <c r="B3" s="1034"/>
      <c r="C3" s="1034"/>
      <c r="AA3" s="617"/>
      <c r="AB3" s="617"/>
      <c r="AC3" s="617"/>
      <c r="AD3" s="507"/>
    </row>
    <row r="4" spans="1:34" s="208" customFormat="1" ht="19.5" customHeight="1" x14ac:dyDescent="0.2">
      <c r="A4" s="1081" t="s">
        <v>408</v>
      </c>
      <c r="B4" s="1081"/>
      <c r="C4" s="1081"/>
      <c r="D4" s="1081"/>
      <c r="E4" s="1081"/>
      <c r="F4" s="1081"/>
      <c r="G4" s="1081"/>
      <c r="H4" s="1081"/>
      <c r="I4" s="1081"/>
      <c r="J4" s="1081"/>
      <c r="K4" s="1081"/>
      <c r="L4" s="1081"/>
      <c r="M4" s="1081"/>
      <c r="N4" s="1081"/>
      <c r="O4" s="1081"/>
      <c r="P4" s="1081"/>
      <c r="Q4" s="1081"/>
      <c r="R4" s="1081"/>
      <c r="S4" s="1081"/>
      <c r="T4" s="1081"/>
      <c r="U4" s="1081"/>
      <c r="AA4" s="617"/>
      <c r="AB4" s="617"/>
      <c r="AC4" s="617"/>
      <c r="AD4" s="507"/>
    </row>
    <row r="5" spans="1:34" s="208" customForma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AA5" s="617"/>
      <c r="AB5" s="617"/>
      <c r="AC5" s="617"/>
      <c r="AD5" s="507"/>
    </row>
    <row r="6" spans="1:34" s="208" customFormat="1" ht="6" customHeight="1" x14ac:dyDescent="0.2">
      <c r="AA6" s="617"/>
      <c r="AB6" s="617"/>
      <c r="AC6" s="617"/>
      <c r="AD6" s="507"/>
    </row>
    <row r="7" spans="1:34" s="213" customFormat="1" ht="7.5" customHeight="1" x14ac:dyDescent="0.2">
      <c r="A7" s="209"/>
      <c r="B7" s="1036" t="s">
        <v>15</v>
      </c>
      <c r="C7" s="211"/>
      <c r="D7" s="1082" t="s">
        <v>16</v>
      </c>
      <c r="E7" s="568"/>
      <c r="F7" s="1043"/>
      <c r="G7" s="1043"/>
      <c r="H7" s="568"/>
      <c r="I7" s="864"/>
      <c r="J7" s="941"/>
      <c r="K7" s="942"/>
      <c r="L7" s="942"/>
      <c r="M7" s="943"/>
      <c r="N7" s="943"/>
      <c r="O7" s="943"/>
      <c r="P7" s="943"/>
      <c r="Q7" s="943"/>
      <c r="R7" s="943"/>
      <c r="S7" s="944"/>
      <c r="T7" s="945"/>
      <c r="U7" s="945"/>
      <c r="V7" s="946"/>
      <c r="AA7" s="596"/>
      <c r="AB7" s="596"/>
      <c r="AC7" s="596"/>
      <c r="AD7" s="431"/>
    </row>
    <row r="8" spans="1:34" s="213" customFormat="1" ht="15" customHeight="1" x14ac:dyDescent="0.2">
      <c r="A8" s="209"/>
      <c r="B8" s="1037"/>
      <c r="C8" s="211"/>
      <c r="D8" s="1083"/>
      <c r="E8" s="799"/>
      <c r="F8" s="1045" t="s">
        <v>252</v>
      </c>
      <c r="G8" s="1044"/>
      <c r="H8" s="211"/>
      <c r="I8" s="1045" t="s">
        <v>253</v>
      </c>
      <c r="J8" s="1044"/>
      <c r="K8" s="1084" t="s">
        <v>383</v>
      </c>
      <c r="L8" s="1085"/>
      <c r="M8" s="1085"/>
      <c r="N8" s="1085"/>
      <c r="O8" s="1085"/>
      <c r="P8" s="1085"/>
      <c r="Q8" s="1085"/>
      <c r="R8" s="1085"/>
      <c r="S8" s="1085"/>
      <c r="T8" s="1085"/>
      <c r="U8" s="1085"/>
      <c r="V8" s="1086"/>
      <c r="AA8" s="596"/>
      <c r="AB8" s="596"/>
      <c r="AC8" s="596"/>
      <c r="AD8" s="431"/>
    </row>
    <row r="9" spans="1:34" s="213" customFormat="1" ht="25.5" customHeight="1" x14ac:dyDescent="0.2">
      <c r="A9" s="209"/>
      <c r="B9" s="1037"/>
      <c r="C9" s="211"/>
      <c r="D9" s="1083"/>
      <c r="E9" s="211"/>
      <c r="F9" s="1074"/>
      <c r="G9" s="1075"/>
      <c r="H9" s="211"/>
      <c r="I9" s="1074"/>
      <c r="J9" s="1075"/>
      <c r="K9" s="1045" t="s">
        <v>384</v>
      </c>
      <c r="L9" s="1044"/>
      <c r="M9" s="1045" t="s">
        <v>385</v>
      </c>
      <c r="N9" s="1044"/>
      <c r="O9" s="1045" t="s">
        <v>386</v>
      </c>
      <c r="P9" s="1044"/>
      <c r="Q9" s="1045" t="s">
        <v>387</v>
      </c>
      <c r="R9" s="1044"/>
      <c r="S9" s="1045" t="s">
        <v>388</v>
      </c>
      <c r="T9" s="1044"/>
      <c r="U9" s="1045" t="s">
        <v>389</v>
      </c>
      <c r="V9" s="1044"/>
      <c r="AA9" s="596"/>
      <c r="AB9" s="596"/>
      <c r="AC9" s="596"/>
      <c r="AD9" s="431"/>
    </row>
    <row r="10" spans="1:34" s="219" customFormat="1" ht="33.75" x14ac:dyDescent="0.2">
      <c r="A10" s="214"/>
      <c r="B10" s="1038"/>
      <c r="C10" s="216"/>
      <c r="D10" s="800" t="s">
        <v>12</v>
      </c>
      <c r="E10" s="216"/>
      <c r="F10" s="217" t="s">
        <v>12</v>
      </c>
      <c r="G10" s="218" t="s">
        <v>221</v>
      </c>
      <c r="H10" s="216"/>
      <c r="I10" s="217" t="s">
        <v>12</v>
      </c>
      <c r="J10" s="218" t="s">
        <v>221</v>
      </c>
      <c r="K10" s="217" t="s">
        <v>12</v>
      </c>
      <c r="L10" s="218" t="s">
        <v>390</v>
      </c>
      <c r="M10" s="217" t="s">
        <v>12</v>
      </c>
      <c r="N10" s="218" t="s">
        <v>390</v>
      </c>
      <c r="O10" s="217" t="s">
        <v>12</v>
      </c>
      <c r="P10" s="218" t="s">
        <v>390</v>
      </c>
      <c r="Q10" s="217" t="s">
        <v>12</v>
      </c>
      <c r="R10" s="218" t="s">
        <v>390</v>
      </c>
      <c r="S10" s="217" t="s">
        <v>12</v>
      </c>
      <c r="T10" s="218" t="s">
        <v>390</v>
      </c>
      <c r="U10" s="217" t="s">
        <v>12</v>
      </c>
      <c r="V10" s="218" t="s">
        <v>390</v>
      </c>
      <c r="AA10" s="590" t="s">
        <v>217</v>
      </c>
      <c r="AB10" s="947" t="s">
        <v>391</v>
      </c>
      <c r="AC10" s="948" t="s">
        <v>392</v>
      </c>
      <c r="AD10" s="435"/>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AA11" s="949">
        <v>44286</v>
      </c>
      <c r="AB11" s="947">
        <v>27728</v>
      </c>
      <c r="AC11" s="947">
        <v>26286</v>
      </c>
      <c r="AD11" s="231"/>
    </row>
    <row r="12" spans="1:34" s="232" customFormat="1" ht="14.25" x14ac:dyDescent="0.15">
      <c r="A12" s="224"/>
      <c r="B12" s="225" t="s">
        <v>11</v>
      </c>
      <c r="C12" s="226"/>
      <c r="D12" s="801">
        <v>433486</v>
      </c>
      <c r="E12" s="226"/>
      <c r="F12" s="227">
        <v>7135</v>
      </c>
      <c r="G12" s="228">
        <v>1.6459585776703283</v>
      </c>
      <c r="H12" s="226"/>
      <c r="I12" s="227">
        <v>3834</v>
      </c>
      <c r="J12" s="228">
        <v>0.8844576295428227</v>
      </c>
      <c r="K12" s="227">
        <v>3286</v>
      </c>
      <c r="L12" s="228">
        <v>85.706833594157544</v>
      </c>
      <c r="M12" s="227">
        <v>55</v>
      </c>
      <c r="N12" s="228">
        <v>1.4345331246739697</v>
      </c>
      <c r="O12" s="227">
        <v>42</v>
      </c>
      <c r="P12" s="228">
        <v>1.0954616588419406</v>
      </c>
      <c r="Q12" s="227">
        <v>267</v>
      </c>
      <c r="R12" s="228">
        <v>6.9640062597809083</v>
      </c>
      <c r="S12" s="227">
        <v>118</v>
      </c>
      <c r="T12" s="228">
        <v>3.0777256129368809</v>
      </c>
      <c r="U12" s="227">
        <v>66</v>
      </c>
      <c r="V12" s="228">
        <v>1.7214397496087637</v>
      </c>
      <c r="X12" s="305"/>
      <c r="Y12" s="305"/>
      <c r="Z12" s="305"/>
      <c r="AA12" s="949">
        <v>44316</v>
      </c>
      <c r="AB12" s="947">
        <v>26001</v>
      </c>
      <c r="AC12" s="947">
        <v>20329</v>
      </c>
      <c r="AD12" s="305"/>
      <c r="AE12" s="305"/>
      <c r="AF12" s="305"/>
      <c r="AG12" s="306"/>
      <c r="AH12" s="950"/>
    </row>
    <row r="13" spans="1:34" s="232" customFormat="1" ht="14.25" x14ac:dyDescent="0.15">
      <c r="A13" s="224"/>
      <c r="B13" s="233" t="s">
        <v>10</v>
      </c>
      <c r="C13" s="226"/>
      <c r="D13" s="802">
        <v>52747</v>
      </c>
      <c r="E13" s="226"/>
      <c r="F13" s="234">
        <v>1097</v>
      </c>
      <c r="G13" s="235">
        <v>2.0797391320833416</v>
      </c>
      <c r="H13" s="226"/>
      <c r="I13" s="234">
        <v>611</v>
      </c>
      <c r="J13" s="235">
        <v>1.1583597171403113</v>
      </c>
      <c r="K13" s="234">
        <v>567</v>
      </c>
      <c r="L13" s="235">
        <v>92.798690671031096</v>
      </c>
      <c r="M13" s="234">
        <v>16</v>
      </c>
      <c r="N13" s="235">
        <v>2.6186579378068742</v>
      </c>
      <c r="O13" s="234">
        <v>0</v>
      </c>
      <c r="P13" s="235">
        <v>0</v>
      </c>
      <c r="Q13" s="234">
        <v>19</v>
      </c>
      <c r="R13" s="235">
        <v>3.1096563011456628</v>
      </c>
      <c r="S13" s="234">
        <v>0</v>
      </c>
      <c r="T13" s="235">
        <v>0</v>
      </c>
      <c r="U13" s="234">
        <v>9</v>
      </c>
      <c r="V13" s="235">
        <v>1.4729950900163666</v>
      </c>
      <c r="X13" s="305"/>
      <c r="Y13" s="305"/>
      <c r="Z13" s="305"/>
      <c r="AA13" s="949">
        <v>44347</v>
      </c>
      <c r="AB13" s="947">
        <v>27218</v>
      </c>
      <c r="AC13" s="947">
        <v>17469</v>
      </c>
      <c r="AD13" s="305"/>
      <c r="AE13" s="305"/>
      <c r="AF13" s="305"/>
      <c r="AG13" s="306"/>
      <c r="AH13" s="950"/>
    </row>
    <row r="14" spans="1:34" s="232" customFormat="1" ht="14.25" x14ac:dyDescent="0.15">
      <c r="A14" s="224"/>
      <c r="B14" s="233" t="s">
        <v>40</v>
      </c>
      <c r="C14" s="226"/>
      <c r="D14" s="802">
        <v>45417</v>
      </c>
      <c r="E14" s="226"/>
      <c r="F14" s="234">
        <v>1175</v>
      </c>
      <c r="G14" s="235">
        <v>2.5871369751414668</v>
      </c>
      <c r="H14" s="226"/>
      <c r="I14" s="234">
        <v>489</v>
      </c>
      <c r="J14" s="235">
        <v>1.0766893453992998</v>
      </c>
      <c r="K14" s="234">
        <v>412</v>
      </c>
      <c r="L14" s="235">
        <v>84.253578732106334</v>
      </c>
      <c r="M14" s="234">
        <v>9</v>
      </c>
      <c r="N14" s="235">
        <v>1.8404907975460123</v>
      </c>
      <c r="O14" s="234">
        <v>9</v>
      </c>
      <c r="P14" s="235">
        <v>1.8404907975460123</v>
      </c>
      <c r="Q14" s="234">
        <v>2</v>
      </c>
      <c r="R14" s="235">
        <v>0.40899795501022501</v>
      </c>
      <c r="S14" s="234">
        <v>12</v>
      </c>
      <c r="T14" s="235">
        <v>2.4539877300613497</v>
      </c>
      <c r="U14" s="234">
        <v>45</v>
      </c>
      <c r="V14" s="235">
        <v>9.2024539877300615</v>
      </c>
      <c r="X14" s="305"/>
      <c r="Y14" s="305"/>
      <c r="Z14" s="305"/>
      <c r="AA14" s="949">
        <v>44377</v>
      </c>
      <c r="AB14" s="947">
        <v>28579</v>
      </c>
      <c r="AC14" s="947">
        <v>20931</v>
      </c>
      <c r="AD14" s="305"/>
      <c r="AE14" s="305"/>
      <c r="AF14" s="305"/>
      <c r="AG14" s="306"/>
      <c r="AH14" s="950"/>
    </row>
    <row r="15" spans="1:34" s="232" customFormat="1" ht="14.25" x14ac:dyDescent="0.15">
      <c r="A15" s="224"/>
      <c r="B15" s="233" t="s">
        <v>41</v>
      </c>
      <c r="C15" s="226"/>
      <c r="D15" s="802">
        <v>42037</v>
      </c>
      <c r="E15" s="226"/>
      <c r="F15" s="234">
        <v>923</v>
      </c>
      <c r="G15" s="235">
        <v>2.1956847539072721</v>
      </c>
      <c r="H15" s="226"/>
      <c r="I15" s="234">
        <v>376</v>
      </c>
      <c r="J15" s="235">
        <v>0.89445012726883466</v>
      </c>
      <c r="K15" s="234">
        <v>368</v>
      </c>
      <c r="L15" s="235">
        <v>97.872340425531917</v>
      </c>
      <c r="M15" s="234">
        <v>6</v>
      </c>
      <c r="N15" s="235">
        <v>1.5957446808510638</v>
      </c>
      <c r="O15" s="234">
        <v>0</v>
      </c>
      <c r="P15" s="235">
        <v>0</v>
      </c>
      <c r="Q15" s="234">
        <v>0</v>
      </c>
      <c r="R15" s="235">
        <v>0</v>
      </c>
      <c r="S15" s="234">
        <v>2</v>
      </c>
      <c r="T15" s="235">
        <v>0.53191489361702127</v>
      </c>
      <c r="U15" s="234">
        <v>0</v>
      </c>
      <c r="V15" s="235">
        <v>0</v>
      </c>
      <c r="X15" s="305"/>
      <c r="Y15" s="305"/>
      <c r="Z15" s="305"/>
      <c r="AA15" s="949">
        <v>44408</v>
      </c>
      <c r="AB15" s="947">
        <v>30723</v>
      </c>
      <c r="AC15" s="947">
        <v>25882</v>
      </c>
      <c r="AD15" s="305"/>
      <c r="AE15" s="305"/>
      <c r="AF15" s="305"/>
      <c r="AG15" s="306"/>
      <c r="AH15" s="950"/>
    </row>
    <row r="16" spans="1:34" s="232" customFormat="1" ht="14.25" x14ac:dyDescent="0.15">
      <c r="A16" s="224"/>
      <c r="B16" s="233" t="s">
        <v>9</v>
      </c>
      <c r="C16" s="226"/>
      <c r="D16" s="802">
        <v>59043</v>
      </c>
      <c r="E16" s="226"/>
      <c r="F16" s="234">
        <v>1799</v>
      </c>
      <c r="G16" s="235">
        <v>3.0469318970919499</v>
      </c>
      <c r="H16" s="226"/>
      <c r="I16" s="234">
        <v>560</v>
      </c>
      <c r="J16" s="235">
        <v>0.94846129092356413</v>
      </c>
      <c r="K16" s="234">
        <v>464</v>
      </c>
      <c r="L16" s="235">
        <v>82.857142857142861</v>
      </c>
      <c r="M16" s="234">
        <v>2</v>
      </c>
      <c r="N16" s="235">
        <v>0.35714285714285715</v>
      </c>
      <c r="O16" s="234">
        <v>0</v>
      </c>
      <c r="P16" s="235">
        <v>0</v>
      </c>
      <c r="Q16" s="234">
        <v>58</v>
      </c>
      <c r="R16" s="235">
        <v>10.357142857142858</v>
      </c>
      <c r="S16" s="234">
        <v>31</v>
      </c>
      <c r="T16" s="235">
        <v>5.5357142857142856</v>
      </c>
      <c r="U16" s="234">
        <v>5</v>
      </c>
      <c r="V16" s="235">
        <v>0.89285714285714279</v>
      </c>
      <c r="X16" s="305"/>
      <c r="Y16" s="305"/>
      <c r="Z16" s="305"/>
      <c r="AA16" s="949">
        <v>44439</v>
      </c>
      <c r="AB16" s="947">
        <v>23332</v>
      </c>
      <c r="AC16" s="947">
        <v>22391</v>
      </c>
      <c r="AD16" s="305"/>
      <c r="AE16" s="305"/>
      <c r="AF16" s="305"/>
      <c r="AG16" s="306"/>
      <c r="AH16" s="950"/>
    </row>
    <row r="17" spans="1:34" s="232" customFormat="1" ht="14.25" x14ac:dyDescent="0.15">
      <c r="A17" s="224"/>
      <c r="B17" s="233" t="s">
        <v>8</v>
      </c>
      <c r="C17" s="226"/>
      <c r="D17" s="803">
        <v>23546</v>
      </c>
      <c r="E17" s="226"/>
      <c r="F17" s="238">
        <v>299</v>
      </c>
      <c r="G17" s="235">
        <v>1.2698547523995583</v>
      </c>
      <c r="H17" s="226"/>
      <c r="I17" s="238">
        <v>302</v>
      </c>
      <c r="J17" s="235">
        <v>1.2825957699821624</v>
      </c>
      <c r="K17" s="238">
        <v>164</v>
      </c>
      <c r="L17" s="235">
        <v>54.304635761589402</v>
      </c>
      <c r="M17" s="238">
        <v>6</v>
      </c>
      <c r="N17" s="235">
        <v>1.9867549668874174</v>
      </c>
      <c r="O17" s="238">
        <v>0</v>
      </c>
      <c r="P17" s="235">
        <v>0</v>
      </c>
      <c r="Q17" s="238">
        <v>132</v>
      </c>
      <c r="R17" s="235">
        <v>43.70860927152318</v>
      </c>
      <c r="S17" s="238">
        <v>0</v>
      </c>
      <c r="T17" s="235">
        <v>0</v>
      </c>
      <c r="U17" s="238">
        <v>0</v>
      </c>
      <c r="V17" s="235">
        <v>0</v>
      </c>
      <c r="X17" s="305"/>
      <c r="Y17" s="305"/>
      <c r="Z17" s="305"/>
      <c r="AA17" s="949">
        <v>44469</v>
      </c>
      <c r="AB17" s="947">
        <v>26490</v>
      </c>
      <c r="AC17" s="947">
        <v>22335</v>
      </c>
      <c r="AD17" s="305"/>
      <c r="AE17" s="305"/>
      <c r="AF17" s="305"/>
      <c r="AG17" s="306"/>
      <c r="AH17" s="950"/>
    </row>
    <row r="18" spans="1:34" s="232" customFormat="1" ht="14.25" x14ac:dyDescent="0.15">
      <c r="A18" s="224"/>
      <c r="B18" s="233" t="s">
        <v>7</v>
      </c>
      <c r="C18" s="226"/>
      <c r="D18" s="802">
        <v>151767</v>
      </c>
      <c r="E18" s="226"/>
      <c r="F18" s="234">
        <v>2522</v>
      </c>
      <c r="G18" s="235">
        <v>1.6617578261413877</v>
      </c>
      <c r="H18" s="226"/>
      <c r="I18" s="234">
        <v>1500</v>
      </c>
      <c r="J18" s="235">
        <v>0.98835715274071434</v>
      </c>
      <c r="K18" s="234">
        <v>1327</v>
      </c>
      <c r="L18" s="235">
        <v>88.466666666666669</v>
      </c>
      <c r="M18" s="234">
        <v>39</v>
      </c>
      <c r="N18" s="235">
        <v>2.6</v>
      </c>
      <c r="O18" s="234">
        <v>0</v>
      </c>
      <c r="P18" s="235">
        <v>0</v>
      </c>
      <c r="Q18" s="234">
        <v>21</v>
      </c>
      <c r="R18" s="235">
        <v>1.4000000000000001</v>
      </c>
      <c r="S18" s="234">
        <v>0</v>
      </c>
      <c r="T18" s="235">
        <v>0</v>
      </c>
      <c r="U18" s="234">
        <v>113</v>
      </c>
      <c r="V18" s="235">
        <v>7.5333333333333332</v>
      </c>
      <c r="X18" s="305"/>
      <c r="Y18" s="305"/>
      <c r="Z18" s="305"/>
      <c r="AA18" s="949">
        <v>44500</v>
      </c>
      <c r="AB18" s="947">
        <v>29231</v>
      </c>
      <c r="AC18" s="947">
        <v>19576</v>
      </c>
      <c r="AD18" s="305"/>
      <c r="AE18" s="305"/>
      <c r="AF18" s="305"/>
      <c r="AG18" s="306"/>
      <c r="AH18" s="950"/>
    </row>
    <row r="19" spans="1:34" s="232" customFormat="1" ht="14.25" x14ac:dyDescent="0.15">
      <c r="A19" s="224"/>
      <c r="B19" s="233" t="s">
        <v>43</v>
      </c>
      <c r="C19" s="226"/>
      <c r="D19" s="802">
        <v>94471</v>
      </c>
      <c r="E19" s="226"/>
      <c r="F19" s="234">
        <v>1560</v>
      </c>
      <c r="G19" s="235">
        <v>1.6513003990642632</v>
      </c>
      <c r="H19" s="226"/>
      <c r="I19" s="234">
        <v>1118</v>
      </c>
      <c r="J19" s="235">
        <v>1.1834319526627219</v>
      </c>
      <c r="K19" s="234">
        <v>890</v>
      </c>
      <c r="L19" s="235">
        <v>79.606440071556349</v>
      </c>
      <c r="M19" s="234">
        <v>53</v>
      </c>
      <c r="N19" s="235">
        <v>4.7406082289803217</v>
      </c>
      <c r="O19" s="234">
        <v>2</v>
      </c>
      <c r="P19" s="235">
        <v>0.17889087656529518</v>
      </c>
      <c r="Q19" s="234">
        <v>48</v>
      </c>
      <c r="R19" s="235">
        <v>4.2933810375670838</v>
      </c>
      <c r="S19" s="234">
        <v>1</v>
      </c>
      <c r="T19" s="235">
        <v>8.9445438282647588E-2</v>
      </c>
      <c r="U19" s="234">
        <v>124</v>
      </c>
      <c r="V19" s="235">
        <v>11.091234347048301</v>
      </c>
      <c r="X19" s="305"/>
      <c r="Y19" s="305"/>
      <c r="Z19" s="305"/>
      <c r="AA19" s="949">
        <v>44530</v>
      </c>
      <c r="AB19" s="947">
        <v>29856</v>
      </c>
      <c r="AC19" s="947">
        <v>21916</v>
      </c>
      <c r="AD19" s="305"/>
      <c r="AE19" s="305"/>
      <c r="AF19" s="305"/>
      <c r="AG19" s="306"/>
      <c r="AH19" s="950"/>
    </row>
    <row r="20" spans="1:34" s="232" customFormat="1" ht="14.25" x14ac:dyDescent="0.15">
      <c r="A20" s="224"/>
      <c r="B20" s="233" t="s">
        <v>44</v>
      </c>
      <c r="C20" s="226"/>
      <c r="D20" s="802">
        <v>368289</v>
      </c>
      <c r="E20" s="226"/>
      <c r="F20" s="234">
        <v>6790</v>
      </c>
      <c r="G20" s="235">
        <v>1.8436608207141676</v>
      </c>
      <c r="H20" s="226"/>
      <c r="I20" s="234">
        <v>3602</v>
      </c>
      <c r="J20" s="235">
        <v>0.97803627042892938</v>
      </c>
      <c r="K20" s="234">
        <v>3164</v>
      </c>
      <c r="L20" s="235">
        <v>87.840088839533593</v>
      </c>
      <c r="M20" s="234">
        <v>46</v>
      </c>
      <c r="N20" s="235">
        <v>1.2770682953914492</v>
      </c>
      <c r="O20" s="234">
        <v>0</v>
      </c>
      <c r="P20" s="235">
        <v>0</v>
      </c>
      <c r="Q20" s="234">
        <v>0</v>
      </c>
      <c r="R20" s="235">
        <v>0</v>
      </c>
      <c r="S20" s="234">
        <v>387</v>
      </c>
      <c r="T20" s="235">
        <v>10.744031093836757</v>
      </c>
      <c r="U20" s="234">
        <v>5</v>
      </c>
      <c r="V20" s="235">
        <v>0.13881177123820101</v>
      </c>
      <c r="X20" s="305"/>
      <c r="Y20" s="305"/>
      <c r="Z20" s="305"/>
      <c r="AA20" s="949">
        <v>44561</v>
      </c>
      <c r="AB20" s="947">
        <v>24104</v>
      </c>
      <c r="AC20" s="947">
        <v>29010</v>
      </c>
      <c r="AD20" s="305"/>
      <c r="AE20" s="305"/>
      <c r="AF20" s="305"/>
      <c r="AG20" s="306"/>
      <c r="AH20" s="950"/>
    </row>
    <row r="21" spans="1:34" s="232" customFormat="1" ht="14.25" x14ac:dyDescent="0.15">
      <c r="A21" s="224"/>
      <c r="B21" s="233" t="s">
        <v>6</v>
      </c>
      <c r="C21" s="226"/>
      <c r="D21" s="802">
        <v>197799</v>
      </c>
      <c r="E21" s="226"/>
      <c r="F21" s="234">
        <v>4308</v>
      </c>
      <c r="G21" s="235">
        <v>2.1779685438247918</v>
      </c>
      <c r="H21" s="226"/>
      <c r="I21" s="234">
        <v>1999</v>
      </c>
      <c r="J21" s="235">
        <v>1.0106218939428411</v>
      </c>
      <c r="K21" s="234">
        <v>1785</v>
      </c>
      <c r="L21" s="235">
        <v>89.294647323661835</v>
      </c>
      <c r="M21" s="234">
        <v>52</v>
      </c>
      <c r="N21" s="235">
        <v>2.6013006503251628</v>
      </c>
      <c r="O21" s="234">
        <v>0</v>
      </c>
      <c r="P21" s="235">
        <v>0</v>
      </c>
      <c r="Q21" s="234">
        <v>68</v>
      </c>
      <c r="R21" s="235">
        <v>3.4017008504252129</v>
      </c>
      <c r="S21" s="234">
        <v>28</v>
      </c>
      <c r="T21" s="235">
        <v>1.4007003501750876</v>
      </c>
      <c r="U21" s="234">
        <v>66</v>
      </c>
      <c r="V21" s="235">
        <v>3.3016508254127066</v>
      </c>
      <c r="X21" s="305"/>
      <c r="Y21" s="305"/>
      <c r="Z21" s="305"/>
      <c r="AA21" s="949">
        <v>44592</v>
      </c>
      <c r="AB21" s="947">
        <v>22642</v>
      </c>
      <c r="AC21" s="947">
        <v>24609</v>
      </c>
      <c r="AD21" s="305"/>
      <c r="AE21" s="305"/>
      <c r="AF21" s="305"/>
      <c r="AG21" s="306"/>
      <c r="AH21" s="950"/>
    </row>
    <row r="22" spans="1:34" s="232" customFormat="1" ht="14.25" x14ac:dyDescent="0.15">
      <c r="A22" s="224"/>
      <c r="B22" s="233" t="s">
        <v>5</v>
      </c>
      <c r="C22" s="226"/>
      <c r="D22" s="802">
        <v>57881</v>
      </c>
      <c r="E22" s="226"/>
      <c r="F22" s="234">
        <v>1187</v>
      </c>
      <c r="G22" s="235">
        <v>2.0507593165287399</v>
      </c>
      <c r="H22" s="226"/>
      <c r="I22" s="234">
        <v>670</v>
      </c>
      <c r="J22" s="235">
        <v>1.1575473816969299</v>
      </c>
      <c r="K22" s="234">
        <v>503</v>
      </c>
      <c r="L22" s="235">
        <v>75.074626865671647</v>
      </c>
      <c r="M22" s="234">
        <v>22</v>
      </c>
      <c r="N22" s="235">
        <v>3.2835820895522385</v>
      </c>
      <c r="O22" s="234">
        <v>0</v>
      </c>
      <c r="P22" s="235">
        <v>0</v>
      </c>
      <c r="Q22" s="234">
        <v>9</v>
      </c>
      <c r="R22" s="235">
        <v>1.3432835820895521</v>
      </c>
      <c r="S22" s="234">
        <v>3</v>
      </c>
      <c r="T22" s="235">
        <v>0.44776119402985076</v>
      </c>
      <c r="U22" s="234">
        <v>133</v>
      </c>
      <c r="V22" s="235">
        <v>19.850746268656717</v>
      </c>
      <c r="X22" s="305"/>
      <c r="Y22" s="305"/>
      <c r="Z22" s="305"/>
      <c r="AA22" s="949">
        <v>44620</v>
      </c>
      <c r="AB22" s="947">
        <v>24889</v>
      </c>
      <c r="AC22" s="947">
        <v>26478</v>
      </c>
      <c r="AD22" s="305"/>
      <c r="AE22" s="305"/>
      <c r="AF22" s="305"/>
      <c r="AG22" s="306"/>
      <c r="AH22" s="950"/>
    </row>
    <row r="23" spans="1:34" s="232" customFormat="1" ht="14.25" x14ac:dyDescent="0.15">
      <c r="A23" s="224"/>
      <c r="B23" s="233" t="s">
        <v>38</v>
      </c>
      <c r="C23" s="226"/>
      <c r="D23" s="802">
        <v>83145</v>
      </c>
      <c r="E23" s="226"/>
      <c r="F23" s="234">
        <v>1390</v>
      </c>
      <c r="G23" s="235">
        <v>1.6717782187744303</v>
      </c>
      <c r="H23" s="226"/>
      <c r="I23" s="234">
        <v>1040</v>
      </c>
      <c r="J23" s="235">
        <v>1.2508268687233146</v>
      </c>
      <c r="K23" s="234">
        <v>966</v>
      </c>
      <c r="L23" s="235">
        <v>92.884615384615387</v>
      </c>
      <c r="M23" s="234">
        <v>12</v>
      </c>
      <c r="N23" s="235">
        <v>1.153846153846154</v>
      </c>
      <c r="O23" s="234">
        <v>0</v>
      </c>
      <c r="P23" s="235">
        <v>0</v>
      </c>
      <c r="Q23" s="234">
        <v>57</v>
      </c>
      <c r="R23" s="235">
        <v>5.4807692307692308</v>
      </c>
      <c r="S23" s="234">
        <v>5</v>
      </c>
      <c r="T23" s="235">
        <v>0.48076923076923078</v>
      </c>
      <c r="U23" s="234">
        <v>0</v>
      </c>
      <c r="V23" s="235">
        <v>0</v>
      </c>
      <c r="X23" s="305"/>
      <c r="Y23" s="305"/>
      <c r="Z23" s="305"/>
      <c r="AA23" s="949">
        <v>44651</v>
      </c>
      <c r="AB23" s="947">
        <v>30256</v>
      </c>
      <c r="AC23" s="947">
        <v>24903</v>
      </c>
      <c r="AD23" s="305"/>
      <c r="AE23" s="305"/>
      <c r="AF23" s="305"/>
      <c r="AG23" s="306"/>
      <c r="AH23" s="950"/>
    </row>
    <row r="24" spans="1:34" s="232" customFormat="1" ht="14.25" x14ac:dyDescent="0.15">
      <c r="A24" s="224"/>
      <c r="B24" s="233" t="s">
        <v>45</v>
      </c>
      <c r="C24" s="226"/>
      <c r="D24" s="802">
        <v>233210</v>
      </c>
      <c r="E24" s="226"/>
      <c r="F24" s="234">
        <v>4256</v>
      </c>
      <c r="G24" s="235">
        <v>1.8249646241584836</v>
      </c>
      <c r="H24" s="226"/>
      <c r="I24" s="234">
        <v>2428</v>
      </c>
      <c r="J24" s="235">
        <v>1.0411217357746239</v>
      </c>
      <c r="K24" s="234">
        <v>1557</v>
      </c>
      <c r="L24" s="235">
        <v>64.126853377265235</v>
      </c>
      <c r="M24" s="234">
        <v>144</v>
      </c>
      <c r="N24" s="235">
        <v>5.930807248764415</v>
      </c>
      <c r="O24" s="234">
        <v>0</v>
      </c>
      <c r="P24" s="235">
        <v>0</v>
      </c>
      <c r="Q24" s="234">
        <v>15</v>
      </c>
      <c r="R24" s="235">
        <v>0.61779242174629323</v>
      </c>
      <c r="S24" s="234">
        <v>0</v>
      </c>
      <c r="T24" s="235">
        <v>0</v>
      </c>
      <c r="U24" s="234">
        <v>712</v>
      </c>
      <c r="V24" s="235">
        <v>29.324546952224051</v>
      </c>
      <c r="X24" s="305"/>
      <c r="Y24" s="305"/>
      <c r="Z24" s="305"/>
      <c r="AA24" s="949">
        <v>44681</v>
      </c>
      <c r="AB24" s="947">
        <v>32696</v>
      </c>
      <c r="AC24" s="947">
        <v>22635</v>
      </c>
      <c r="AD24" s="305"/>
      <c r="AE24" s="305"/>
      <c r="AF24" s="305"/>
      <c r="AG24" s="306"/>
      <c r="AH24" s="950"/>
    </row>
    <row r="25" spans="1:34" s="240" customFormat="1" ht="14.25" x14ac:dyDescent="0.15">
      <c r="A25" s="239"/>
      <c r="B25" s="233" t="s">
        <v>46</v>
      </c>
      <c r="C25" s="226"/>
      <c r="D25" s="802">
        <v>60122</v>
      </c>
      <c r="E25" s="226"/>
      <c r="F25" s="234">
        <v>1737</v>
      </c>
      <c r="G25" s="235">
        <v>2.889125444928645</v>
      </c>
      <c r="H25" s="226"/>
      <c r="I25" s="234">
        <v>842</v>
      </c>
      <c r="J25" s="235">
        <v>1.4004856791191245</v>
      </c>
      <c r="K25" s="234">
        <v>387</v>
      </c>
      <c r="L25" s="235">
        <v>45.961995249406172</v>
      </c>
      <c r="M25" s="234">
        <v>19</v>
      </c>
      <c r="N25" s="235">
        <v>2.2565320665083135</v>
      </c>
      <c r="O25" s="234">
        <v>1</v>
      </c>
      <c r="P25" s="235">
        <v>0.11876484560570072</v>
      </c>
      <c r="Q25" s="234">
        <v>357</v>
      </c>
      <c r="R25" s="235">
        <v>42.399049881235157</v>
      </c>
      <c r="S25" s="234">
        <v>48</v>
      </c>
      <c r="T25" s="235">
        <v>5.7007125890736345</v>
      </c>
      <c r="U25" s="234">
        <v>30</v>
      </c>
      <c r="V25" s="235">
        <v>3.5629453681710213</v>
      </c>
      <c r="X25" s="305"/>
      <c r="Y25" s="305"/>
      <c r="Z25" s="305"/>
      <c r="AA25" s="949">
        <v>44712</v>
      </c>
      <c r="AB25" s="947">
        <v>38586</v>
      </c>
      <c r="AC25" s="947">
        <v>22335</v>
      </c>
      <c r="AD25" s="305"/>
      <c r="AE25" s="305"/>
      <c r="AF25" s="305"/>
      <c r="AG25" s="306"/>
      <c r="AH25" s="950"/>
    </row>
    <row r="26" spans="1:34" s="232" customFormat="1" ht="14.25" x14ac:dyDescent="0.15">
      <c r="B26" s="233" t="s">
        <v>47</v>
      </c>
      <c r="C26" s="226"/>
      <c r="D26" s="804">
        <v>21751</v>
      </c>
      <c r="E26" s="226"/>
      <c r="F26" s="238">
        <v>398</v>
      </c>
      <c r="G26" s="235">
        <v>1.8298009286929335</v>
      </c>
      <c r="H26" s="226"/>
      <c r="I26" s="238">
        <v>230</v>
      </c>
      <c r="J26" s="235">
        <v>1.0574226472346098</v>
      </c>
      <c r="K26" s="238">
        <v>228</v>
      </c>
      <c r="L26" s="235">
        <v>99.130434782608702</v>
      </c>
      <c r="M26" s="238">
        <v>2</v>
      </c>
      <c r="N26" s="235">
        <v>0.86956521739130432</v>
      </c>
      <c r="O26" s="238">
        <v>0</v>
      </c>
      <c r="P26" s="235">
        <v>0</v>
      </c>
      <c r="Q26" s="238">
        <v>0</v>
      </c>
      <c r="R26" s="235">
        <v>0</v>
      </c>
      <c r="S26" s="238">
        <v>0</v>
      </c>
      <c r="T26" s="235">
        <v>0</v>
      </c>
      <c r="U26" s="238">
        <v>0</v>
      </c>
      <c r="V26" s="235">
        <v>0</v>
      </c>
      <c r="X26" s="305"/>
      <c r="Y26" s="305"/>
      <c r="Z26" s="305"/>
      <c r="AA26" s="949">
        <v>44742</v>
      </c>
      <c r="AB26" s="947">
        <v>41750</v>
      </c>
      <c r="AC26" s="947">
        <v>23105</v>
      </c>
      <c r="AD26" s="305"/>
      <c r="AE26" s="305"/>
      <c r="AF26" s="305"/>
      <c r="AG26" s="306"/>
      <c r="AH26" s="950"/>
    </row>
    <row r="27" spans="1:34" s="232" customFormat="1" ht="14.25" x14ac:dyDescent="0.15">
      <c r="B27" s="233" t="s">
        <v>48</v>
      </c>
      <c r="C27" s="226"/>
      <c r="D27" s="804">
        <v>111374</v>
      </c>
      <c r="E27" s="226"/>
      <c r="F27" s="238">
        <v>1734</v>
      </c>
      <c r="G27" s="235">
        <v>1.5569163359491445</v>
      </c>
      <c r="H27" s="226"/>
      <c r="I27" s="238">
        <v>1178</v>
      </c>
      <c r="J27" s="235">
        <v>1.0576974877439977</v>
      </c>
      <c r="K27" s="238">
        <v>1098</v>
      </c>
      <c r="L27" s="235">
        <v>93.2088285229202</v>
      </c>
      <c r="M27" s="238">
        <v>52</v>
      </c>
      <c r="N27" s="235">
        <v>4.4142614601018675</v>
      </c>
      <c r="O27" s="238">
        <v>0</v>
      </c>
      <c r="P27" s="235">
        <v>0</v>
      </c>
      <c r="Q27" s="238">
        <v>9</v>
      </c>
      <c r="R27" s="235">
        <v>0.76400679117147707</v>
      </c>
      <c r="S27" s="238">
        <v>17</v>
      </c>
      <c r="T27" s="235">
        <v>1.4431239388794566</v>
      </c>
      <c r="U27" s="238">
        <v>2</v>
      </c>
      <c r="V27" s="235">
        <v>0.1697792869269949</v>
      </c>
      <c r="X27" s="305"/>
      <c r="Y27" s="305"/>
      <c r="Z27" s="305"/>
      <c r="AA27" s="949">
        <v>44773</v>
      </c>
      <c r="AB27" s="947">
        <v>30827</v>
      </c>
      <c r="AC27" s="947">
        <v>22962</v>
      </c>
      <c r="AD27" s="305"/>
      <c r="AE27" s="305"/>
      <c r="AF27" s="305"/>
      <c r="AG27" s="306"/>
      <c r="AH27" s="950"/>
    </row>
    <row r="28" spans="1:34" s="232" customFormat="1" ht="14.25" x14ac:dyDescent="0.15">
      <c r="B28" s="233" t="s">
        <v>49</v>
      </c>
      <c r="C28" s="226"/>
      <c r="D28" s="804">
        <v>14552</v>
      </c>
      <c r="E28" s="226"/>
      <c r="F28" s="238">
        <v>203</v>
      </c>
      <c r="G28" s="242">
        <v>1.3949972512369433</v>
      </c>
      <c r="H28" s="226"/>
      <c r="I28" s="238">
        <v>177</v>
      </c>
      <c r="J28" s="242">
        <v>1.2163276525563496</v>
      </c>
      <c r="K28" s="238">
        <v>50</v>
      </c>
      <c r="L28" s="242">
        <v>28.248587570621471</v>
      </c>
      <c r="M28" s="238">
        <v>11</v>
      </c>
      <c r="N28" s="242">
        <v>6.2146892655367232</v>
      </c>
      <c r="O28" s="238">
        <v>116</v>
      </c>
      <c r="P28" s="242">
        <v>65.536723163841799</v>
      </c>
      <c r="Q28" s="238">
        <v>0</v>
      </c>
      <c r="R28" s="242">
        <v>0</v>
      </c>
      <c r="S28" s="238">
        <v>0</v>
      </c>
      <c r="T28" s="242">
        <v>0</v>
      </c>
      <c r="U28" s="238">
        <v>0</v>
      </c>
      <c r="V28" s="242">
        <v>0</v>
      </c>
      <c r="X28" s="305"/>
      <c r="Y28" s="305"/>
      <c r="Z28" s="305"/>
      <c r="AA28" s="949">
        <v>44804</v>
      </c>
      <c r="AB28" s="947">
        <v>26047</v>
      </c>
      <c r="AC28" s="947">
        <v>23877</v>
      </c>
      <c r="AD28" s="305"/>
      <c r="AE28" s="305"/>
      <c r="AF28" s="305"/>
      <c r="AG28" s="306"/>
      <c r="AH28" s="950"/>
    </row>
    <row r="29" spans="1:34" s="232" customFormat="1" ht="14.25" x14ac:dyDescent="0.15">
      <c r="B29" s="244" t="s">
        <v>4</v>
      </c>
      <c r="C29" s="226"/>
      <c r="D29" s="805">
        <v>5123</v>
      </c>
      <c r="E29" s="226"/>
      <c r="F29" s="245">
        <v>87</v>
      </c>
      <c r="G29" s="246">
        <v>1.6982236970525082</v>
      </c>
      <c r="H29" s="226"/>
      <c r="I29" s="245">
        <v>62</v>
      </c>
      <c r="J29" s="246">
        <v>1.2102283818075348</v>
      </c>
      <c r="K29" s="245">
        <v>38</v>
      </c>
      <c r="L29" s="246">
        <v>61.29032258064516</v>
      </c>
      <c r="M29" s="245">
        <v>5</v>
      </c>
      <c r="N29" s="246">
        <v>8.064516129032258</v>
      </c>
      <c r="O29" s="245">
        <v>0</v>
      </c>
      <c r="P29" s="246">
        <v>0</v>
      </c>
      <c r="Q29" s="245">
        <v>15</v>
      </c>
      <c r="R29" s="246">
        <v>24.193548387096776</v>
      </c>
      <c r="S29" s="245">
        <v>1</v>
      </c>
      <c r="T29" s="246">
        <v>1.6129032258064515</v>
      </c>
      <c r="U29" s="245">
        <v>3</v>
      </c>
      <c r="V29" s="246">
        <v>4.838709677419355</v>
      </c>
      <c r="X29" s="305"/>
      <c r="Y29" s="305"/>
      <c r="Z29" s="305"/>
      <c r="AA29" s="949">
        <v>44834</v>
      </c>
      <c r="AB29" s="947">
        <v>32379</v>
      </c>
      <c r="AC29" s="947">
        <v>24010</v>
      </c>
      <c r="AD29" s="305"/>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29932</v>
      </c>
      <c r="AC30" s="947">
        <v>19815</v>
      </c>
      <c r="AD30" s="309"/>
      <c r="AE30" s="309"/>
      <c r="AF30" s="305"/>
      <c r="AG30" s="306"/>
      <c r="AH30" s="950"/>
    </row>
    <row r="31" spans="1:34" s="251" customFormat="1" x14ac:dyDescent="0.15">
      <c r="B31" s="252" t="s">
        <v>3</v>
      </c>
      <c r="C31" s="211"/>
      <c r="D31" s="806">
        <v>2055760</v>
      </c>
      <c r="E31" s="211"/>
      <c r="F31" s="253">
        <v>38600</v>
      </c>
      <c r="G31" s="254">
        <v>1.8776510876756043</v>
      </c>
      <c r="H31" s="211"/>
      <c r="I31" s="253">
        <v>21018</v>
      </c>
      <c r="J31" s="254">
        <v>1.0223956103825349</v>
      </c>
      <c r="K31" s="253">
        <v>17254</v>
      </c>
      <c r="L31" s="254">
        <v>82.091540584261111</v>
      </c>
      <c r="M31" s="253">
        <v>551</v>
      </c>
      <c r="N31" s="254">
        <v>2.6215624702635836</v>
      </c>
      <c r="O31" s="253">
        <v>170</v>
      </c>
      <c r="P31" s="254">
        <v>0.80883052621562468</v>
      </c>
      <c r="Q31" s="253">
        <v>1077</v>
      </c>
      <c r="R31" s="254">
        <v>5.1241792749072221</v>
      </c>
      <c r="S31" s="253">
        <v>653</v>
      </c>
      <c r="T31" s="254">
        <v>3.1068607859929585</v>
      </c>
      <c r="U31" s="253">
        <v>1313</v>
      </c>
      <c r="V31" s="254">
        <v>6.2470263583595012</v>
      </c>
      <c r="X31" s="305"/>
      <c r="Y31" s="305"/>
      <c r="Z31" s="309"/>
      <c r="AA31" s="949">
        <v>44895</v>
      </c>
      <c r="AB31" s="947">
        <v>32038</v>
      </c>
      <c r="AC31" s="947">
        <v>20330</v>
      </c>
      <c r="AD31" s="305"/>
      <c r="AE31" s="305"/>
      <c r="AF31" s="309"/>
      <c r="AG31" s="309"/>
      <c r="AH31" s="438"/>
    </row>
    <row r="32" spans="1:34" s="256" customFormat="1" ht="5.25" customHeight="1" x14ac:dyDescent="0.2">
      <c r="B32" s="257"/>
      <c r="C32" s="258"/>
      <c r="E32" s="258"/>
      <c r="AA32" s="949">
        <v>44926</v>
      </c>
      <c r="AB32" s="947">
        <v>25446</v>
      </c>
      <c r="AC32" s="947">
        <v>23015</v>
      </c>
      <c r="AD32" s="439"/>
    </row>
    <row r="33" spans="2:30" s="251" customFormat="1" x14ac:dyDescent="0.2">
      <c r="B33" s="1080" t="s">
        <v>393</v>
      </c>
      <c r="C33" s="1080"/>
      <c r="D33" s="1080"/>
      <c r="E33" s="1080"/>
      <c r="F33" s="1080"/>
      <c r="G33" s="1080"/>
      <c r="H33" s="1080"/>
      <c r="I33" s="1080"/>
      <c r="J33" s="1080"/>
      <c r="K33" s="1080"/>
      <c r="L33" s="1080"/>
      <c r="M33" s="1080"/>
      <c r="N33" s="1080"/>
      <c r="O33" s="1080"/>
      <c r="P33" s="1080"/>
      <c r="Q33" s="1080"/>
      <c r="R33" s="1080"/>
      <c r="S33" s="1080"/>
      <c r="T33" s="1080"/>
      <c r="U33" s="1080"/>
      <c r="V33" s="1080"/>
      <c r="AA33" s="949">
        <v>44957</v>
      </c>
      <c r="AB33" s="947">
        <v>28819</v>
      </c>
      <c r="AC33" s="947">
        <v>24165</v>
      </c>
      <c r="AD33" s="439"/>
    </row>
    <row r="34" spans="2:30" s="251" customFormat="1" ht="12" customHeight="1" x14ac:dyDescent="0.2">
      <c r="B34" s="1080"/>
      <c r="C34" s="1080"/>
      <c r="D34" s="1080"/>
      <c r="E34" s="1080"/>
      <c r="F34" s="1080"/>
      <c r="G34" s="1080"/>
      <c r="H34" s="1080"/>
      <c r="I34" s="1080"/>
      <c r="J34" s="1080"/>
      <c r="K34" s="1080"/>
      <c r="L34" s="1080"/>
      <c r="M34" s="1080"/>
      <c r="N34" s="1080"/>
      <c r="O34" s="1080"/>
      <c r="P34" s="1080"/>
      <c r="Q34" s="1080"/>
      <c r="R34" s="1080"/>
      <c r="S34" s="1080"/>
      <c r="T34" s="1080"/>
      <c r="U34" s="1080"/>
      <c r="V34" s="1080"/>
      <c r="AA34" s="949">
        <v>44985</v>
      </c>
      <c r="AB34" s="947">
        <v>34747</v>
      </c>
      <c r="AC34" s="947">
        <v>23214</v>
      </c>
      <c r="AD34" s="439"/>
    </row>
    <row r="35" spans="2:30" x14ac:dyDescent="0.2">
      <c r="B35" s="1064"/>
      <c r="C35" s="1064"/>
      <c r="D35" s="1064"/>
      <c r="E35" s="262"/>
      <c r="F35" s="262"/>
      <c r="AA35" s="949">
        <v>45016</v>
      </c>
      <c r="AB35" s="947">
        <f>GETPIVOTDATA("Suma de AltasSol",[1]td!$A$3,"Fecha",$AA35)</f>
        <v>39866</v>
      </c>
      <c r="AC35" s="947">
        <f>GETPIVOTDATA("Suma de BajasSol",[1]td!$A$3,"Fecha",$AA35)</f>
        <v>28170</v>
      </c>
    </row>
    <row r="36" spans="2:30" x14ac:dyDescent="0.2">
      <c r="B36" s="1065"/>
      <c r="C36" s="1065"/>
      <c r="D36" s="1065"/>
      <c r="E36" s="262"/>
      <c r="F36" s="262"/>
      <c r="AA36" s="949">
        <v>45046</v>
      </c>
      <c r="AB36" s="947">
        <f>GETPIVOTDATA("Suma de AltasSol",[1]td!$A$3,"Fecha",$AA36)</f>
        <v>35704</v>
      </c>
      <c r="AC36" s="947">
        <f>GETPIVOTDATA("Suma de BajasSol",[1]td!$A$3,"Fecha",$AA36)</f>
        <v>24597</v>
      </c>
    </row>
    <row r="37" spans="2:30" x14ac:dyDescent="0.2">
      <c r="AA37" s="949">
        <v>45077</v>
      </c>
      <c r="AB37" s="947">
        <f>GETPIVOTDATA("Suma de AltasSol",[1]td!$A$3,"Fecha",$AA37)</f>
        <v>38659</v>
      </c>
      <c r="AC37" s="947">
        <f>GETPIVOTDATA("Suma de BajasSol",[1]td!$A$3,"Fecha",$AA37)</f>
        <v>21489</v>
      </c>
    </row>
    <row r="38" spans="2:30" x14ac:dyDescent="0.2">
      <c r="AA38" s="949">
        <v>45107</v>
      </c>
      <c r="AB38" s="947">
        <f>GETPIVOTDATA("Suma de AltasSol",[1]td!$A$3,"Fecha",$AA38)</f>
        <v>38600</v>
      </c>
      <c r="AC38" s="947">
        <f>GETPIVOTDATA("Suma de BajasSol",[1]td!$A$3,"Fecha",$AA38)</f>
        <v>21018</v>
      </c>
    </row>
  </sheetData>
  <mergeCells count="19">
    <mergeCell ref="B2:C2"/>
    <mergeCell ref="B3:C3"/>
    <mergeCell ref="A4:U4"/>
    <mergeCell ref="B5:R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58"/>
      <c r="C3" s="1058"/>
      <c r="D3" s="1058"/>
      <c r="E3" s="1058"/>
      <c r="F3" s="1058"/>
      <c r="G3" s="1058"/>
      <c r="H3" s="1058"/>
      <c r="I3" s="1058"/>
      <c r="J3" s="1058"/>
      <c r="K3" s="1058"/>
      <c r="L3" s="45"/>
      <c r="M3" s="45"/>
      <c r="W3" s="89"/>
      <c r="AA3" s="89"/>
      <c r="AD3" s="88"/>
    </row>
    <row r="4" spans="2:30" s="7" customFormat="1" ht="7.5" customHeight="1" x14ac:dyDescent="0.2">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row>
    <row r="5" spans="2:30" s="7" customFormat="1" ht="19.5" x14ac:dyDescent="0.2">
      <c r="B5" s="1031" t="s">
        <v>409</v>
      </c>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031"/>
      <c r="AD5" s="1031"/>
    </row>
    <row r="6" spans="2:30" s="7" customFormat="1" ht="16.5" customHeight="1" x14ac:dyDescent="0.2">
      <c r="B6" s="1035" t="str">
        <f>porsaad!B6</f>
        <v>Situación a 30 de junio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c r="AD6" s="8"/>
    </row>
    <row r="7" spans="2:30" s="7" customFormat="1" ht="5.25" customHeight="1" x14ac:dyDescent="0.2">
      <c r="AC7" s="87"/>
      <c r="AD7" s="86"/>
    </row>
    <row r="8" spans="2:30" s="83" customFormat="1" ht="21.75" customHeight="1" x14ac:dyDescent="0.2">
      <c r="B8" s="1092" t="s">
        <v>30</v>
      </c>
      <c r="C8" s="68"/>
      <c r="D8" s="704"/>
      <c r="E8" s="1095" t="s">
        <v>29</v>
      </c>
      <c r="F8" s="1096"/>
      <c r="G8" s="1096"/>
      <c r="H8" s="1096"/>
      <c r="I8" s="1096"/>
      <c r="J8" s="1096"/>
      <c r="K8" s="1096"/>
      <c r="L8" s="1096"/>
      <c r="M8" s="1096"/>
      <c r="N8" s="1096"/>
      <c r="O8" s="1096"/>
      <c r="P8" s="1096"/>
      <c r="Q8" s="1096"/>
      <c r="R8" s="1096"/>
      <c r="S8" s="1096"/>
      <c r="T8" s="1096"/>
      <c r="U8" s="1096"/>
      <c r="V8" s="1096"/>
      <c r="W8" s="1096"/>
      <c r="X8" s="1096"/>
      <c r="Y8" s="1096"/>
      <c r="Z8" s="1096"/>
      <c r="AA8" s="1097"/>
      <c r="AB8" s="68"/>
      <c r="AC8" s="1098" t="s">
        <v>3</v>
      </c>
      <c r="AD8" s="1099"/>
    </row>
    <row r="9" spans="2:30" s="83" customFormat="1" ht="21.75" customHeight="1" x14ac:dyDescent="0.2">
      <c r="B9" s="1093"/>
      <c r="C9" s="68"/>
      <c r="D9" s="705"/>
      <c r="E9" s="1089" t="s">
        <v>25</v>
      </c>
      <c r="F9" s="1090"/>
      <c r="G9" s="199"/>
      <c r="H9" s="1089" t="s">
        <v>24</v>
      </c>
      <c r="I9" s="1090"/>
      <c r="J9" s="199"/>
      <c r="K9" s="1089" t="s">
        <v>23</v>
      </c>
      <c r="L9" s="1090"/>
      <c r="M9" s="199"/>
      <c r="N9" s="1089" t="s">
        <v>22</v>
      </c>
      <c r="O9" s="1090"/>
      <c r="P9" s="199"/>
      <c r="Q9" s="1089" t="s">
        <v>21</v>
      </c>
      <c r="R9" s="1090"/>
      <c r="S9" s="199"/>
      <c r="T9" s="1089" t="s">
        <v>20</v>
      </c>
      <c r="U9" s="1090"/>
      <c r="V9" s="199"/>
      <c r="W9" s="1089" t="s">
        <v>19</v>
      </c>
      <c r="X9" s="1090"/>
      <c r="Y9" s="199"/>
      <c r="Z9" s="1089" t="s">
        <v>18</v>
      </c>
      <c r="AA9" s="1090"/>
      <c r="AB9" s="68"/>
      <c r="AC9" s="1100"/>
      <c r="AD9" s="1101"/>
    </row>
    <row r="10" spans="2:30" s="83" customFormat="1" ht="21.75" customHeight="1" x14ac:dyDescent="0.2">
      <c r="B10" s="1094"/>
      <c r="D10" s="200"/>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6" t="s">
        <v>27</v>
      </c>
      <c r="D12" s="74"/>
      <c r="E12" s="77">
        <v>2629</v>
      </c>
      <c r="F12" s="76">
        <v>0.20416467989867096</v>
      </c>
      <c r="G12" s="74"/>
      <c r="H12" s="77">
        <v>40800</v>
      </c>
      <c r="I12" s="76">
        <v>3.16847430196492</v>
      </c>
      <c r="J12" s="74"/>
      <c r="K12" s="77">
        <v>25352</v>
      </c>
      <c r="L12" s="76">
        <v>1.9688029535150651</v>
      </c>
      <c r="M12" s="74"/>
      <c r="N12" s="77">
        <v>37771</v>
      </c>
      <c r="O12" s="76">
        <v>2.9332461485175734</v>
      </c>
      <c r="P12" s="74"/>
      <c r="Q12" s="77">
        <v>44890</v>
      </c>
      <c r="R12" s="76">
        <v>3.4860983190001291</v>
      </c>
      <c r="S12" s="74"/>
      <c r="T12" s="77">
        <v>75587</v>
      </c>
      <c r="U12" s="76">
        <v>5.8699869378093732</v>
      </c>
      <c r="V12" s="74"/>
      <c r="W12" s="77">
        <v>283792</v>
      </c>
      <c r="X12" s="76">
        <v>22.038913213314427</v>
      </c>
      <c r="Y12" s="74"/>
      <c r="Z12" s="77">
        <v>776865</v>
      </c>
      <c r="AA12" s="76">
        <f>Z12*100/$AC$12</f>
        <v>60.33031344597984</v>
      </c>
      <c r="AB12" s="66"/>
      <c r="AC12" s="707">
        <f>E12+H12+K12+N12+Q12+T12+W12+Z12</f>
        <v>1287686</v>
      </c>
      <c r="AD12" s="75">
        <f>F12+I12+L12+O12+R12+U12+X12+AA12</f>
        <v>100</v>
      </c>
    </row>
    <row r="13" spans="2:30" s="73" customFormat="1" ht="20.25" customHeight="1" x14ac:dyDescent="0.2">
      <c r="B13" s="708" t="s">
        <v>26</v>
      </c>
      <c r="D13" s="74"/>
      <c r="E13" s="709">
        <v>3630</v>
      </c>
      <c r="F13" s="710">
        <v>0.47261071198868859</v>
      </c>
      <c r="G13" s="74"/>
      <c r="H13" s="709">
        <v>83284</v>
      </c>
      <c r="I13" s="710">
        <v>10.84322604332395</v>
      </c>
      <c r="J13" s="74"/>
      <c r="K13" s="709">
        <v>39874</v>
      </c>
      <c r="L13" s="710">
        <v>5.191426867723683</v>
      </c>
      <c r="M13" s="74"/>
      <c r="N13" s="709">
        <v>49529</v>
      </c>
      <c r="O13" s="710">
        <v>6.4484672049828529</v>
      </c>
      <c r="P13" s="74"/>
      <c r="Q13" s="709">
        <v>50635</v>
      </c>
      <c r="R13" s="710">
        <v>6.5924637469827125</v>
      </c>
      <c r="S13" s="74"/>
      <c r="T13" s="709">
        <v>76820</v>
      </c>
      <c r="U13" s="710">
        <v>10.001640466934175</v>
      </c>
      <c r="V13" s="74"/>
      <c r="W13" s="709">
        <v>167537</v>
      </c>
      <c r="X13" s="710">
        <v>21.81261180563331</v>
      </c>
      <c r="Y13" s="74"/>
      <c r="Z13" s="709">
        <v>296765</v>
      </c>
      <c r="AA13" s="710">
        <f>Z13*100/$AC$13</f>
        <v>38.637553152430627</v>
      </c>
      <c r="AB13" s="66"/>
      <c r="AC13" s="711">
        <f>E13+H13+K13+N13+Q13+T13+W13+Z13</f>
        <v>768074</v>
      </c>
      <c r="AD13" s="712">
        <f>F13+I13+L13+O13+R13+U13+X13+AA13</f>
        <v>100</v>
      </c>
    </row>
    <row r="14" spans="2:30" s="70" customFormat="1" ht="3" customHeight="1" x14ac:dyDescent="0.2">
      <c r="B14" s="713"/>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6259</v>
      </c>
      <c r="F15" s="67">
        <f>E15*100/$AC$15</f>
        <v>0.30446161030470481</v>
      </c>
      <c r="G15" s="66"/>
      <c r="H15" s="65">
        <f>SUM(H12:H13)</f>
        <v>124084</v>
      </c>
      <c r="I15" s="67">
        <f>H15*100/$AC$15</f>
        <v>6.0359185897186443</v>
      </c>
      <c r="J15" s="66"/>
      <c r="K15" s="65">
        <f>SUM(K12:K13)</f>
        <v>65226</v>
      </c>
      <c r="L15" s="67">
        <f>K15*100/$AC$15</f>
        <v>3.1728411876872786</v>
      </c>
      <c r="M15" s="66"/>
      <c r="N15" s="65">
        <f>SUM(N12:N13)</f>
        <v>87300</v>
      </c>
      <c r="O15" s="67">
        <f>N15*100/$AC$15</f>
        <v>4.2466046620228042</v>
      </c>
      <c r="P15" s="66"/>
      <c r="Q15" s="65">
        <f>SUM(Q12:Q13)</f>
        <v>95525</v>
      </c>
      <c r="R15" s="67">
        <f>Q15*100/$AC$15</f>
        <v>4.6467000038915049</v>
      </c>
      <c r="S15" s="66"/>
      <c r="T15" s="65">
        <f>SUM(T12:T13)</f>
        <v>152407</v>
      </c>
      <c r="U15" s="67">
        <f>T15*100/$AC$15</f>
        <v>7.4136572362532593</v>
      </c>
      <c r="V15" s="66"/>
      <c r="W15" s="65">
        <f>SUM(W12:W13)</f>
        <v>451329</v>
      </c>
      <c r="X15" s="67">
        <f>W15*100/$AC$15</f>
        <v>21.954362376931158</v>
      </c>
      <c r="Y15" s="66"/>
      <c r="Z15" s="65">
        <f>SUM(Z12:Z13)</f>
        <v>1073630</v>
      </c>
      <c r="AA15" s="67">
        <f>Z15*100/$AC$15</f>
        <v>52.225454333190648</v>
      </c>
      <c r="AB15" s="66"/>
      <c r="AC15" s="65">
        <f>E15+H15+K15+N15+Q15+T15+W15+Z15</f>
        <v>2055760</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6259</v>
      </c>
      <c r="F19" s="59">
        <f>H15</f>
        <v>124084</v>
      </c>
      <c r="G19" s="59"/>
      <c r="H19" s="59">
        <f>K15</f>
        <v>65226</v>
      </c>
      <c r="I19" s="59">
        <f>N15</f>
        <v>87300</v>
      </c>
      <c r="J19" s="59"/>
      <c r="K19" s="59">
        <f>Q15</f>
        <v>95525</v>
      </c>
      <c r="L19" s="59">
        <f>T15</f>
        <v>152407</v>
      </c>
      <c r="M19" s="59"/>
      <c r="N19" s="59">
        <f>W15</f>
        <v>451329</v>
      </c>
      <c r="O19" s="59">
        <f>Z15</f>
        <v>1073630</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091" t="s">
        <v>17</v>
      </c>
      <c r="C36" s="1091"/>
      <c r="D36" s="1091"/>
      <c r="E36" s="1091"/>
      <c r="F36" s="1091"/>
      <c r="G36" s="1091"/>
      <c r="H36" s="1091"/>
      <c r="I36" s="1091"/>
      <c r="J36" s="1091"/>
      <c r="K36" s="1091"/>
      <c r="AD36" s="55"/>
    </row>
    <row r="37" spans="2:30" s="3" customFormat="1" ht="12.75" customHeight="1" x14ac:dyDescent="0.2">
      <c r="B37" s="1087"/>
      <c r="C37" s="1088"/>
      <c r="D37" s="1088"/>
      <c r="E37" s="1088"/>
      <c r="F37" s="1088"/>
      <c r="G37" s="1088"/>
      <c r="H37" s="1088"/>
      <c r="I37" s="1088"/>
      <c r="J37" s="1088"/>
      <c r="K37" s="1088"/>
      <c r="L37" s="1088"/>
      <c r="M37" s="1088"/>
      <c r="N37" s="1088"/>
      <c r="O37" s="1088"/>
      <c r="P37" s="403"/>
      <c r="AD37" s="54"/>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topLeftCell="A13"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6"/>
      <c r="C2" s="1016"/>
      <c r="D2" s="1016"/>
      <c r="E2" s="1016"/>
      <c r="F2" s="1016"/>
      <c r="G2" s="1016"/>
      <c r="H2" s="1016"/>
      <c r="I2" s="1016"/>
      <c r="J2" s="1016"/>
      <c r="K2" s="1016"/>
      <c r="L2" s="1016"/>
      <c r="M2" s="1016"/>
      <c r="N2" s="1016"/>
      <c r="O2" s="1016"/>
      <c r="P2" s="1016"/>
      <c r="Q2" s="1016"/>
      <c r="R2" s="1016"/>
      <c r="S2" s="10"/>
      <c r="T2" s="16"/>
      <c r="U2" s="15"/>
      <c r="V2" s="15"/>
      <c r="W2" s="15"/>
      <c r="X2" s="15"/>
      <c r="Y2" s="15"/>
      <c r="Z2" s="15"/>
      <c r="AA2" s="15"/>
      <c r="AB2" s="15"/>
      <c r="AC2" s="15"/>
      <c r="AD2" s="15"/>
    </row>
    <row r="3" spans="1:30" x14ac:dyDescent="0.2">
      <c r="B3" s="3"/>
      <c r="C3" s="1022" t="s">
        <v>301</v>
      </c>
      <c r="D3" s="1022"/>
      <c r="E3" s="1022"/>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3" t="s">
        <v>302</v>
      </c>
      <c r="C5" s="1024"/>
      <c r="D5" s="1024"/>
      <c r="E5" s="1024"/>
      <c r="F5" s="1024"/>
      <c r="G5" s="1024"/>
      <c r="H5" s="1024"/>
      <c r="I5" s="1024"/>
      <c r="J5" s="1024"/>
      <c r="K5" s="1024"/>
      <c r="L5" s="1024"/>
      <c r="M5" s="1024"/>
      <c r="N5" s="1024"/>
      <c r="O5" s="1024"/>
      <c r="P5" s="1024"/>
      <c r="Q5" s="1025">
        <v>45107</v>
      </c>
      <c r="R5" s="1026"/>
      <c r="S5" s="1026"/>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1" t="s">
        <v>303</v>
      </c>
      <c r="C7" s="1021"/>
      <c r="D7" s="1021"/>
      <c r="E7" s="1021"/>
      <c r="F7" s="1021"/>
      <c r="G7" s="1021"/>
      <c r="H7" s="1021"/>
      <c r="I7" s="1021"/>
      <c r="J7" s="1021"/>
      <c r="K7" s="1021"/>
      <c r="L7" s="1021"/>
      <c r="M7" s="1021"/>
      <c r="N7" s="1021"/>
      <c r="O7" s="1021"/>
      <c r="P7" s="1021"/>
      <c r="Q7" s="1021"/>
      <c r="R7" s="1021"/>
      <c r="S7" s="1021"/>
      <c r="T7" s="1"/>
    </row>
    <row r="8" spans="1:30" ht="18.75" customHeight="1" x14ac:dyDescent="0.2">
      <c r="B8" s="1020" t="s">
        <v>304</v>
      </c>
      <c r="C8" s="1020"/>
      <c r="D8" s="1020"/>
      <c r="E8" s="1020"/>
      <c r="F8" s="1020"/>
      <c r="G8" s="1020"/>
      <c r="H8" s="1020"/>
      <c r="I8" s="1020"/>
      <c r="J8" s="1020"/>
      <c r="K8" s="1020"/>
      <c r="L8" s="1020"/>
      <c r="M8" s="1020"/>
      <c r="N8" s="1020"/>
      <c r="O8" s="1020"/>
      <c r="P8" s="1020"/>
      <c r="Q8" s="1020"/>
      <c r="R8" s="1020"/>
      <c r="S8" s="1020"/>
      <c r="T8" s="1"/>
    </row>
    <row r="9" spans="1:30" ht="18.75" customHeight="1" x14ac:dyDescent="0.2">
      <c r="B9" s="1020" t="s">
        <v>305</v>
      </c>
      <c r="C9" s="1020"/>
      <c r="D9" s="1020"/>
      <c r="E9" s="1020"/>
      <c r="F9" s="1020"/>
      <c r="G9" s="1020"/>
      <c r="H9" s="1020"/>
      <c r="I9" s="1020"/>
      <c r="J9" s="1020"/>
      <c r="K9" s="1020"/>
      <c r="L9" s="1020"/>
      <c r="M9" s="1020"/>
      <c r="N9" s="1020"/>
      <c r="O9" s="1020"/>
      <c r="P9" s="1020"/>
      <c r="Q9" s="1020"/>
      <c r="R9" s="1020"/>
      <c r="S9" s="1020"/>
      <c r="T9" s="1"/>
    </row>
    <row r="10" spans="1:30" ht="18.75" customHeight="1" x14ac:dyDescent="0.2">
      <c r="B10" s="1020" t="s">
        <v>306</v>
      </c>
      <c r="C10" s="1020"/>
      <c r="D10" s="1020"/>
      <c r="E10" s="1020"/>
      <c r="F10" s="1020"/>
      <c r="G10" s="1020"/>
      <c r="H10" s="1020"/>
      <c r="I10" s="1020"/>
      <c r="J10" s="1020"/>
      <c r="K10" s="1020"/>
      <c r="L10" s="1020"/>
      <c r="M10" s="1020"/>
      <c r="N10" s="1020"/>
      <c r="O10" s="1020"/>
      <c r="P10" s="1020"/>
      <c r="Q10" s="1020"/>
      <c r="R10" s="1020"/>
      <c r="S10" s="1020"/>
      <c r="T10" s="1"/>
    </row>
    <row r="11" spans="1:30" ht="18.75" customHeight="1" x14ac:dyDescent="0.2">
      <c r="B11" s="1020" t="s">
        <v>307</v>
      </c>
      <c r="C11" s="1020"/>
      <c r="D11" s="1020"/>
      <c r="E11" s="1020"/>
      <c r="F11" s="1020"/>
      <c r="G11" s="1020"/>
      <c r="H11" s="1020"/>
      <c r="I11" s="1020"/>
      <c r="J11" s="1020"/>
      <c r="K11" s="1020"/>
      <c r="L11" s="1020"/>
      <c r="M11" s="1020"/>
      <c r="N11" s="1020"/>
      <c r="O11" s="1020"/>
      <c r="P11" s="1020"/>
      <c r="Q11" s="1020"/>
      <c r="R11" s="1020"/>
      <c r="S11" s="1020"/>
      <c r="T11" s="1"/>
    </row>
    <row r="12" spans="1:30" ht="18.75" customHeight="1" x14ac:dyDescent="0.2">
      <c r="B12" s="1020" t="s">
        <v>308</v>
      </c>
      <c r="C12" s="1020"/>
      <c r="D12" s="1020"/>
      <c r="E12" s="1020"/>
      <c r="F12" s="1020"/>
      <c r="G12" s="1020"/>
      <c r="H12" s="1020"/>
      <c r="I12" s="1020"/>
      <c r="J12" s="1020"/>
      <c r="K12" s="1020"/>
      <c r="L12" s="1020"/>
      <c r="M12" s="1020"/>
      <c r="N12" s="1020"/>
      <c r="O12" s="1020"/>
      <c r="P12" s="1020"/>
      <c r="Q12" s="1020"/>
      <c r="R12" s="1020"/>
      <c r="S12" s="1020"/>
      <c r="T12" s="1"/>
    </row>
    <row r="13" spans="1:30" ht="18.75" customHeight="1" x14ac:dyDescent="0.2">
      <c r="B13" s="1020" t="s">
        <v>309</v>
      </c>
      <c r="C13" s="1020"/>
      <c r="D13" s="1020"/>
      <c r="E13" s="1020"/>
      <c r="F13" s="1020"/>
      <c r="G13" s="1020"/>
      <c r="H13" s="1020"/>
      <c r="I13" s="1020"/>
      <c r="J13" s="1020"/>
      <c r="K13" s="1020"/>
      <c r="L13" s="1020"/>
      <c r="M13" s="1020"/>
      <c r="N13" s="1020"/>
      <c r="O13" s="1020"/>
      <c r="P13" s="1020"/>
      <c r="Q13" s="1020"/>
      <c r="R13" s="1020"/>
      <c r="S13" s="1020"/>
      <c r="T13" s="1"/>
    </row>
    <row r="14" spans="1:30" ht="18.75" customHeight="1" x14ac:dyDescent="0.2">
      <c r="B14" s="1020" t="s">
        <v>310</v>
      </c>
      <c r="C14" s="1020"/>
      <c r="D14" s="1020"/>
      <c r="E14" s="1020"/>
      <c r="F14" s="1020"/>
      <c r="G14" s="1020"/>
      <c r="H14" s="1020"/>
      <c r="I14" s="1020"/>
      <c r="J14" s="1020"/>
      <c r="K14" s="1020"/>
      <c r="L14" s="1020"/>
      <c r="M14" s="1020"/>
      <c r="N14" s="1020"/>
      <c r="O14" s="1020"/>
      <c r="P14" s="1020"/>
      <c r="Q14" s="1020"/>
      <c r="R14" s="1020"/>
      <c r="S14" s="1020"/>
      <c r="T14" s="1"/>
    </row>
    <row r="15" spans="1:30" ht="18.75" customHeight="1" x14ac:dyDescent="0.2">
      <c r="B15" s="863"/>
      <c r="C15" s="863"/>
      <c r="D15" s="863"/>
      <c r="E15" s="863"/>
      <c r="F15" s="863"/>
      <c r="G15" s="863"/>
      <c r="H15" s="863"/>
      <c r="I15" s="863"/>
      <c r="J15" s="863"/>
      <c r="K15" s="863"/>
      <c r="L15" s="863"/>
      <c r="M15" s="863"/>
      <c r="N15" s="863"/>
      <c r="O15" s="863"/>
      <c r="P15" s="863"/>
      <c r="Q15" s="863"/>
      <c r="R15" s="863"/>
      <c r="S15" s="863"/>
      <c r="T15" s="1"/>
    </row>
    <row r="16" spans="1:30" ht="18.75" customHeight="1" x14ac:dyDescent="0.2">
      <c r="B16" s="1021" t="s">
        <v>311</v>
      </c>
      <c r="C16" s="1021"/>
      <c r="D16" s="1021"/>
      <c r="E16" s="1021"/>
      <c r="F16" s="1021"/>
      <c r="G16" s="1021"/>
      <c r="H16" s="1021"/>
      <c r="I16" s="1021"/>
      <c r="J16" s="1021"/>
      <c r="K16" s="1021"/>
      <c r="L16" s="1021"/>
      <c r="M16" s="1021"/>
      <c r="N16" s="1021"/>
      <c r="O16" s="1021"/>
      <c r="P16" s="1021"/>
      <c r="Q16" s="1021"/>
      <c r="R16" s="1021"/>
      <c r="S16" s="1021"/>
      <c r="T16" s="1"/>
    </row>
    <row r="17" spans="2:21" ht="18.75" customHeight="1" x14ac:dyDescent="0.2">
      <c r="B17" s="1020" t="s">
        <v>312</v>
      </c>
      <c r="C17" s="1020"/>
      <c r="D17" s="1020"/>
      <c r="E17" s="1020"/>
      <c r="F17" s="1020"/>
      <c r="G17" s="1020"/>
      <c r="H17" s="1020"/>
      <c r="I17" s="1020"/>
      <c r="J17" s="1020"/>
      <c r="K17" s="1020"/>
      <c r="L17" s="1020"/>
      <c r="M17" s="1020"/>
      <c r="N17" s="1020"/>
      <c r="O17" s="1020"/>
      <c r="P17" s="1020"/>
      <c r="Q17" s="1020"/>
      <c r="R17" s="1020"/>
      <c r="S17" s="1020"/>
      <c r="T17" s="863"/>
    </row>
    <row r="18" spans="2:21" ht="18.75" customHeight="1" x14ac:dyDescent="0.2">
      <c r="B18" s="1020" t="s">
        <v>313</v>
      </c>
      <c r="C18" s="1020"/>
      <c r="D18" s="1020"/>
      <c r="E18" s="1020"/>
      <c r="F18" s="1020"/>
      <c r="G18" s="1020"/>
      <c r="H18" s="1020"/>
      <c r="I18" s="1020"/>
      <c r="J18" s="1020"/>
      <c r="K18" s="1020"/>
      <c r="L18" s="1020"/>
      <c r="M18" s="1020"/>
      <c r="N18" s="1020"/>
      <c r="O18" s="1020"/>
      <c r="P18" s="1020"/>
      <c r="Q18" s="1020"/>
      <c r="R18" s="1020"/>
      <c r="S18" s="1020"/>
      <c r="T18" s="863"/>
    </row>
    <row r="19" spans="2:21" ht="18.75" customHeight="1" x14ac:dyDescent="0.2">
      <c r="B19" s="1020" t="s">
        <v>314</v>
      </c>
      <c r="C19" s="1020"/>
      <c r="D19" s="1020"/>
      <c r="E19" s="1020"/>
      <c r="F19" s="1020"/>
      <c r="G19" s="1020"/>
      <c r="H19" s="1020"/>
      <c r="I19" s="1020"/>
      <c r="J19" s="1020"/>
      <c r="K19" s="1020"/>
      <c r="L19" s="1020"/>
      <c r="M19" s="1020"/>
      <c r="N19" s="1020"/>
      <c r="O19" s="1020"/>
      <c r="P19" s="1020"/>
      <c r="Q19" s="1020"/>
      <c r="R19" s="1020"/>
      <c r="S19" s="1020"/>
      <c r="T19" s="863"/>
    </row>
    <row r="20" spans="2:21" ht="18.75" customHeight="1" x14ac:dyDescent="0.2">
      <c r="B20" s="1020" t="s">
        <v>315</v>
      </c>
      <c r="C20" s="1020"/>
      <c r="D20" s="1020"/>
      <c r="E20" s="1020"/>
      <c r="F20" s="1020"/>
      <c r="G20" s="1020"/>
      <c r="H20" s="1020"/>
      <c r="I20" s="1020"/>
      <c r="J20" s="1020"/>
      <c r="K20" s="1020"/>
      <c r="L20" s="1020"/>
      <c r="M20" s="1020"/>
      <c r="N20" s="1020"/>
      <c r="O20" s="1020"/>
      <c r="P20" s="1020"/>
      <c r="Q20" s="1020"/>
      <c r="R20" s="1020"/>
      <c r="S20" s="1020"/>
      <c r="T20" s="863"/>
    </row>
    <row r="21" spans="2:21" ht="18.75" customHeight="1" x14ac:dyDescent="0.2">
      <c r="B21" s="1020" t="s">
        <v>316</v>
      </c>
      <c r="C21" s="1020"/>
      <c r="D21" s="1020"/>
      <c r="E21" s="1020"/>
      <c r="F21" s="1020"/>
      <c r="G21" s="1020"/>
      <c r="H21" s="1020"/>
      <c r="I21" s="1020"/>
      <c r="J21" s="1020"/>
      <c r="K21" s="1020"/>
      <c r="L21" s="1020"/>
      <c r="M21" s="1020"/>
      <c r="N21" s="1020"/>
      <c r="O21" s="1020"/>
      <c r="P21" s="1020"/>
      <c r="Q21" s="1020"/>
      <c r="R21" s="1020"/>
      <c r="S21" s="1020"/>
      <c r="T21" s="1020"/>
    </row>
    <row r="22" spans="2:21" ht="18.75" customHeight="1" x14ac:dyDescent="0.2">
      <c r="B22" s="1020" t="s">
        <v>317</v>
      </c>
      <c r="C22" s="1020"/>
      <c r="D22" s="1020"/>
      <c r="E22" s="1020"/>
      <c r="F22" s="1020"/>
      <c r="G22" s="1020"/>
      <c r="H22" s="1020"/>
      <c r="I22" s="1020"/>
      <c r="J22" s="1020"/>
      <c r="K22" s="1020"/>
      <c r="L22" s="1020"/>
      <c r="M22" s="1020"/>
      <c r="N22" s="1020"/>
      <c r="O22" s="1020"/>
      <c r="P22" s="1020"/>
      <c r="Q22" s="1020"/>
      <c r="R22" s="1020"/>
      <c r="S22" s="1020"/>
      <c r="T22" s="863"/>
    </row>
    <row r="23" spans="2:21" ht="18.75" customHeight="1" x14ac:dyDescent="0.2">
      <c r="B23" s="1020" t="s">
        <v>318</v>
      </c>
      <c r="C23" s="1020"/>
      <c r="D23" s="1020"/>
      <c r="E23" s="1020"/>
      <c r="F23" s="1020"/>
      <c r="G23" s="1020"/>
      <c r="H23" s="1020"/>
      <c r="I23" s="1020"/>
      <c r="J23" s="1020"/>
      <c r="K23" s="1020"/>
      <c r="L23" s="1020"/>
      <c r="M23" s="1020"/>
      <c r="N23" s="1020"/>
      <c r="O23" s="1020"/>
      <c r="P23" s="1020"/>
      <c r="Q23" s="1020"/>
      <c r="R23" s="1020"/>
      <c r="S23" s="1020"/>
      <c r="T23" s="863"/>
    </row>
    <row r="24" spans="2:21" ht="18.75" customHeight="1" x14ac:dyDescent="0.2">
      <c r="B24" s="863"/>
      <c r="C24" s="863"/>
      <c r="D24" s="863"/>
      <c r="E24" s="863"/>
      <c r="F24" s="863"/>
      <c r="G24" s="863"/>
      <c r="H24" s="863"/>
      <c r="I24" s="863"/>
      <c r="J24" s="863"/>
      <c r="K24" s="863"/>
      <c r="L24" s="863"/>
      <c r="M24" s="863"/>
      <c r="N24" s="863"/>
      <c r="O24" s="863"/>
      <c r="P24" s="863"/>
      <c r="Q24" s="863"/>
      <c r="R24" s="863"/>
      <c r="S24" s="863"/>
      <c r="T24" s="788"/>
    </row>
    <row r="25" spans="2:21" ht="18.75" customHeight="1" x14ac:dyDescent="0.2">
      <c r="B25" s="1021" t="s">
        <v>319</v>
      </c>
      <c r="C25" s="1021"/>
      <c r="D25" s="1021"/>
      <c r="E25" s="1021"/>
      <c r="F25" s="1021"/>
      <c r="G25" s="1021"/>
      <c r="H25" s="1021"/>
      <c r="I25" s="1021"/>
      <c r="J25" s="1021"/>
      <c r="K25" s="1021"/>
      <c r="L25" s="1021"/>
      <c r="M25" s="1021"/>
      <c r="N25" s="1021"/>
      <c r="O25" s="1021"/>
      <c r="P25" s="1021"/>
      <c r="Q25" s="1021"/>
      <c r="R25" s="1021"/>
      <c r="S25" s="1021"/>
      <c r="T25" s="1"/>
    </row>
    <row r="26" spans="2:21" ht="18.75" customHeight="1" x14ac:dyDescent="0.2">
      <c r="B26" s="1020" t="s">
        <v>320</v>
      </c>
      <c r="C26" s="1020"/>
      <c r="D26" s="1020"/>
      <c r="E26" s="1020"/>
      <c r="F26" s="1020"/>
      <c r="G26" s="1020"/>
      <c r="H26" s="1020"/>
      <c r="I26" s="1020"/>
      <c r="J26" s="1020"/>
      <c r="K26" s="1020"/>
      <c r="L26" s="1020"/>
      <c r="M26" s="1020"/>
      <c r="N26" s="1020"/>
      <c r="O26" s="1020"/>
      <c r="P26" s="1020"/>
      <c r="Q26" s="1020"/>
      <c r="R26" s="1020"/>
      <c r="S26" s="1020"/>
      <c r="T26" s="1020"/>
      <c r="U26" s="1020"/>
    </row>
    <row r="27" spans="2:21" ht="18.75" customHeight="1" x14ac:dyDescent="0.2">
      <c r="B27" s="1020" t="s">
        <v>321</v>
      </c>
      <c r="C27" s="1020"/>
      <c r="D27" s="1020"/>
      <c r="E27" s="1020"/>
      <c r="F27" s="1020"/>
      <c r="G27" s="1020"/>
      <c r="H27" s="1020"/>
      <c r="I27" s="1020"/>
      <c r="J27" s="1020"/>
      <c r="K27" s="1020"/>
      <c r="L27" s="1020"/>
      <c r="M27" s="1020"/>
      <c r="N27" s="1020"/>
      <c r="O27" s="1020"/>
      <c r="P27" s="1020"/>
      <c r="Q27" s="1020"/>
      <c r="R27" s="1020"/>
      <c r="S27" s="1020"/>
      <c r="T27" s="1020"/>
      <c r="U27" s="1020"/>
    </row>
    <row r="28" spans="2:21" ht="18.75" customHeight="1" x14ac:dyDescent="0.2">
      <c r="B28" s="1020" t="s">
        <v>322</v>
      </c>
      <c r="C28" s="1020"/>
      <c r="D28" s="1020"/>
      <c r="E28" s="1020"/>
      <c r="F28" s="1020"/>
      <c r="G28" s="1020"/>
      <c r="H28" s="1020"/>
      <c r="I28" s="1020"/>
      <c r="J28" s="1020"/>
      <c r="K28" s="1020"/>
      <c r="L28" s="1020"/>
      <c r="M28" s="1020"/>
      <c r="N28" s="1020"/>
      <c r="O28" s="1020"/>
      <c r="P28" s="1020"/>
      <c r="Q28" s="1020"/>
      <c r="R28" s="1020"/>
      <c r="S28" s="1020"/>
      <c r="T28" s="1020"/>
      <c r="U28" s="1020"/>
    </row>
    <row r="29" spans="2:21" ht="18.75" customHeight="1" x14ac:dyDescent="0.2">
      <c r="B29" s="1020" t="s">
        <v>323</v>
      </c>
      <c r="C29" s="1020"/>
      <c r="D29" s="1020"/>
      <c r="E29" s="1020"/>
      <c r="F29" s="1020"/>
      <c r="G29" s="1020"/>
      <c r="H29" s="1020"/>
      <c r="I29" s="1020"/>
      <c r="J29" s="1020"/>
      <c r="K29" s="1020"/>
      <c r="L29" s="1020"/>
      <c r="M29" s="1020"/>
      <c r="N29" s="1020"/>
      <c r="O29" s="1020"/>
      <c r="P29" s="1020"/>
      <c r="Q29" s="1020"/>
      <c r="R29" s="1020"/>
      <c r="S29" s="1020"/>
      <c r="T29" s="1020"/>
      <c r="U29" s="1020"/>
    </row>
    <row r="30" spans="2:21" ht="15" customHeight="1" x14ac:dyDescent="0.2">
      <c r="B30" s="1020" t="s">
        <v>324</v>
      </c>
      <c r="C30" s="1020"/>
      <c r="D30" s="1020"/>
      <c r="E30" s="1020"/>
      <c r="F30" s="1020"/>
      <c r="G30" s="1020"/>
      <c r="H30" s="1020"/>
      <c r="I30" s="1020"/>
      <c r="J30" s="1020"/>
      <c r="K30" s="1020"/>
      <c r="L30" s="1020"/>
      <c r="M30" s="1020"/>
      <c r="N30" s="1020"/>
      <c r="O30" s="1020"/>
      <c r="P30" s="1020"/>
      <c r="Q30" s="1020"/>
      <c r="R30" s="1020"/>
      <c r="S30" s="1020"/>
      <c r="T30" s="1020"/>
      <c r="U30" s="1020"/>
    </row>
    <row r="31" spans="2:21" ht="18.75" customHeight="1" x14ac:dyDescent="0.2">
      <c r="B31" s="1020" t="s">
        <v>325</v>
      </c>
      <c r="C31" s="1020"/>
      <c r="D31" s="1020"/>
      <c r="E31" s="1020"/>
      <c r="F31" s="1020"/>
      <c r="G31" s="1020"/>
      <c r="H31" s="1020"/>
      <c r="I31" s="1020"/>
      <c r="J31" s="1020"/>
      <c r="K31" s="1020"/>
      <c r="L31" s="1020"/>
      <c r="M31" s="1020"/>
      <c r="N31" s="1020"/>
      <c r="O31" s="1020"/>
      <c r="P31" s="1020"/>
      <c r="Q31" s="1020"/>
      <c r="R31" s="1020"/>
      <c r="S31" s="1020"/>
      <c r="T31" s="1020"/>
      <c r="U31" s="1020"/>
    </row>
    <row r="32" spans="2:21" ht="18.75" customHeight="1" x14ac:dyDescent="0.2">
      <c r="B32" s="863"/>
      <c r="C32" s="863"/>
      <c r="D32" s="863"/>
      <c r="E32" s="863"/>
      <c r="F32" s="863"/>
      <c r="G32" s="863"/>
      <c r="H32" s="863"/>
      <c r="I32" s="863"/>
      <c r="J32" s="863"/>
      <c r="K32" s="863"/>
      <c r="L32" s="863"/>
      <c r="M32" s="863"/>
      <c r="N32" s="863"/>
      <c r="O32" s="863"/>
      <c r="P32" s="863"/>
      <c r="Q32" s="863"/>
      <c r="R32" s="863"/>
      <c r="S32" s="863"/>
      <c r="T32" s="788"/>
    </row>
    <row r="33" spans="2:20" ht="15.95" customHeight="1" x14ac:dyDescent="0.2">
      <c r="B33" s="788"/>
      <c r="C33" s="788"/>
      <c r="D33" s="788"/>
      <c r="E33" s="788"/>
      <c r="F33" s="788"/>
      <c r="G33" s="788"/>
      <c r="H33" s="788"/>
      <c r="I33" s="788"/>
      <c r="J33" s="788"/>
      <c r="K33" s="788"/>
      <c r="L33" s="788"/>
      <c r="M33" s="788"/>
      <c r="N33" s="788"/>
      <c r="O33" s="789"/>
      <c r="P33" s="788"/>
      <c r="Q33" s="789"/>
      <c r="R33" s="788"/>
      <c r="S33" s="788"/>
      <c r="T33" s="788"/>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58"/>
      <c r="C2" s="1058"/>
      <c r="D2" s="1058"/>
      <c r="E2" s="1058"/>
      <c r="F2" s="1058"/>
      <c r="G2" s="92"/>
      <c r="H2" s="1102"/>
      <c r="I2" s="1102"/>
      <c r="J2" s="1102"/>
      <c r="K2" s="1102"/>
      <c r="L2" s="1102"/>
      <c r="M2" s="1102"/>
      <c r="N2" s="1102"/>
      <c r="O2" s="1102"/>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31" t="s">
        <v>410</v>
      </c>
      <c r="C4" s="1031"/>
      <c r="D4" s="1031"/>
      <c r="E4" s="1031"/>
      <c r="F4" s="1031"/>
      <c r="G4" s="1031"/>
      <c r="H4" s="1031"/>
      <c r="I4" s="1031"/>
      <c r="J4" s="1031"/>
      <c r="K4" s="1031"/>
      <c r="L4" s="1031"/>
      <c r="M4" s="1031"/>
      <c r="N4" s="1031"/>
      <c r="O4" s="1031"/>
      <c r="P4" s="1031"/>
      <c r="Q4" s="1031"/>
      <c r="R4" s="1031"/>
      <c r="S4" s="1031"/>
      <c r="T4" s="1031"/>
      <c r="U4" s="1031"/>
      <c r="V4" s="1031"/>
      <c r="W4" s="1031"/>
      <c r="X4" s="1031"/>
    </row>
    <row r="5" spans="1:24" s="93" customFormat="1" ht="1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03" t="s">
        <v>15</v>
      </c>
      <c r="C7" s="23"/>
      <c r="D7" s="1059" t="s">
        <v>32</v>
      </c>
      <c r="E7" s="1060"/>
      <c r="F7" s="21"/>
      <c r="G7" s="96"/>
      <c r="H7" s="1059" t="s">
        <v>254</v>
      </c>
      <c r="I7" s="1060"/>
      <c r="J7" s="41"/>
      <c r="K7" s="1059" t="s">
        <v>34</v>
      </c>
      <c r="L7" s="1060"/>
      <c r="M7" s="41"/>
      <c r="N7" s="1059" t="s">
        <v>52</v>
      </c>
      <c r="O7" s="1060"/>
      <c r="P7" s="41"/>
      <c r="Q7" s="1059" t="s">
        <v>53</v>
      </c>
      <c r="R7" s="1060"/>
      <c r="T7" s="1098" t="s">
        <v>54</v>
      </c>
      <c r="U7" s="1099"/>
      <c r="V7" s="41"/>
      <c r="W7" s="1059" t="s">
        <v>121</v>
      </c>
      <c r="X7" s="1060"/>
    </row>
    <row r="8" spans="1:24" s="39" customFormat="1" ht="29.25" customHeight="1" x14ac:dyDescent="0.2">
      <c r="A8" s="98"/>
      <c r="B8" s="1104"/>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433486</v>
      </c>
      <c r="E10" s="185">
        <v>21.086410865081525</v>
      </c>
      <c r="F10" s="106"/>
      <c r="G10" s="107"/>
      <c r="H10" s="105">
        <v>384241</v>
      </c>
      <c r="I10" s="185">
        <v>88.639771526646769</v>
      </c>
      <c r="J10" s="108"/>
      <c r="K10" s="105">
        <v>85005</v>
      </c>
      <c r="L10" s="185">
        <v>22.12283436697281</v>
      </c>
      <c r="M10" s="109">
        <v>53364</v>
      </c>
      <c r="N10" s="105">
        <v>141237</v>
      </c>
      <c r="O10" s="185">
        <v>36.757399652822059</v>
      </c>
      <c r="P10" s="107">
        <v>53364</v>
      </c>
      <c r="Q10" s="105">
        <v>89229</v>
      </c>
      <c r="R10" s="185">
        <f t="shared" ref="R10:R27" si="0">Q10*100/H10</f>
        <v>23.22214443539341</v>
      </c>
      <c r="S10" s="110"/>
      <c r="T10" s="105">
        <f t="shared" ref="T10:T27" si="1">K10+N10+Q10</f>
        <v>315471</v>
      </c>
      <c r="U10" s="185">
        <f>T10*100/H10</f>
        <v>82.102378455188287</v>
      </c>
      <c r="V10" s="107">
        <v>53364</v>
      </c>
      <c r="W10" s="105">
        <v>68770</v>
      </c>
      <c r="X10" s="185">
        <f>W10*100/H10</f>
        <v>17.89762154481172</v>
      </c>
    </row>
    <row r="11" spans="1:24" s="104" customFormat="1" ht="18" customHeight="1" x14ac:dyDescent="0.2">
      <c r="A11" s="103"/>
      <c r="B11" s="32" t="s">
        <v>10</v>
      </c>
      <c r="D11" s="111">
        <v>52747</v>
      </c>
      <c r="E11" s="186">
        <v>2.5658150756897693</v>
      </c>
      <c r="F11" s="106"/>
      <c r="G11" s="107"/>
      <c r="H11" s="111">
        <v>48209</v>
      </c>
      <c r="I11" s="186">
        <v>91.396667109029892</v>
      </c>
      <c r="J11" s="108"/>
      <c r="K11" s="111">
        <v>12331</v>
      </c>
      <c r="L11" s="186">
        <v>25.578211537264828</v>
      </c>
      <c r="M11" s="109">
        <v>5161</v>
      </c>
      <c r="N11" s="111">
        <v>14644</v>
      </c>
      <c r="O11" s="186">
        <v>30.376070858138522</v>
      </c>
      <c r="P11" s="107">
        <v>5161</v>
      </c>
      <c r="Q11" s="111">
        <v>13401</v>
      </c>
      <c r="R11" s="186">
        <f t="shared" si="0"/>
        <v>27.797714119770166</v>
      </c>
      <c r="S11" s="110"/>
      <c r="T11" s="111">
        <f t="shared" si="1"/>
        <v>40376</v>
      </c>
      <c r="U11" s="186">
        <f t="shared" ref="U11:U27" si="2">T11*100/H11</f>
        <v>83.751996515173516</v>
      </c>
      <c r="V11" s="107">
        <v>5161</v>
      </c>
      <c r="W11" s="111">
        <v>7833</v>
      </c>
      <c r="X11" s="186">
        <f t="shared" ref="X11:X27" si="3">W11*100/H11</f>
        <v>16.248003484826484</v>
      </c>
    </row>
    <row r="12" spans="1:24" s="104" customFormat="1" ht="18" customHeight="1" x14ac:dyDescent="0.2">
      <c r="A12" s="103"/>
      <c r="B12" s="32" t="s">
        <v>40</v>
      </c>
      <c r="D12" s="111">
        <v>45417</v>
      </c>
      <c r="E12" s="186">
        <v>2.2092559442736506</v>
      </c>
      <c r="F12" s="106"/>
      <c r="G12" s="107"/>
      <c r="H12" s="111">
        <v>41658</v>
      </c>
      <c r="I12" s="186">
        <v>91.723363498249554</v>
      </c>
      <c r="J12" s="108"/>
      <c r="K12" s="111">
        <v>8094</v>
      </c>
      <c r="L12" s="186">
        <v>19.429641365404002</v>
      </c>
      <c r="M12" s="109">
        <v>3593</v>
      </c>
      <c r="N12" s="111">
        <v>11153</v>
      </c>
      <c r="O12" s="186">
        <v>26.772768735897067</v>
      </c>
      <c r="P12" s="107">
        <v>3593</v>
      </c>
      <c r="Q12" s="111">
        <v>13910</v>
      </c>
      <c r="R12" s="186">
        <f t="shared" si="0"/>
        <v>33.39094531662586</v>
      </c>
      <c r="S12" s="110"/>
      <c r="T12" s="111">
        <f t="shared" si="1"/>
        <v>33157</v>
      </c>
      <c r="U12" s="186">
        <f t="shared" si="2"/>
        <v>79.593355417926929</v>
      </c>
      <c r="V12" s="107">
        <v>3593</v>
      </c>
      <c r="W12" s="111">
        <v>8501</v>
      </c>
      <c r="X12" s="186">
        <f t="shared" si="3"/>
        <v>20.406644582073071</v>
      </c>
    </row>
    <row r="13" spans="1:24" s="104" customFormat="1" ht="18" customHeight="1" x14ac:dyDescent="0.2">
      <c r="A13" s="103"/>
      <c r="B13" s="32" t="s">
        <v>41</v>
      </c>
      <c r="D13" s="111">
        <v>42037</v>
      </c>
      <c r="E13" s="186">
        <v>2.0448398645756316</v>
      </c>
      <c r="F13" s="106"/>
      <c r="G13" s="107"/>
      <c r="H13" s="111">
        <v>38540</v>
      </c>
      <c r="I13" s="186">
        <v>91.681138045055548</v>
      </c>
      <c r="J13" s="108"/>
      <c r="K13" s="111">
        <v>8026</v>
      </c>
      <c r="L13" s="186">
        <v>20.825116761805916</v>
      </c>
      <c r="M13" s="109">
        <v>2742</v>
      </c>
      <c r="N13" s="111">
        <v>10618</v>
      </c>
      <c r="O13" s="186">
        <v>27.55059678256357</v>
      </c>
      <c r="P13" s="107">
        <v>2742</v>
      </c>
      <c r="Q13" s="111">
        <v>12986</v>
      </c>
      <c r="R13" s="186">
        <f t="shared" si="0"/>
        <v>33.694862480539697</v>
      </c>
      <c r="S13" s="110"/>
      <c r="T13" s="111">
        <f t="shared" si="1"/>
        <v>31630</v>
      </c>
      <c r="U13" s="186">
        <f t="shared" si="2"/>
        <v>82.070576024909187</v>
      </c>
      <c r="V13" s="107">
        <v>2742</v>
      </c>
      <c r="W13" s="111">
        <v>6910</v>
      </c>
      <c r="X13" s="186">
        <f t="shared" si="3"/>
        <v>17.929423975090813</v>
      </c>
    </row>
    <row r="14" spans="1:24" s="104" customFormat="1" ht="18" customHeight="1" x14ac:dyDescent="0.2">
      <c r="A14" s="103"/>
      <c r="B14" s="32" t="s">
        <v>9</v>
      </c>
      <c r="D14" s="111">
        <v>59043</v>
      </c>
      <c r="E14" s="186">
        <v>2.8720765069852514</v>
      </c>
      <c r="F14" s="106"/>
      <c r="G14" s="107"/>
      <c r="H14" s="111">
        <v>50306</v>
      </c>
      <c r="I14" s="186">
        <v>85.202310180715756</v>
      </c>
      <c r="J14" s="108"/>
      <c r="K14" s="111">
        <v>14897</v>
      </c>
      <c r="L14" s="186">
        <v>29.612769848527016</v>
      </c>
      <c r="M14" s="109">
        <v>7296</v>
      </c>
      <c r="N14" s="111">
        <v>15276</v>
      </c>
      <c r="O14" s="186">
        <v>30.366159106269631</v>
      </c>
      <c r="P14" s="107">
        <v>7296</v>
      </c>
      <c r="Q14" s="111">
        <v>14093</v>
      </c>
      <c r="R14" s="186">
        <f t="shared" si="0"/>
        <v>28.014550948197034</v>
      </c>
      <c r="S14" s="110"/>
      <c r="T14" s="111">
        <f t="shared" si="1"/>
        <v>44266</v>
      </c>
      <c r="U14" s="186">
        <f t="shared" si="2"/>
        <v>87.993479902993684</v>
      </c>
      <c r="V14" s="107">
        <v>7296</v>
      </c>
      <c r="W14" s="111">
        <v>6040</v>
      </c>
      <c r="X14" s="186">
        <f t="shared" si="3"/>
        <v>12.006520097006321</v>
      </c>
    </row>
    <row r="15" spans="1:24" s="104" customFormat="1" ht="18" customHeight="1" x14ac:dyDescent="0.2">
      <c r="A15" s="103"/>
      <c r="B15" s="32" t="s">
        <v>8</v>
      </c>
      <c r="D15" s="111">
        <v>23546</v>
      </c>
      <c r="E15" s="186">
        <v>1.1453671634821185</v>
      </c>
      <c r="F15" s="106"/>
      <c r="G15" s="107"/>
      <c r="H15" s="111">
        <v>22849</v>
      </c>
      <c r="I15" s="186">
        <v>97.039836914974941</v>
      </c>
      <c r="J15" s="108"/>
      <c r="K15" s="111">
        <v>5912</v>
      </c>
      <c r="L15" s="186">
        <v>25.874217690052081</v>
      </c>
      <c r="M15" s="109">
        <v>3462</v>
      </c>
      <c r="N15" s="111">
        <v>8014</v>
      </c>
      <c r="O15" s="186">
        <v>35.073745021663967</v>
      </c>
      <c r="P15" s="107">
        <v>3462</v>
      </c>
      <c r="Q15" s="111">
        <v>4814</v>
      </c>
      <c r="R15" s="186">
        <f t="shared" si="0"/>
        <v>21.068755744233883</v>
      </c>
      <c r="S15" s="110"/>
      <c r="T15" s="111">
        <f t="shared" si="1"/>
        <v>18740</v>
      </c>
      <c r="U15" s="186">
        <f t="shared" si="2"/>
        <v>82.016718455949928</v>
      </c>
      <c r="V15" s="107">
        <v>3462</v>
      </c>
      <c r="W15" s="111">
        <v>4109</v>
      </c>
      <c r="X15" s="186">
        <f t="shared" si="3"/>
        <v>17.983281544050069</v>
      </c>
    </row>
    <row r="16" spans="1:24" s="104" customFormat="1" ht="18" customHeight="1" x14ac:dyDescent="0.2">
      <c r="A16" s="103"/>
      <c r="B16" s="32" t="s">
        <v>7</v>
      </c>
      <c r="D16" s="111">
        <v>151767</v>
      </c>
      <c r="E16" s="186">
        <v>7.3825251974938713</v>
      </c>
      <c r="F16" s="106"/>
      <c r="G16" s="107"/>
      <c r="H16" s="111">
        <v>143181</v>
      </c>
      <c r="I16" s="186">
        <v>94.342643657712145</v>
      </c>
      <c r="J16" s="108"/>
      <c r="K16" s="111">
        <v>33831</v>
      </c>
      <c r="L16" s="186">
        <v>23.628135017914389</v>
      </c>
      <c r="M16" s="109">
        <v>14325</v>
      </c>
      <c r="N16" s="111">
        <v>38988</v>
      </c>
      <c r="O16" s="186">
        <v>27.229869884970771</v>
      </c>
      <c r="P16" s="107">
        <v>14325</v>
      </c>
      <c r="Q16" s="111">
        <v>45412</v>
      </c>
      <c r="R16" s="186">
        <f t="shared" si="0"/>
        <v>31.716498697452874</v>
      </c>
      <c r="S16" s="110"/>
      <c r="T16" s="111">
        <f t="shared" si="1"/>
        <v>118231</v>
      </c>
      <c r="U16" s="186">
        <f t="shared" si="2"/>
        <v>82.574503600338033</v>
      </c>
      <c r="V16" s="107">
        <v>14325</v>
      </c>
      <c r="W16" s="111">
        <v>24950</v>
      </c>
      <c r="X16" s="186">
        <f t="shared" si="3"/>
        <v>17.425496399661967</v>
      </c>
    </row>
    <row r="17" spans="1:24" s="104" customFormat="1" ht="18" customHeight="1" x14ac:dyDescent="0.2">
      <c r="A17" s="103"/>
      <c r="B17" s="32" t="s">
        <v>43</v>
      </c>
      <c r="D17" s="111">
        <v>94471</v>
      </c>
      <c r="E17" s="186">
        <v>4.5954294275596377</v>
      </c>
      <c r="F17" s="106"/>
      <c r="G17" s="107"/>
      <c r="H17" s="111">
        <v>89970</v>
      </c>
      <c r="I17" s="186">
        <v>95.235574938340861</v>
      </c>
      <c r="J17" s="108"/>
      <c r="K17" s="111">
        <v>22390</v>
      </c>
      <c r="L17" s="186">
        <v>24.886073135489607</v>
      </c>
      <c r="M17" s="109">
        <v>9188</v>
      </c>
      <c r="N17" s="111">
        <v>24061</v>
      </c>
      <c r="O17" s="186">
        <v>26.743358897410246</v>
      </c>
      <c r="P17" s="107">
        <v>9188</v>
      </c>
      <c r="Q17" s="111">
        <v>26900</v>
      </c>
      <c r="R17" s="186">
        <f t="shared" si="0"/>
        <v>29.89885517394687</v>
      </c>
      <c r="S17" s="110"/>
      <c r="T17" s="111">
        <f t="shared" si="1"/>
        <v>73351</v>
      </c>
      <c r="U17" s="186">
        <f t="shared" si="2"/>
        <v>81.528287206846727</v>
      </c>
      <c r="V17" s="107">
        <v>9188</v>
      </c>
      <c r="W17" s="111">
        <v>16619</v>
      </c>
      <c r="X17" s="186">
        <f t="shared" si="3"/>
        <v>18.471712793153273</v>
      </c>
    </row>
    <row r="18" spans="1:24" s="104" customFormat="1" ht="18" customHeight="1" x14ac:dyDescent="0.2">
      <c r="A18" s="103"/>
      <c r="B18" s="32" t="s">
        <v>44</v>
      </c>
      <c r="D18" s="111">
        <v>368289</v>
      </c>
      <c r="E18" s="186">
        <v>17.914980347900531</v>
      </c>
      <c r="F18" s="106"/>
      <c r="G18" s="107"/>
      <c r="H18" s="111">
        <v>341061</v>
      </c>
      <c r="I18" s="186">
        <v>92.606892956346783</v>
      </c>
      <c r="J18" s="108"/>
      <c r="K18" s="111">
        <v>51354</v>
      </c>
      <c r="L18" s="186">
        <v>15.057130542630205</v>
      </c>
      <c r="M18" s="109">
        <v>34612</v>
      </c>
      <c r="N18" s="111">
        <v>98561</v>
      </c>
      <c r="O18" s="186">
        <v>28.898349562101796</v>
      </c>
      <c r="P18" s="107">
        <v>34612</v>
      </c>
      <c r="Q18" s="111">
        <v>116583</v>
      </c>
      <c r="R18" s="186">
        <f t="shared" si="0"/>
        <v>34.182448301037056</v>
      </c>
      <c r="S18" s="110"/>
      <c r="T18" s="111">
        <f t="shared" si="1"/>
        <v>266498</v>
      </c>
      <c r="U18" s="186">
        <f t="shared" si="2"/>
        <v>78.13792840576906</v>
      </c>
      <c r="V18" s="107">
        <v>34612</v>
      </c>
      <c r="W18" s="111">
        <v>74563</v>
      </c>
      <c r="X18" s="186">
        <f t="shared" si="3"/>
        <v>21.862071594230944</v>
      </c>
    </row>
    <row r="19" spans="1:24" s="104" customFormat="1" ht="18" customHeight="1" x14ac:dyDescent="0.2">
      <c r="A19" s="103"/>
      <c r="B19" s="32" t="s">
        <v>6</v>
      </c>
      <c r="D19" s="111">
        <v>197799</v>
      </c>
      <c r="E19" s="186">
        <v>9.6216970852628716</v>
      </c>
      <c r="F19" s="106"/>
      <c r="G19" s="107"/>
      <c r="H19" s="111">
        <v>179873</v>
      </c>
      <c r="I19" s="186">
        <v>90.937264596888767</v>
      </c>
      <c r="J19" s="108"/>
      <c r="K19" s="111">
        <v>45267</v>
      </c>
      <c r="L19" s="186">
        <v>25.166089407526421</v>
      </c>
      <c r="M19" s="109">
        <v>13397</v>
      </c>
      <c r="N19" s="111">
        <v>57713</v>
      </c>
      <c r="O19" s="186">
        <v>32.085415821162712</v>
      </c>
      <c r="P19" s="107">
        <v>13397</v>
      </c>
      <c r="Q19" s="111">
        <v>50781</v>
      </c>
      <c r="R19" s="186">
        <f t="shared" si="0"/>
        <v>28.231585618742113</v>
      </c>
      <c r="S19" s="110"/>
      <c r="T19" s="111">
        <f t="shared" si="1"/>
        <v>153761</v>
      </c>
      <c r="U19" s="186">
        <f t="shared" si="2"/>
        <v>85.483090847431242</v>
      </c>
      <c r="V19" s="107">
        <v>13397</v>
      </c>
      <c r="W19" s="111">
        <v>26112</v>
      </c>
      <c r="X19" s="186">
        <f t="shared" si="3"/>
        <v>14.516909152568758</v>
      </c>
    </row>
    <row r="20" spans="1:24" s="104" customFormat="1" ht="18" customHeight="1" x14ac:dyDescent="0.2">
      <c r="A20" s="103"/>
      <c r="B20" s="32" t="s">
        <v>5</v>
      </c>
      <c r="D20" s="111">
        <v>57881</v>
      </c>
      <c r="E20" s="186">
        <v>2.8155523991127369</v>
      </c>
      <c r="F20" s="106"/>
      <c r="G20" s="107"/>
      <c r="H20" s="111">
        <v>54967</v>
      </c>
      <c r="I20" s="186">
        <v>94.965532730947984</v>
      </c>
      <c r="J20" s="108"/>
      <c r="K20" s="111">
        <v>12955</v>
      </c>
      <c r="L20" s="186">
        <v>23.568686666545382</v>
      </c>
      <c r="M20" s="109">
        <v>6540</v>
      </c>
      <c r="N20" s="111">
        <v>13136</v>
      </c>
      <c r="O20" s="186">
        <v>23.8979751487256</v>
      </c>
      <c r="P20" s="107">
        <v>6540</v>
      </c>
      <c r="Q20" s="111">
        <v>13844</v>
      </c>
      <c r="R20" s="186">
        <f t="shared" si="0"/>
        <v>25.186020703331089</v>
      </c>
      <c r="S20" s="110"/>
      <c r="T20" s="111">
        <f t="shared" si="1"/>
        <v>39935</v>
      </c>
      <c r="U20" s="186">
        <f t="shared" si="2"/>
        <v>72.652682518602077</v>
      </c>
      <c r="V20" s="107">
        <v>6540</v>
      </c>
      <c r="W20" s="111">
        <v>15032</v>
      </c>
      <c r="X20" s="186">
        <f t="shared" si="3"/>
        <v>27.34731748139793</v>
      </c>
    </row>
    <row r="21" spans="1:24" s="104" customFormat="1" ht="18" customHeight="1" x14ac:dyDescent="0.2">
      <c r="A21" s="103"/>
      <c r="B21" s="32" t="s">
        <v>38</v>
      </c>
      <c r="D21" s="111">
        <v>83145</v>
      </c>
      <c r="E21" s="186">
        <v>4.044489629139588</v>
      </c>
      <c r="F21" s="106"/>
      <c r="G21" s="107"/>
      <c r="H21" s="111">
        <v>82735</v>
      </c>
      <c r="I21" s="186">
        <v>99.506885561368691</v>
      </c>
      <c r="J21" s="108"/>
      <c r="K21" s="111">
        <v>26393</v>
      </c>
      <c r="L21" s="186">
        <v>31.900646642895992</v>
      </c>
      <c r="M21" s="109">
        <v>13798</v>
      </c>
      <c r="N21" s="111">
        <v>25513</v>
      </c>
      <c r="O21" s="186">
        <v>30.837009729860398</v>
      </c>
      <c r="P21" s="107">
        <v>13798</v>
      </c>
      <c r="Q21" s="111">
        <v>22497</v>
      </c>
      <c r="R21" s="186">
        <f t="shared" si="0"/>
        <v>27.191635946092948</v>
      </c>
      <c r="S21" s="110"/>
      <c r="T21" s="111">
        <f t="shared" si="1"/>
        <v>74403</v>
      </c>
      <c r="U21" s="186">
        <f t="shared" si="2"/>
        <v>89.929292318849335</v>
      </c>
      <c r="V21" s="107">
        <v>13798</v>
      </c>
      <c r="W21" s="111">
        <v>8332</v>
      </c>
      <c r="X21" s="186">
        <f t="shared" si="3"/>
        <v>10.070707681150662</v>
      </c>
    </row>
    <row r="22" spans="1:24" s="104" customFormat="1" ht="18" customHeight="1" x14ac:dyDescent="0.2">
      <c r="A22" s="103"/>
      <c r="B22" s="32" t="s">
        <v>45</v>
      </c>
      <c r="D22" s="111">
        <v>233210</v>
      </c>
      <c r="E22" s="186">
        <v>11.344223061057711</v>
      </c>
      <c r="F22" s="106"/>
      <c r="G22" s="107"/>
      <c r="H22" s="111">
        <v>232772</v>
      </c>
      <c r="I22" s="186">
        <v>99.812186441404748</v>
      </c>
      <c r="J22" s="108"/>
      <c r="K22" s="111">
        <v>59857</v>
      </c>
      <c r="L22" s="186">
        <v>25.71486261234169</v>
      </c>
      <c r="M22" s="109">
        <v>24812</v>
      </c>
      <c r="N22" s="111">
        <v>67581</v>
      </c>
      <c r="O22" s="186">
        <v>29.03313113261045</v>
      </c>
      <c r="P22" s="107">
        <v>24812</v>
      </c>
      <c r="Q22" s="111">
        <v>53928</v>
      </c>
      <c r="R22" s="186">
        <f t="shared" si="0"/>
        <v>23.167734950939117</v>
      </c>
      <c r="S22" s="110"/>
      <c r="T22" s="111">
        <f t="shared" si="1"/>
        <v>181366</v>
      </c>
      <c r="U22" s="186">
        <f t="shared" si="2"/>
        <v>77.915728695891261</v>
      </c>
      <c r="V22" s="107">
        <v>24812</v>
      </c>
      <c r="W22" s="111">
        <v>51406</v>
      </c>
      <c r="X22" s="186">
        <f t="shared" si="3"/>
        <v>22.084271304108743</v>
      </c>
    </row>
    <row r="23" spans="1:24" s="104" customFormat="1" ht="18" customHeight="1" x14ac:dyDescent="0.2">
      <c r="A23" s="103">
        <v>47094</v>
      </c>
      <c r="B23" s="32" t="s">
        <v>46</v>
      </c>
      <c r="D23" s="111">
        <v>60122</v>
      </c>
      <c r="E23" s="186">
        <v>2.9245631785811574</v>
      </c>
      <c r="F23" s="106"/>
      <c r="G23" s="107"/>
      <c r="H23" s="111">
        <v>51647</v>
      </c>
      <c r="I23" s="186">
        <v>85.903662552809294</v>
      </c>
      <c r="J23" s="108"/>
      <c r="K23" s="111">
        <v>14472</v>
      </c>
      <c r="L23" s="186">
        <v>28.020988634383411</v>
      </c>
      <c r="M23" s="109">
        <v>10064</v>
      </c>
      <c r="N23" s="111">
        <v>17794</v>
      </c>
      <c r="O23" s="186">
        <v>34.453114411292042</v>
      </c>
      <c r="P23" s="107">
        <v>10064</v>
      </c>
      <c r="Q23" s="111">
        <v>13128</v>
      </c>
      <c r="R23" s="186">
        <f t="shared" si="0"/>
        <v>25.418707766181967</v>
      </c>
      <c r="S23" s="110"/>
      <c r="T23" s="111">
        <f t="shared" si="1"/>
        <v>45394</v>
      </c>
      <c r="U23" s="186">
        <f t="shared" si="2"/>
        <v>87.892810811857416</v>
      </c>
      <c r="V23" s="107">
        <v>10064</v>
      </c>
      <c r="W23" s="111">
        <v>6253</v>
      </c>
      <c r="X23" s="186">
        <f t="shared" si="3"/>
        <v>12.107189188142584</v>
      </c>
    </row>
    <row r="24" spans="1:24" s="104" customFormat="1" ht="18" customHeight="1" x14ac:dyDescent="0.2">
      <c r="B24" s="32" t="s">
        <v>47</v>
      </c>
      <c r="D24" s="112">
        <v>21751</v>
      </c>
      <c r="E24" s="186">
        <v>1.0580515235241468</v>
      </c>
      <c r="F24" s="106"/>
      <c r="G24" s="107"/>
      <c r="H24" s="111">
        <v>21682</v>
      </c>
      <c r="I24" s="186">
        <v>99.682773205829619</v>
      </c>
      <c r="J24" s="108"/>
      <c r="K24" s="112">
        <v>3444</v>
      </c>
      <c r="L24" s="186">
        <v>15.884143529194723</v>
      </c>
      <c r="M24" s="109">
        <v>1275</v>
      </c>
      <c r="N24" s="111">
        <v>6027</v>
      </c>
      <c r="O24" s="186">
        <v>27.797251176090768</v>
      </c>
      <c r="P24" s="107">
        <v>1275</v>
      </c>
      <c r="Q24" s="111">
        <v>6780</v>
      </c>
      <c r="R24" s="186">
        <f t="shared" si="0"/>
        <v>31.270178027857209</v>
      </c>
      <c r="S24" s="110"/>
      <c r="T24" s="112">
        <f t="shared" si="1"/>
        <v>16251</v>
      </c>
      <c r="U24" s="186">
        <f t="shared" si="2"/>
        <v>74.951572733142697</v>
      </c>
      <c r="V24" s="107">
        <v>1275</v>
      </c>
      <c r="W24" s="111">
        <v>5431</v>
      </c>
      <c r="X24" s="186">
        <f t="shared" si="3"/>
        <v>25.048427266857303</v>
      </c>
    </row>
    <row r="25" spans="1:24" s="104" customFormat="1" ht="18" customHeight="1" x14ac:dyDescent="0.2">
      <c r="B25" s="32" t="s">
        <v>48</v>
      </c>
      <c r="D25" s="112">
        <v>111374</v>
      </c>
      <c r="E25" s="186">
        <v>5.4176557574814179</v>
      </c>
      <c r="F25" s="106"/>
      <c r="G25" s="107"/>
      <c r="H25" s="111">
        <v>110944</v>
      </c>
      <c r="I25" s="186">
        <v>99.613913480704653</v>
      </c>
      <c r="J25" s="108"/>
      <c r="K25" s="112">
        <v>19373</v>
      </c>
      <c r="L25" s="186">
        <v>17.461962792039227</v>
      </c>
      <c r="M25" s="109">
        <v>8030</v>
      </c>
      <c r="N25" s="112">
        <v>25955</v>
      </c>
      <c r="O25" s="186">
        <v>23.394685607153157</v>
      </c>
      <c r="P25" s="107">
        <v>8030</v>
      </c>
      <c r="Q25" s="111">
        <v>35201</v>
      </c>
      <c r="R25" s="186">
        <f t="shared" si="0"/>
        <v>31.728619844245745</v>
      </c>
      <c r="S25" s="110"/>
      <c r="T25" s="112">
        <f t="shared" si="1"/>
        <v>80529</v>
      </c>
      <c r="U25" s="186">
        <f t="shared" si="2"/>
        <v>72.585268243438136</v>
      </c>
      <c r="V25" s="107">
        <v>8030</v>
      </c>
      <c r="W25" s="111">
        <v>30415</v>
      </c>
      <c r="X25" s="186">
        <f t="shared" si="3"/>
        <v>27.414731756561871</v>
      </c>
    </row>
    <row r="26" spans="1:24" s="104" customFormat="1" ht="18" customHeight="1" x14ac:dyDescent="0.2">
      <c r="B26" s="32" t="s">
        <v>49</v>
      </c>
      <c r="D26" s="112">
        <v>14552</v>
      </c>
      <c r="E26" s="187">
        <v>0.70786473129159044</v>
      </c>
      <c r="F26" s="106"/>
      <c r="G26" s="107"/>
      <c r="H26" s="111">
        <v>14388</v>
      </c>
      <c r="I26" s="187">
        <v>98.873007146783948</v>
      </c>
      <c r="J26" s="108"/>
      <c r="K26" s="112">
        <v>2641</v>
      </c>
      <c r="L26" s="186">
        <v>18.355574089519045</v>
      </c>
      <c r="M26" s="109">
        <v>1753</v>
      </c>
      <c r="N26" s="112">
        <v>4251</v>
      </c>
      <c r="O26" s="187">
        <v>29.545454545454547</v>
      </c>
      <c r="P26" s="113">
        <v>1753</v>
      </c>
      <c r="Q26" s="111">
        <v>3620</v>
      </c>
      <c r="R26" s="187">
        <f t="shared" si="0"/>
        <v>25.159855435084793</v>
      </c>
      <c r="S26" s="110"/>
      <c r="T26" s="112">
        <f t="shared" si="1"/>
        <v>10512</v>
      </c>
      <c r="U26" s="187">
        <f t="shared" si="2"/>
        <v>73.060884070058378</v>
      </c>
      <c r="V26" s="113">
        <v>1753</v>
      </c>
      <c r="W26" s="111">
        <v>3876</v>
      </c>
      <c r="X26" s="187">
        <f t="shared" si="3"/>
        <v>26.939115929941618</v>
      </c>
    </row>
    <row r="27" spans="1:24" s="104" customFormat="1" ht="18" customHeight="1" x14ac:dyDescent="0.2">
      <c r="B27" s="31" t="s">
        <v>4</v>
      </c>
      <c r="D27" s="114">
        <v>5123</v>
      </c>
      <c r="E27" s="188">
        <v>0.24920224150679068</v>
      </c>
      <c r="F27" s="106"/>
      <c r="G27" s="107"/>
      <c r="H27" s="115">
        <v>4946</v>
      </c>
      <c r="I27" s="188">
        <v>96.544993168065588</v>
      </c>
      <c r="J27" s="108"/>
      <c r="K27" s="114">
        <v>1226</v>
      </c>
      <c r="L27" s="192">
        <v>24.78770723817226</v>
      </c>
      <c r="M27" s="109">
        <v>384</v>
      </c>
      <c r="N27" s="114">
        <v>1367</v>
      </c>
      <c r="O27" s="188">
        <v>27.638495754144763</v>
      </c>
      <c r="P27" s="113">
        <v>384</v>
      </c>
      <c r="Q27" s="115">
        <v>1080</v>
      </c>
      <c r="R27" s="188">
        <f t="shared" si="0"/>
        <v>21.835826930853216</v>
      </c>
      <c r="S27" s="110"/>
      <c r="T27" s="114">
        <f t="shared" si="1"/>
        <v>3673</v>
      </c>
      <c r="U27" s="188">
        <f t="shared" si="2"/>
        <v>74.262029923170232</v>
      </c>
      <c r="V27" s="113">
        <v>384</v>
      </c>
      <c r="W27" s="115">
        <v>1273</v>
      </c>
      <c r="X27" s="188">
        <f t="shared" si="3"/>
        <v>25.737970076829761</v>
      </c>
    </row>
    <row r="28" spans="1:24" s="25" customFormat="1" ht="4.5" customHeight="1" x14ac:dyDescent="0.2">
      <c r="A28" s="50"/>
      <c r="B28" s="80"/>
      <c r="D28" s="101"/>
      <c r="E28" s="189"/>
      <c r="F28" s="116"/>
      <c r="G28" s="107"/>
      <c r="H28" s="117"/>
      <c r="I28" s="191"/>
      <c r="J28" s="108"/>
      <c r="K28" s="118"/>
      <c r="L28" s="191"/>
      <c r="M28" s="110"/>
      <c r="N28" s="118"/>
      <c r="O28" s="191"/>
      <c r="P28" s="110"/>
      <c r="Q28" s="119"/>
      <c r="R28" s="191"/>
      <c r="S28" s="110"/>
      <c r="T28" s="118"/>
      <c r="U28" s="191"/>
      <c r="V28" s="110"/>
      <c r="W28" s="119"/>
      <c r="X28" s="191"/>
    </row>
    <row r="29" spans="1:24" s="41" customFormat="1" ht="18" customHeight="1" x14ac:dyDescent="0.2">
      <c r="B29" s="24" t="s">
        <v>3</v>
      </c>
      <c r="D29" s="49">
        <f>SUM(D10:D28)</f>
        <v>2055760</v>
      </c>
      <c r="E29" s="190">
        <f>SUM(E10:E27)</f>
        <v>99.999999999999972</v>
      </c>
      <c r="F29" s="120"/>
      <c r="G29" s="107"/>
      <c r="H29" s="49">
        <f>SUM(H10:H28)</f>
        <v>1913969</v>
      </c>
      <c r="I29" s="190">
        <f>H29*100/D29</f>
        <v>93.102745456668089</v>
      </c>
      <c r="J29" s="108"/>
      <c r="K29" s="49">
        <f>SUM(K10:K28)</f>
        <v>427468</v>
      </c>
      <c r="L29" s="190">
        <f>K29*100/H29</f>
        <v>22.334113039448393</v>
      </c>
      <c r="M29" s="110"/>
      <c r="N29" s="49">
        <f>SUM(N10:N28)</f>
        <v>581889</v>
      </c>
      <c r="O29" s="190">
        <f>N29*100/H29</f>
        <v>30.402216545827024</v>
      </c>
      <c r="P29" s="110"/>
      <c r="Q29" s="121">
        <f>SUM(Q10:Q28)</f>
        <v>538187</v>
      </c>
      <c r="R29" s="190">
        <f>Q29*100/H29</f>
        <v>28.118898477457055</v>
      </c>
      <c r="S29" s="110"/>
      <c r="T29" s="49">
        <f>SUM(T10:T27)</f>
        <v>1547544</v>
      </c>
      <c r="U29" s="190">
        <f>T29*100/H29</f>
        <v>80.855228062732465</v>
      </c>
      <c r="V29" s="110"/>
      <c r="W29" s="121">
        <f>SUM(W10:W28)</f>
        <v>366425</v>
      </c>
      <c r="X29" s="190">
        <f>W29*100/H29</f>
        <v>19.144771937267532</v>
      </c>
    </row>
    <row r="30" spans="1:24" s="536" customFormat="1" ht="6.75" customHeight="1" x14ac:dyDescent="0.2">
      <c r="B30" s="184" t="s">
        <v>42</v>
      </c>
      <c r="C30" s="997"/>
      <c r="D30" s="997"/>
      <c r="E30" s="997"/>
      <c r="F30" s="997"/>
    </row>
    <row r="31" spans="1:24" s="361" customFormat="1" x14ac:dyDescent="0.2">
      <c r="B31" s="184" t="s">
        <v>50</v>
      </c>
      <c r="H31" s="998"/>
    </row>
    <row r="32" spans="1:24" s="361" customFormat="1" x14ac:dyDescent="0.2"/>
    <row r="33" spans="2:25" s="361" customFormat="1" x14ac:dyDescent="0.2"/>
    <row r="34" spans="2:25" s="361" customFormat="1" x14ac:dyDescent="0.2"/>
    <row r="35" spans="2:25" s="361" customFormat="1" x14ac:dyDescent="0.2"/>
    <row r="36" spans="2:25" s="361" customFormat="1" x14ac:dyDescent="0.2"/>
    <row r="37" spans="2:25" s="361" customFormat="1" x14ac:dyDescent="0.2">
      <c r="B37" s="492" t="s">
        <v>42</v>
      </c>
      <c r="C37" s="492"/>
      <c r="D37" s="492"/>
      <c r="E37" s="492"/>
      <c r="F37" s="492"/>
      <c r="G37" s="492"/>
      <c r="H37" s="492"/>
      <c r="I37" s="492"/>
      <c r="J37" s="492"/>
      <c r="K37" s="853" t="e">
        <f>GETPIVOTDATA("Cuenta número de expedientes",#REF!,"CCAA",$B37,"Grado",K$7)</f>
        <v>#REF!</v>
      </c>
      <c r="L37" s="604" t="e">
        <f t="shared" ref="L37:L38" si="4">K37*100/H37</f>
        <v>#REF!</v>
      </c>
      <c r="M37" s="854">
        <v>1753</v>
      </c>
      <c r="N37" s="853" t="e">
        <f>GETPIVOTDATA("Cuenta número de expedientes",#REF!,"CCAA",$B37,"Grado",N$7)</f>
        <v>#REF!</v>
      </c>
      <c r="O37" s="855" t="e">
        <f t="shared" ref="O37:O38" si="5">N37*100/H37</f>
        <v>#REF!</v>
      </c>
      <c r="P37" s="856">
        <v>1753</v>
      </c>
      <c r="Q37" s="857" t="e">
        <f>GETPIVOTDATA("Cuenta número de expedientes",#REF!,"CCAA",$B37,"Grado",Q$7)</f>
        <v>#REF!</v>
      </c>
      <c r="R37" s="855" t="e">
        <f t="shared" ref="R37:R38" si="6">Q37*100/H37</f>
        <v>#REF!</v>
      </c>
      <c r="S37" s="858"/>
      <c r="T37" s="853" t="e">
        <f t="shared" ref="T37:T38" si="7">K37+N37+Q37</f>
        <v>#REF!</v>
      </c>
      <c r="U37" s="855" t="e">
        <f t="shared" ref="U37:U38" si="8">T37*100/H37</f>
        <v>#REF!</v>
      </c>
      <c r="V37" s="856">
        <v>1753</v>
      </c>
      <c r="W37" s="857" t="e">
        <f>GETPIVOTDATA("Cuenta número de expedientes",#REF!,"CCAA",$B37,"Grado",W$7)</f>
        <v>#REF!</v>
      </c>
      <c r="X37" s="855" t="e">
        <f t="shared" ref="X37:X38" si="9">W37*100/H37</f>
        <v>#REF!</v>
      </c>
      <c r="Y37" s="492"/>
    </row>
    <row r="38" spans="2:25" s="361" customFormat="1" x14ac:dyDescent="0.2">
      <c r="B38" s="492" t="s">
        <v>50</v>
      </c>
      <c r="C38" s="492"/>
      <c r="D38" s="492"/>
      <c r="E38" s="492"/>
      <c r="F38" s="492"/>
      <c r="G38" s="492"/>
      <c r="H38" s="492"/>
      <c r="I38" s="492"/>
      <c r="J38" s="492"/>
      <c r="K38" s="853" t="e">
        <f>GETPIVOTDATA("Cuenta número de expedientes",#REF!,"CCAA",$B38,"Grado",K$7)</f>
        <v>#REF!</v>
      </c>
      <c r="L38" s="604" t="e">
        <f t="shared" si="4"/>
        <v>#REF!</v>
      </c>
      <c r="M38" s="854">
        <v>1753</v>
      </c>
      <c r="N38" s="853" t="e">
        <f>GETPIVOTDATA("Cuenta número de expedientes",#REF!,"CCAA",$B38,"Grado",N$7)</f>
        <v>#REF!</v>
      </c>
      <c r="O38" s="855" t="e">
        <f t="shared" si="5"/>
        <v>#REF!</v>
      </c>
      <c r="P38" s="856">
        <v>1753</v>
      </c>
      <c r="Q38" s="857" t="e">
        <f>GETPIVOTDATA("Cuenta número de expedientes",#REF!,"CCAA",$B38,"Grado",Q$7)</f>
        <v>#REF!</v>
      </c>
      <c r="R38" s="855" t="e">
        <f t="shared" si="6"/>
        <v>#REF!</v>
      </c>
      <c r="S38" s="858"/>
      <c r="T38" s="853" t="e">
        <f t="shared" si="7"/>
        <v>#REF!</v>
      </c>
      <c r="U38" s="855" t="e">
        <f t="shared" si="8"/>
        <v>#REF!</v>
      </c>
      <c r="V38" s="856">
        <v>1753</v>
      </c>
      <c r="W38" s="857" t="e">
        <f>GETPIVOTDATA("Cuenta número de expedientes",#REF!,"CCAA",$B38,"Grado",W$7)</f>
        <v>#REF!</v>
      </c>
      <c r="X38" s="855" t="e">
        <f t="shared" si="9"/>
        <v>#REF!</v>
      </c>
      <c r="Y38" s="492"/>
    </row>
    <row r="39" spans="2:25" s="674" customFormat="1" x14ac:dyDescent="0.2"/>
    <row r="40" spans="2:25" s="674" customFormat="1" x14ac:dyDescent="0.2"/>
    <row r="41" spans="2:25" s="674" customFormat="1" x14ac:dyDescent="0.2"/>
    <row r="42" spans="2:25" s="674" customFormat="1" x14ac:dyDescent="0.2"/>
    <row r="43" spans="2:25" s="674" customFormat="1" x14ac:dyDescent="0.2"/>
    <row r="44" spans="2:25" s="674" customFormat="1" x14ac:dyDescent="0.2"/>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U10:U27 I10:J13 J15:J29 I15:I27">
    <cfRule type="cellIs" dxfId="18" priority="18" stopIfTrue="1" operator="greaterThan">
      <formula>100</formula>
    </cfRule>
  </conditionalFormatting>
  <conditionalFormatting sqref="I14:J14">
    <cfRule type="cellIs" dxfId="17" priority="17" stopIfTrue="1" operator="greaterThan">
      <formula>100</formula>
    </cfRule>
  </conditionalFormatting>
  <conditionalFormatting sqref="R10:R27">
    <cfRule type="cellIs" dxfId="16" priority="16" stopIfTrue="1" operator="greaterThan">
      <formula>100</formula>
    </cfRule>
  </conditionalFormatting>
  <conditionalFormatting sqref="O10:P27 L10:L27">
    <cfRule type="cellIs" dxfId="15" priority="15" stopIfTrue="1" operator="greaterThan">
      <formula>100</formula>
    </cfRule>
  </conditionalFormatting>
  <conditionalFormatting sqref="H10">
    <cfRule type="cellIs" dxfId="14" priority="14" stopIfTrue="1" operator="greaterThan">
      <formula>$D$10</formula>
    </cfRule>
  </conditionalFormatting>
  <conditionalFormatting sqref="H11:H27">
    <cfRule type="cellIs" dxfId="13" priority="13" stopIfTrue="1" operator="greaterThan">
      <formula>$D$10</formula>
    </cfRule>
  </conditionalFormatting>
  <conditionalFormatting sqref="V10:V27">
    <cfRule type="cellIs" dxfId="12" priority="11" stopIfTrue="1" operator="greaterThan">
      <formula>100</formula>
    </cfRule>
  </conditionalFormatting>
  <conditionalFormatting sqref="X10:X27">
    <cfRule type="cellIs" dxfId="11" priority="12" stopIfTrue="1" operator="greaterThan">
      <formula>100</formula>
    </cfRule>
  </conditionalFormatting>
  <conditionalFormatting sqref="U37">
    <cfRule type="cellIs" dxfId="10" priority="10" stopIfTrue="1" operator="greaterThan">
      <formula>100</formula>
    </cfRule>
  </conditionalFormatting>
  <conditionalFormatting sqref="R37">
    <cfRule type="cellIs" dxfId="9" priority="9" stopIfTrue="1" operator="greaterThan">
      <formula>100</formula>
    </cfRule>
  </conditionalFormatting>
  <conditionalFormatting sqref="O37:P37 L37">
    <cfRule type="cellIs" dxfId="8" priority="8" stopIfTrue="1" operator="greaterThan">
      <formula>100</formula>
    </cfRule>
  </conditionalFormatting>
  <conditionalFormatting sqref="V37">
    <cfRule type="cellIs" dxfId="7" priority="6" stopIfTrue="1" operator="greaterThan">
      <formula>100</formula>
    </cfRule>
  </conditionalFormatting>
  <conditionalFormatting sqref="X37">
    <cfRule type="cellIs" dxfId="6" priority="7" stopIfTrue="1" operator="greaterThan">
      <formula>100</formula>
    </cfRule>
  </conditionalFormatting>
  <conditionalFormatting sqref="U38">
    <cfRule type="cellIs" dxfId="5" priority="5" stopIfTrue="1" operator="greaterThan">
      <formula>100</formula>
    </cfRule>
  </conditionalFormatting>
  <conditionalFormatting sqref="R38">
    <cfRule type="cellIs" dxfId="4" priority="4" stopIfTrue="1" operator="greaterThan">
      <formula>100</formula>
    </cfRule>
  </conditionalFormatting>
  <conditionalFormatting sqref="O38:P38 L38">
    <cfRule type="cellIs" dxfId="3" priority="3" stopIfTrue="1" operator="greaterThan">
      <formula>100</formula>
    </cfRule>
  </conditionalFormatting>
  <conditionalFormatting sqref="V38">
    <cfRule type="cellIs" dxfId="2" priority="1" stopIfTrue="1" operator="greaterThan">
      <formula>100</formula>
    </cfRule>
  </conditionalFormatting>
  <conditionalFormatting sqref="X38">
    <cfRule type="cellIs" dxfId="1" priority="2" stopIfTrue="1" operator="greaterThan">
      <formula>100</formula>
    </cfRule>
  </conditionalFormatting>
  <printOptions horizontalCentered="1"/>
  <pageMargins left="0" right="0" top="0.43307086614173229" bottom="0.43307086614173229" header="0" footer="0"/>
  <pageSetup paperSize="9"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32" t="s">
        <v>411</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F6" s="1105" t="s">
        <v>55</v>
      </c>
      <c r="G6" s="1105"/>
      <c r="H6" s="1105"/>
      <c r="I6" s="1105"/>
      <c r="J6" s="1105"/>
      <c r="K6" s="1105"/>
      <c r="L6" s="1105"/>
      <c r="M6" s="1105"/>
      <c r="N6" s="1105"/>
      <c r="O6" s="1105"/>
      <c r="P6" s="1105"/>
      <c r="Q6" s="1105"/>
      <c r="R6" s="1105"/>
      <c r="S6" s="1105"/>
      <c r="T6" s="1105"/>
      <c r="U6" s="1105"/>
      <c r="V6" s="1105"/>
      <c r="W6" s="1105"/>
      <c r="X6" s="541"/>
      <c r="Y6" s="541"/>
    </row>
    <row r="7" spans="2:25" s="518" customFormat="1" ht="64.5" customHeight="1" x14ac:dyDescent="0.2">
      <c r="B7" s="1106" t="s">
        <v>15</v>
      </c>
      <c r="C7" s="542"/>
      <c r="D7" s="543"/>
      <c r="E7" s="542"/>
      <c r="F7" s="1107" t="s">
        <v>35</v>
      </c>
      <c r="G7" s="1107"/>
      <c r="H7" s="1107" t="s">
        <v>36</v>
      </c>
      <c r="I7" s="1107"/>
      <c r="J7" s="1107" t="s">
        <v>51</v>
      </c>
      <c r="K7" s="1107"/>
      <c r="L7" s="1107" t="s">
        <v>37</v>
      </c>
      <c r="M7" s="1107"/>
      <c r="N7" s="1107" t="s">
        <v>199</v>
      </c>
      <c r="O7" s="1107"/>
      <c r="P7" s="543"/>
      <c r="Q7" s="543"/>
    </row>
    <row r="8" spans="2:25" s="542" customFormat="1" ht="20.25" customHeight="1" x14ac:dyDescent="0.2">
      <c r="B8" s="1106"/>
      <c r="C8" s="544"/>
      <c r="D8" s="543"/>
      <c r="E8" s="544"/>
      <c r="F8" s="543" t="s">
        <v>12</v>
      </c>
      <c r="G8" s="543" t="s">
        <v>31</v>
      </c>
      <c r="H8" s="543" t="s">
        <v>12</v>
      </c>
      <c r="I8" s="543" t="s">
        <v>31</v>
      </c>
      <c r="J8" s="543" t="s">
        <v>12</v>
      </c>
      <c r="K8" s="543" t="s">
        <v>31</v>
      </c>
      <c r="L8" s="543" t="s">
        <v>12</v>
      </c>
      <c r="M8" s="543" t="s">
        <v>31</v>
      </c>
      <c r="N8" s="543" t="s">
        <v>12</v>
      </c>
      <c r="O8" s="543" t="s">
        <v>31</v>
      </c>
      <c r="P8" s="543"/>
      <c r="Q8" s="543"/>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c r="F10" s="551">
        <f>'31dictsaad'!K10</f>
        <v>85005</v>
      </c>
      <c r="G10" s="552">
        <f t="shared" ref="G10:O29" si="0">F10*100/$N10</f>
        <v>22.12283436697281</v>
      </c>
      <c r="H10" s="551">
        <f>'31dictsaad'!N10</f>
        <v>141237</v>
      </c>
      <c r="I10" s="552">
        <f t="shared" ref="I10:I27" si="1">H10*100/$N10</f>
        <v>36.757399652822059</v>
      </c>
      <c r="J10" s="551">
        <f>'31dictsaad'!Q10</f>
        <v>89229</v>
      </c>
      <c r="K10" s="552">
        <f t="shared" ref="K10:K27" si="2">J10*100/$N10</f>
        <v>23.22214443539341</v>
      </c>
      <c r="L10" s="551">
        <f>'31dictsaad'!W10</f>
        <v>68770</v>
      </c>
      <c r="M10" s="552">
        <f t="shared" ref="M10:M27" si="3">L10*100/$N10</f>
        <v>17.89762154481172</v>
      </c>
      <c r="N10" s="551">
        <f>F10+H10+J10+L10</f>
        <v>384241</v>
      </c>
      <c r="O10" s="552">
        <f>G10+I10+K10+M10</f>
        <v>100</v>
      </c>
      <c r="P10" s="553"/>
      <c r="Q10" s="553"/>
    </row>
    <row r="11" spans="2:25" s="549" customFormat="1" ht="18" customHeight="1" x14ac:dyDescent="0.2">
      <c r="B11" s="531" t="s">
        <v>10</v>
      </c>
      <c r="C11" s="546"/>
      <c r="D11" s="550"/>
      <c r="F11" s="551">
        <f>'31dictsaad'!K11</f>
        <v>12331</v>
      </c>
      <c r="G11" s="552">
        <f t="shared" si="0"/>
        <v>25.578211537264828</v>
      </c>
      <c r="H11" s="551">
        <f>'31dictsaad'!N11</f>
        <v>14644</v>
      </c>
      <c r="I11" s="552">
        <f t="shared" si="1"/>
        <v>30.376070858138522</v>
      </c>
      <c r="J11" s="551">
        <f>'31dictsaad'!Q11</f>
        <v>13401</v>
      </c>
      <c r="K11" s="552">
        <f t="shared" si="2"/>
        <v>27.797714119770166</v>
      </c>
      <c r="L11" s="551">
        <f>'31dictsaad'!W11</f>
        <v>7833</v>
      </c>
      <c r="M11" s="552">
        <f t="shared" si="3"/>
        <v>16.248003484826484</v>
      </c>
      <c r="N11" s="551">
        <f t="shared" ref="N11:O27" si="4">F11+H11+J11+L11</f>
        <v>48209</v>
      </c>
      <c r="O11" s="552">
        <f t="shared" si="4"/>
        <v>100</v>
      </c>
      <c r="P11" s="553"/>
      <c r="Q11" s="553"/>
    </row>
    <row r="12" spans="2:25" s="549" customFormat="1" ht="22.5" customHeight="1" x14ac:dyDescent="0.2">
      <c r="B12" s="531" t="s">
        <v>40</v>
      </c>
      <c r="C12" s="546"/>
      <c r="D12" s="550"/>
      <c r="F12" s="550">
        <f>'31dictsaad'!K12</f>
        <v>8094</v>
      </c>
      <c r="G12" s="552">
        <f t="shared" si="0"/>
        <v>19.429641365404002</v>
      </c>
      <c r="H12" s="550">
        <f>'31dictsaad'!N12</f>
        <v>11153</v>
      </c>
      <c r="I12" s="552">
        <f t="shared" si="1"/>
        <v>26.772768735897067</v>
      </c>
      <c r="J12" s="550">
        <f>'31dictsaad'!Q12</f>
        <v>13910</v>
      </c>
      <c r="K12" s="552">
        <f t="shared" si="2"/>
        <v>33.39094531662586</v>
      </c>
      <c r="L12" s="550">
        <f>'31dictsaad'!W12</f>
        <v>8501</v>
      </c>
      <c r="M12" s="552">
        <f t="shared" si="3"/>
        <v>20.406644582073071</v>
      </c>
      <c r="N12" s="551">
        <f t="shared" si="4"/>
        <v>41658</v>
      </c>
      <c r="O12" s="552">
        <f t="shared" si="4"/>
        <v>100</v>
      </c>
      <c r="P12" s="553"/>
      <c r="Q12" s="553"/>
    </row>
    <row r="13" spans="2:25" s="549" customFormat="1" ht="18" customHeight="1" x14ac:dyDescent="0.2">
      <c r="B13" s="531" t="s">
        <v>41</v>
      </c>
      <c r="C13" s="546"/>
      <c r="D13" s="550"/>
      <c r="F13" s="551">
        <f>'31dictsaad'!K13</f>
        <v>8026</v>
      </c>
      <c r="G13" s="552">
        <f t="shared" si="0"/>
        <v>20.825116761805916</v>
      </c>
      <c r="H13" s="551">
        <f>'31dictsaad'!N13</f>
        <v>10618</v>
      </c>
      <c r="I13" s="552">
        <f t="shared" si="1"/>
        <v>27.55059678256357</v>
      </c>
      <c r="J13" s="551">
        <f>'31dictsaad'!Q13</f>
        <v>12986</v>
      </c>
      <c r="K13" s="552">
        <f t="shared" si="2"/>
        <v>33.694862480539697</v>
      </c>
      <c r="L13" s="551">
        <f>'31dictsaad'!W13</f>
        <v>6910</v>
      </c>
      <c r="M13" s="552">
        <f t="shared" si="3"/>
        <v>17.929423975090813</v>
      </c>
      <c r="N13" s="551">
        <f t="shared" si="4"/>
        <v>38540</v>
      </c>
      <c r="O13" s="552">
        <f t="shared" si="4"/>
        <v>100</v>
      </c>
      <c r="P13" s="553"/>
      <c r="Q13" s="553"/>
    </row>
    <row r="14" spans="2:25" s="549" customFormat="1" ht="18" customHeight="1" x14ac:dyDescent="0.2">
      <c r="B14" s="531" t="s">
        <v>9</v>
      </c>
      <c r="C14" s="546"/>
      <c r="D14" s="550"/>
      <c r="F14" s="551">
        <f>'31dictsaad'!K14</f>
        <v>14897</v>
      </c>
      <c r="G14" s="552">
        <f t="shared" si="0"/>
        <v>29.612769848527016</v>
      </c>
      <c r="H14" s="551">
        <f>'31dictsaad'!N14</f>
        <v>15276</v>
      </c>
      <c r="I14" s="552">
        <f t="shared" si="1"/>
        <v>30.366159106269631</v>
      </c>
      <c r="J14" s="551">
        <f>'31dictsaad'!Q14</f>
        <v>14093</v>
      </c>
      <c r="K14" s="552">
        <f t="shared" si="2"/>
        <v>28.014550948197034</v>
      </c>
      <c r="L14" s="551">
        <f>'31dictsaad'!W14</f>
        <v>6040</v>
      </c>
      <c r="M14" s="552">
        <f t="shared" si="3"/>
        <v>12.006520097006321</v>
      </c>
      <c r="N14" s="551">
        <f t="shared" si="4"/>
        <v>50306</v>
      </c>
      <c r="O14" s="552">
        <f t="shared" si="4"/>
        <v>99.999999999999986</v>
      </c>
      <c r="P14" s="553"/>
      <c r="Q14" s="553"/>
    </row>
    <row r="15" spans="2:25" s="549" customFormat="1" ht="18" customHeight="1" x14ac:dyDescent="0.2">
      <c r="B15" s="531" t="s">
        <v>8</v>
      </c>
      <c r="C15" s="546"/>
      <c r="D15" s="550"/>
      <c r="F15" s="550">
        <f>'31dictsaad'!K15</f>
        <v>5912</v>
      </c>
      <c r="G15" s="552">
        <f t="shared" si="0"/>
        <v>25.874217690052081</v>
      </c>
      <c r="H15" s="550">
        <f>'31dictsaad'!N15</f>
        <v>8014</v>
      </c>
      <c r="I15" s="552">
        <f t="shared" si="1"/>
        <v>35.073745021663967</v>
      </c>
      <c r="J15" s="550">
        <f>'31dictsaad'!Q15</f>
        <v>4814</v>
      </c>
      <c r="K15" s="552">
        <f t="shared" si="2"/>
        <v>21.068755744233883</v>
      </c>
      <c r="L15" s="550">
        <f>'31dictsaad'!W15</f>
        <v>4109</v>
      </c>
      <c r="M15" s="552">
        <f t="shared" si="3"/>
        <v>17.983281544050069</v>
      </c>
      <c r="N15" s="551">
        <f t="shared" si="4"/>
        <v>22849</v>
      </c>
      <c r="O15" s="552">
        <f t="shared" si="4"/>
        <v>100</v>
      </c>
      <c r="P15" s="553"/>
      <c r="Q15" s="553"/>
    </row>
    <row r="16" spans="2:25" s="549" customFormat="1" ht="18" customHeight="1" x14ac:dyDescent="0.2">
      <c r="B16" s="531" t="s">
        <v>7</v>
      </c>
      <c r="C16" s="546"/>
      <c r="D16" s="550"/>
      <c r="F16" s="551">
        <f>'31dictsaad'!K16</f>
        <v>33831</v>
      </c>
      <c r="G16" s="552">
        <f t="shared" si="0"/>
        <v>23.628135017914389</v>
      </c>
      <c r="H16" s="551">
        <f>'31dictsaad'!N16</f>
        <v>38988</v>
      </c>
      <c r="I16" s="552">
        <f t="shared" si="1"/>
        <v>27.229869884970771</v>
      </c>
      <c r="J16" s="551">
        <f>'31dictsaad'!Q16</f>
        <v>45412</v>
      </c>
      <c r="K16" s="552">
        <f t="shared" si="2"/>
        <v>31.716498697452874</v>
      </c>
      <c r="L16" s="551">
        <f>'31dictsaad'!W16</f>
        <v>24950</v>
      </c>
      <c r="M16" s="552">
        <f t="shared" si="3"/>
        <v>17.425496399661967</v>
      </c>
      <c r="N16" s="551">
        <f t="shared" si="4"/>
        <v>143181</v>
      </c>
      <c r="O16" s="552">
        <f t="shared" si="4"/>
        <v>100</v>
      </c>
      <c r="P16" s="553"/>
      <c r="Q16" s="553"/>
    </row>
    <row r="17" spans="2:25" s="549" customFormat="1" ht="18" customHeight="1" x14ac:dyDescent="0.2">
      <c r="B17" s="531" t="s">
        <v>43</v>
      </c>
      <c r="C17" s="546"/>
      <c r="D17" s="550"/>
      <c r="F17" s="551">
        <f>'31dictsaad'!K17</f>
        <v>22390</v>
      </c>
      <c r="G17" s="552">
        <f t="shared" si="0"/>
        <v>24.886073135489607</v>
      </c>
      <c r="H17" s="551">
        <f>'31dictsaad'!N17</f>
        <v>24061</v>
      </c>
      <c r="I17" s="552">
        <f t="shared" si="1"/>
        <v>26.743358897410246</v>
      </c>
      <c r="J17" s="551">
        <f>'31dictsaad'!Q17</f>
        <v>26900</v>
      </c>
      <c r="K17" s="552">
        <f t="shared" si="2"/>
        <v>29.89885517394687</v>
      </c>
      <c r="L17" s="551">
        <f>'31dictsaad'!W17</f>
        <v>16619</v>
      </c>
      <c r="M17" s="552">
        <f t="shared" si="3"/>
        <v>18.471712793153273</v>
      </c>
      <c r="N17" s="551">
        <f t="shared" si="4"/>
        <v>89970</v>
      </c>
      <c r="O17" s="552">
        <f t="shared" si="4"/>
        <v>100</v>
      </c>
      <c r="P17" s="553"/>
      <c r="Q17" s="553"/>
    </row>
    <row r="18" spans="2:25" s="549" customFormat="1" ht="18" customHeight="1" x14ac:dyDescent="0.2">
      <c r="B18" s="531" t="s">
        <v>44</v>
      </c>
      <c r="C18" s="546"/>
      <c r="D18" s="550"/>
      <c r="F18" s="551">
        <f>'31dictsaad'!K18</f>
        <v>51354</v>
      </c>
      <c r="G18" s="552">
        <f t="shared" si="0"/>
        <v>15.057130542630205</v>
      </c>
      <c r="H18" s="551">
        <f>'31dictsaad'!N18</f>
        <v>98561</v>
      </c>
      <c r="I18" s="552">
        <f t="shared" si="1"/>
        <v>28.898349562101796</v>
      </c>
      <c r="J18" s="551">
        <f>'31dictsaad'!Q18</f>
        <v>116583</v>
      </c>
      <c r="K18" s="552">
        <f t="shared" si="2"/>
        <v>34.182448301037056</v>
      </c>
      <c r="L18" s="551">
        <f>'31dictsaad'!W18</f>
        <v>74563</v>
      </c>
      <c r="M18" s="552">
        <f t="shared" si="3"/>
        <v>21.862071594230944</v>
      </c>
      <c r="N18" s="551">
        <f t="shared" si="4"/>
        <v>341061</v>
      </c>
      <c r="O18" s="552">
        <f t="shared" si="4"/>
        <v>100</v>
      </c>
      <c r="P18" s="553"/>
      <c r="Q18" s="553"/>
    </row>
    <row r="19" spans="2:25" s="549" customFormat="1" ht="18" customHeight="1" x14ac:dyDescent="0.2">
      <c r="B19" s="531" t="s">
        <v>6</v>
      </c>
      <c r="C19" s="546"/>
      <c r="D19" s="550"/>
      <c r="F19" s="551">
        <f>'31dictsaad'!K19</f>
        <v>45267</v>
      </c>
      <c r="G19" s="552">
        <f t="shared" si="0"/>
        <v>25.166089407526421</v>
      </c>
      <c r="H19" s="551">
        <f>'31dictsaad'!N19</f>
        <v>57713</v>
      </c>
      <c r="I19" s="552">
        <f>H19*100/$N19</f>
        <v>32.085415821162712</v>
      </c>
      <c r="J19" s="551">
        <f>'31dictsaad'!Q19</f>
        <v>50781</v>
      </c>
      <c r="K19" s="552">
        <f>J19*100/$N19</f>
        <v>28.231585618742113</v>
      </c>
      <c r="L19" s="551">
        <f>'31dictsaad'!W19</f>
        <v>26112</v>
      </c>
      <c r="M19" s="552">
        <f t="shared" si="3"/>
        <v>14.516909152568758</v>
      </c>
      <c r="N19" s="551">
        <f t="shared" si="4"/>
        <v>179873</v>
      </c>
      <c r="O19" s="552">
        <f t="shared" si="4"/>
        <v>100</v>
      </c>
      <c r="P19" s="553"/>
      <c r="Q19" s="553"/>
    </row>
    <row r="20" spans="2:25" s="549" customFormat="1" ht="18" customHeight="1" x14ac:dyDescent="0.2">
      <c r="B20" s="531" t="s">
        <v>5</v>
      </c>
      <c r="C20" s="546"/>
      <c r="D20" s="550"/>
      <c r="F20" s="551">
        <f>'31dictsaad'!K20</f>
        <v>12955</v>
      </c>
      <c r="G20" s="552">
        <f t="shared" si="0"/>
        <v>23.568686666545382</v>
      </c>
      <c r="H20" s="551">
        <f>'31dictsaad'!N20</f>
        <v>13136</v>
      </c>
      <c r="I20" s="552">
        <f>H20*100/$N20</f>
        <v>23.8979751487256</v>
      </c>
      <c r="J20" s="551">
        <f>'31dictsaad'!Q20</f>
        <v>13844</v>
      </c>
      <c r="K20" s="552">
        <f>J20*100/$N20</f>
        <v>25.186020703331089</v>
      </c>
      <c r="L20" s="551">
        <f>'31dictsaad'!W20</f>
        <v>15032</v>
      </c>
      <c r="M20" s="552">
        <f t="shared" si="3"/>
        <v>27.34731748139793</v>
      </c>
      <c r="N20" s="551">
        <f t="shared" si="4"/>
        <v>54967</v>
      </c>
      <c r="O20" s="552">
        <f t="shared" si="4"/>
        <v>100</v>
      </c>
      <c r="P20" s="553"/>
      <c r="Q20" s="553"/>
    </row>
    <row r="21" spans="2:25" s="549" customFormat="1" ht="18" customHeight="1" x14ac:dyDescent="0.2">
      <c r="B21" s="531" t="s">
        <v>38</v>
      </c>
      <c r="C21" s="546"/>
      <c r="D21" s="550"/>
      <c r="F21" s="551">
        <f>'31dictsaad'!K21</f>
        <v>26393</v>
      </c>
      <c r="G21" s="552">
        <f t="shared" si="0"/>
        <v>31.900646642895992</v>
      </c>
      <c r="H21" s="551">
        <f>'31dictsaad'!N21</f>
        <v>25513</v>
      </c>
      <c r="I21" s="552">
        <f>H21*100/$N21</f>
        <v>30.837009729860398</v>
      </c>
      <c r="J21" s="551">
        <f>'31dictsaad'!Q21</f>
        <v>22497</v>
      </c>
      <c r="K21" s="552">
        <f>J21*100/$N21</f>
        <v>27.191635946092948</v>
      </c>
      <c r="L21" s="551">
        <f>'31dictsaad'!W21</f>
        <v>8332</v>
      </c>
      <c r="M21" s="552">
        <f t="shared" si="3"/>
        <v>10.070707681150662</v>
      </c>
      <c r="N21" s="551">
        <f t="shared" si="4"/>
        <v>82735</v>
      </c>
      <c r="O21" s="552">
        <f t="shared" si="4"/>
        <v>100</v>
      </c>
      <c r="P21" s="553"/>
      <c r="Q21" s="553"/>
    </row>
    <row r="22" spans="2:25" s="549" customFormat="1" ht="21" customHeight="1" x14ac:dyDescent="0.2">
      <c r="B22" s="531" t="s">
        <v>45</v>
      </c>
      <c r="C22" s="546"/>
      <c r="D22" s="550"/>
      <c r="F22" s="551">
        <f>'31dictsaad'!K22</f>
        <v>59857</v>
      </c>
      <c r="G22" s="552">
        <f t="shared" si="0"/>
        <v>25.71486261234169</v>
      </c>
      <c r="H22" s="551">
        <f>'31dictsaad'!N22</f>
        <v>67581</v>
      </c>
      <c r="I22" s="552">
        <f>H22*100/$N22</f>
        <v>29.03313113261045</v>
      </c>
      <c r="J22" s="551">
        <f>'31dictsaad'!Q22</f>
        <v>53928</v>
      </c>
      <c r="K22" s="552">
        <f>J22*100/$N22</f>
        <v>23.167734950939117</v>
      </c>
      <c r="L22" s="551">
        <f>'31dictsaad'!W22</f>
        <v>51406</v>
      </c>
      <c r="M22" s="552">
        <f t="shared" si="3"/>
        <v>22.084271304108743</v>
      </c>
      <c r="N22" s="551">
        <f t="shared" si="4"/>
        <v>232772</v>
      </c>
      <c r="O22" s="552">
        <f t="shared" si="4"/>
        <v>100</v>
      </c>
      <c r="P22" s="553"/>
      <c r="Q22" s="553"/>
    </row>
    <row r="23" spans="2:25" s="549" customFormat="1" ht="18" customHeight="1" x14ac:dyDescent="0.2">
      <c r="B23" s="531" t="s">
        <v>46</v>
      </c>
      <c r="C23" s="546"/>
      <c r="D23" s="550"/>
      <c r="F23" s="551">
        <f>'31dictsaad'!K23</f>
        <v>14472</v>
      </c>
      <c r="G23" s="552">
        <f t="shared" si="0"/>
        <v>28.020988634383411</v>
      </c>
      <c r="H23" s="551">
        <f>'31dictsaad'!N23</f>
        <v>17794</v>
      </c>
      <c r="I23" s="552">
        <f>H23*100/$N23</f>
        <v>34.453114411292042</v>
      </c>
      <c r="J23" s="551">
        <f>'31dictsaad'!Q23</f>
        <v>13128</v>
      </c>
      <c r="K23" s="552">
        <f>J23*100/$N23</f>
        <v>25.418707766181967</v>
      </c>
      <c r="L23" s="551">
        <f>'31dictsaad'!W23</f>
        <v>6253</v>
      </c>
      <c r="M23" s="552">
        <f t="shared" si="3"/>
        <v>12.107189188142584</v>
      </c>
      <c r="N23" s="551">
        <f t="shared" si="4"/>
        <v>51647</v>
      </c>
      <c r="O23" s="552">
        <f t="shared" si="4"/>
        <v>100</v>
      </c>
      <c r="P23" s="553"/>
      <c r="Q23" s="553"/>
    </row>
    <row r="24" spans="2:25" s="549" customFormat="1" ht="22.5" customHeight="1" x14ac:dyDescent="0.2">
      <c r="B24" s="531" t="s">
        <v>47</v>
      </c>
      <c r="C24" s="546"/>
      <c r="D24" s="550"/>
      <c r="F24" s="550">
        <f>'31dictsaad'!K24</f>
        <v>3444</v>
      </c>
      <c r="G24" s="554">
        <f t="shared" si="0"/>
        <v>15.884143529194723</v>
      </c>
      <c r="H24" s="550">
        <f>'31dictsaad'!N24</f>
        <v>6027</v>
      </c>
      <c r="I24" s="552">
        <f t="shared" si="1"/>
        <v>27.797251176090768</v>
      </c>
      <c r="J24" s="550">
        <f>'31dictsaad'!Q24</f>
        <v>6780</v>
      </c>
      <c r="K24" s="552">
        <f t="shared" si="2"/>
        <v>31.270178027857209</v>
      </c>
      <c r="L24" s="550">
        <f>'31dictsaad'!W24</f>
        <v>5431</v>
      </c>
      <c r="M24" s="552">
        <f t="shared" si="3"/>
        <v>25.048427266857303</v>
      </c>
      <c r="N24" s="550">
        <f t="shared" si="4"/>
        <v>21682</v>
      </c>
      <c r="O24" s="552">
        <f t="shared" si="4"/>
        <v>100</v>
      </c>
      <c r="P24" s="553"/>
      <c r="Q24" s="553"/>
    </row>
    <row r="25" spans="2:25" s="549" customFormat="1" ht="18" customHeight="1" x14ac:dyDescent="0.2">
      <c r="B25" s="531" t="s">
        <v>48</v>
      </c>
      <c r="C25" s="546"/>
      <c r="D25" s="550"/>
      <c r="F25" s="550">
        <f>'31dictsaad'!K25</f>
        <v>19373</v>
      </c>
      <c r="G25" s="554">
        <f t="shared" si="0"/>
        <v>17.461962792039227</v>
      </c>
      <c r="H25" s="550">
        <f>'31dictsaad'!N25</f>
        <v>25955</v>
      </c>
      <c r="I25" s="552">
        <f t="shared" si="1"/>
        <v>23.394685607153157</v>
      </c>
      <c r="J25" s="550">
        <f>'31dictsaad'!Q25</f>
        <v>35201</v>
      </c>
      <c r="K25" s="552">
        <f t="shared" si="2"/>
        <v>31.728619844245745</v>
      </c>
      <c r="L25" s="550">
        <f>'31dictsaad'!W25</f>
        <v>30415</v>
      </c>
      <c r="M25" s="552">
        <f t="shared" si="3"/>
        <v>27.414731756561871</v>
      </c>
      <c r="N25" s="550">
        <f t="shared" si="4"/>
        <v>110944</v>
      </c>
      <c r="O25" s="552">
        <f t="shared" si="4"/>
        <v>100</v>
      </c>
      <c r="P25" s="553"/>
      <c r="Q25" s="553"/>
    </row>
    <row r="26" spans="2:25" s="549" customFormat="1" ht="18" customHeight="1" x14ac:dyDescent="0.2">
      <c r="B26" s="531" t="s">
        <v>49</v>
      </c>
      <c r="C26" s="546"/>
      <c r="D26" s="550"/>
      <c r="F26" s="550">
        <f>'31dictsaad'!K26</f>
        <v>2641</v>
      </c>
      <c r="G26" s="554">
        <f t="shared" si="0"/>
        <v>18.355574089519045</v>
      </c>
      <c r="H26" s="550">
        <f>'31dictsaad'!N26</f>
        <v>4251</v>
      </c>
      <c r="I26" s="552">
        <f t="shared" si="1"/>
        <v>29.545454545454547</v>
      </c>
      <c r="J26" s="550">
        <f>'31dictsaad'!Q26</f>
        <v>3620</v>
      </c>
      <c r="K26" s="552">
        <f t="shared" si="2"/>
        <v>25.159855435084793</v>
      </c>
      <c r="L26" s="550">
        <f>'31dictsaad'!W26</f>
        <v>3876</v>
      </c>
      <c r="M26" s="552">
        <f t="shared" si="3"/>
        <v>26.939115929941618</v>
      </c>
      <c r="N26" s="550">
        <f t="shared" si="4"/>
        <v>14388</v>
      </c>
      <c r="O26" s="552">
        <f t="shared" si="4"/>
        <v>100.00000000000001</v>
      </c>
      <c r="P26" s="553"/>
      <c r="Q26" s="553"/>
    </row>
    <row r="27" spans="2:25" s="549" customFormat="1" ht="18" customHeight="1" x14ac:dyDescent="0.2">
      <c r="B27" s="531" t="s">
        <v>4</v>
      </c>
      <c r="C27" s="546"/>
      <c r="D27" s="550"/>
      <c r="F27" s="550">
        <f>'31dictsaad'!K27</f>
        <v>1226</v>
      </c>
      <c r="G27" s="554">
        <f t="shared" si="0"/>
        <v>24.78770723817226</v>
      </c>
      <c r="H27" s="550">
        <f>'31dictsaad'!N27</f>
        <v>1367</v>
      </c>
      <c r="I27" s="552">
        <f t="shared" si="1"/>
        <v>27.638495754144763</v>
      </c>
      <c r="J27" s="550">
        <f>'31dictsaad'!Q27</f>
        <v>1080</v>
      </c>
      <c r="K27" s="552">
        <f t="shared" si="2"/>
        <v>21.835826930853216</v>
      </c>
      <c r="L27" s="550">
        <f>'31dictsaad'!W27</f>
        <v>1273</v>
      </c>
      <c r="M27" s="552">
        <f t="shared" si="3"/>
        <v>25.737970076829761</v>
      </c>
      <c r="N27" s="551">
        <f t="shared" si="4"/>
        <v>4946</v>
      </c>
      <c r="O27" s="552">
        <f t="shared" si="4"/>
        <v>100</v>
      </c>
      <c r="P27" s="553"/>
      <c r="Q27" s="553"/>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x14ac:dyDescent="0.2">
      <c r="B29" s="790" t="s">
        <v>3</v>
      </c>
      <c r="C29" s="546"/>
      <c r="D29" s="558"/>
      <c r="F29" s="532">
        <f>SUM(F10:F27)</f>
        <v>427468</v>
      </c>
      <c r="G29" s="559">
        <f t="shared" si="0"/>
        <v>22.334113039448393</v>
      </c>
      <c r="H29" s="532">
        <f>SUM(H10:H27)</f>
        <v>581889</v>
      </c>
      <c r="I29" s="559">
        <f t="shared" si="0"/>
        <v>30.402216545827024</v>
      </c>
      <c r="J29" s="532">
        <f>SUM(J10:J27)</f>
        <v>538187</v>
      </c>
      <c r="K29" s="559">
        <f t="shared" si="0"/>
        <v>28.118898477457055</v>
      </c>
      <c r="L29" s="532">
        <f>SUM(L10:L27)</f>
        <v>366425</v>
      </c>
      <c r="M29" s="559">
        <f t="shared" si="0"/>
        <v>19.144771937267532</v>
      </c>
      <c r="N29" s="532">
        <f>SUM(N10:N27)</f>
        <v>1913969</v>
      </c>
      <c r="O29" s="559">
        <f t="shared" si="0"/>
        <v>100</v>
      </c>
      <c r="P29" s="559"/>
      <c r="Q29" s="559"/>
    </row>
    <row r="30" spans="2:25" s="549" customFormat="1" ht="20.25" customHeight="1" x14ac:dyDescent="0.2">
      <c r="B30" s="531" t="s">
        <v>3</v>
      </c>
      <c r="C30" s="560"/>
      <c r="D30" s="532">
        <f>SUM(D10:D29)</f>
        <v>0</v>
      </c>
      <c r="E30" s="561"/>
      <c r="F30" s="532">
        <f>SUM(F10:F27)</f>
        <v>427468</v>
      </c>
      <c r="G30" s="562">
        <f>F30*100/$N30</f>
        <v>22.334113039448393</v>
      </c>
      <c r="H30" s="532">
        <f>SUM(H10:H27)</f>
        <v>581889</v>
      </c>
      <c r="I30" s="562">
        <f>H30*100/$N30</f>
        <v>30.402216545827024</v>
      </c>
      <c r="J30" s="532">
        <f>SUM(J10:J27)</f>
        <v>538187</v>
      </c>
      <c r="K30" s="562">
        <f>J30*100/$N30</f>
        <v>28.118898477457055</v>
      </c>
      <c r="L30" s="532">
        <f>SUM(L10:L28)</f>
        <v>366425</v>
      </c>
      <c r="M30" s="562">
        <f>L30*100/$N30</f>
        <v>19.144771937267532</v>
      </c>
      <c r="N30" s="532">
        <f>F30+H30+J30+L30</f>
        <v>1913969</v>
      </c>
      <c r="O30" s="562">
        <f>G30+I30+K30+M30</f>
        <v>100</v>
      </c>
      <c r="P30" s="563"/>
      <c r="Q30" s="563" t="e">
        <f>(N30/D30)</f>
        <v>#DIV/0!</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1:25" x14ac:dyDescent="0.2">
      <c r="A33" s="136"/>
      <c r="B33" s="791" t="s">
        <v>50</v>
      </c>
      <c r="F33" s="177"/>
      <c r="G33" s="177"/>
      <c r="H33" s="177"/>
      <c r="I33" s="177"/>
      <c r="J33" s="177"/>
      <c r="K33" s="177"/>
      <c r="L33" s="177"/>
      <c r="M33" s="177"/>
      <c r="N33" s="177"/>
      <c r="O33" s="177"/>
      <c r="P33" s="177"/>
      <c r="Q33" s="177"/>
      <c r="R33" s="177"/>
      <c r="S33" s="177"/>
      <c r="T33" s="177"/>
      <c r="U33" s="177"/>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32" t="s">
        <v>412</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1: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8" customFormat="1" ht="19.5" customHeight="1" x14ac:dyDescent="0.2">
      <c r="A6" s="517"/>
      <c r="F6" s="1105" t="s">
        <v>55</v>
      </c>
      <c r="G6" s="1105"/>
      <c r="H6" s="1105"/>
      <c r="I6" s="1105"/>
      <c r="J6" s="1105"/>
      <c r="K6" s="1105"/>
      <c r="L6" s="1105"/>
      <c r="M6" s="1105"/>
      <c r="N6" s="1105"/>
      <c r="O6" s="1105"/>
      <c r="P6" s="1105"/>
      <c r="Q6" s="1105"/>
      <c r="R6" s="1105"/>
      <c r="S6" s="1105"/>
      <c r="T6" s="1105"/>
      <c r="U6" s="1105"/>
      <c r="V6" s="1105"/>
      <c r="W6" s="1105"/>
      <c r="X6" s="541"/>
      <c r="Y6" s="541"/>
    </row>
    <row r="7" spans="1:25" s="518" customFormat="1" ht="64.5" customHeight="1" x14ac:dyDescent="0.2">
      <c r="A7" s="517"/>
      <c r="B7" s="1106" t="s">
        <v>15</v>
      </c>
      <c r="C7" s="542"/>
      <c r="D7" s="543"/>
      <c r="E7" s="542"/>
      <c r="F7" s="1107" t="s">
        <v>35</v>
      </c>
      <c r="G7" s="1107"/>
      <c r="H7" s="1107" t="s">
        <v>36</v>
      </c>
      <c r="I7" s="1107"/>
      <c r="J7" s="1107" t="s">
        <v>51</v>
      </c>
      <c r="K7" s="1107"/>
      <c r="L7" s="1107"/>
      <c r="M7" s="1107"/>
      <c r="N7" s="1107" t="s">
        <v>234</v>
      </c>
      <c r="O7" s="1107"/>
      <c r="P7" s="543"/>
      <c r="Q7" s="543"/>
    </row>
    <row r="8" spans="1:25" s="542" customFormat="1" ht="20.25" customHeight="1" x14ac:dyDescent="0.2">
      <c r="A8" s="627"/>
      <c r="B8" s="1106"/>
      <c r="C8" s="544"/>
      <c r="D8" s="543"/>
      <c r="E8" s="544"/>
      <c r="F8" s="543" t="s">
        <v>12</v>
      </c>
      <c r="G8" s="543" t="s">
        <v>31</v>
      </c>
      <c r="H8" s="543" t="s">
        <v>12</v>
      </c>
      <c r="I8" s="543" t="s">
        <v>31</v>
      </c>
      <c r="J8" s="543" t="s">
        <v>12</v>
      </c>
      <c r="K8" s="543" t="s">
        <v>31</v>
      </c>
      <c r="L8" s="543"/>
      <c r="M8" s="543"/>
      <c r="N8" s="543" t="s">
        <v>12</v>
      </c>
      <c r="O8" s="543" t="s">
        <v>31</v>
      </c>
      <c r="P8" s="543"/>
      <c r="Q8" s="543"/>
    </row>
    <row r="9" spans="1:25" s="544" customFormat="1" ht="8.25" customHeight="1" x14ac:dyDescent="0.2">
      <c r="A9" s="628"/>
      <c r="B9" s="545"/>
      <c r="C9" s="546"/>
      <c r="D9" s="547"/>
      <c r="E9" s="546"/>
      <c r="F9" s="548"/>
      <c r="G9" s="548"/>
      <c r="H9" s="548"/>
      <c r="I9" s="548"/>
      <c r="J9" s="548"/>
      <c r="K9" s="548"/>
      <c r="L9" s="548"/>
      <c r="M9" s="548"/>
      <c r="N9" s="548"/>
      <c r="O9" s="548"/>
      <c r="P9" s="548"/>
      <c r="Q9" s="548"/>
    </row>
    <row r="10" spans="1:25" s="549" customFormat="1" ht="18" customHeight="1" x14ac:dyDescent="0.2">
      <c r="A10" s="629"/>
      <c r="B10" s="531" t="s">
        <v>11</v>
      </c>
      <c r="C10" s="546"/>
      <c r="D10" s="550"/>
      <c r="F10" s="551">
        <f>'31dictsaad'!K10</f>
        <v>85005</v>
      </c>
      <c r="G10" s="552">
        <f t="shared" ref="G10:O29" si="0">F10*100/$N10</f>
        <v>26.945424460568482</v>
      </c>
      <c r="H10" s="551">
        <f>'31dictsaad'!N10</f>
        <v>141237</v>
      </c>
      <c r="I10" s="552">
        <f t="shared" ref="I10:I27" si="1">H10*100/$N10</f>
        <v>44.770200747453806</v>
      </c>
      <c r="J10" s="551">
        <f>'31dictsaad'!Q10</f>
        <v>89229</v>
      </c>
      <c r="K10" s="552">
        <f t="shared" ref="K10:K27" si="2">J10*100/$N10</f>
        <v>28.284374791977708</v>
      </c>
      <c r="L10" s="551"/>
      <c r="M10" s="552"/>
      <c r="N10" s="551">
        <f>F10+H10+J10+L10</f>
        <v>315471</v>
      </c>
      <c r="O10" s="552">
        <f>G10+I10+K10+M10</f>
        <v>100</v>
      </c>
      <c r="P10" s="553"/>
      <c r="Q10" s="553"/>
    </row>
    <row r="11" spans="1:25" s="549" customFormat="1" ht="18" customHeight="1" x14ac:dyDescent="0.2">
      <c r="A11" s="629"/>
      <c r="B11" s="531" t="s">
        <v>10</v>
      </c>
      <c r="C11" s="546"/>
      <c r="D11" s="550"/>
      <c r="F11" s="551">
        <f>'31dictsaad'!K11</f>
        <v>12331</v>
      </c>
      <c r="G11" s="552">
        <f t="shared" si="0"/>
        <v>30.540420051515753</v>
      </c>
      <c r="H11" s="551">
        <f>'31dictsaad'!N11</f>
        <v>14644</v>
      </c>
      <c r="I11" s="552">
        <f t="shared" si="1"/>
        <v>36.269070735090153</v>
      </c>
      <c r="J11" s="551">
        <f>'31dictsaad'!Q11</f>
        <v>13401</v>
      </c>
      <c r="K11" s="552">
        <f t="shared" si="2"/>
        <v>33.190509213394094</v>
      </c>
      <c r="L11" s="551"/>
      <c r="M11" s="552"/>
      <c r="N11" s="551">
        <f t="shared" ref="N11:O27" si="3">F11+H11+J11+L11</f>
        <v>40376</v>
      </c>
      <c r="O11" s="552">
        <f t="shared" si="3"/>
        <v>100</v>
      </c>
      <c r="P11" s="553"/>
      <c r="Q11" s="553"/>
    </row>
    <row r="12" spans="1:25" s="549" customFormat="1" ht="22.5" customHeight="1" x14ac:dyDescent="0.2">
      <c r="A12" s="629"/>
      <c r="B12" s="531" t="s">
        <v>40</v>
      </c>
      <c r="C12" s="546"/>
      <c r="D12" s="550"/>
      <c r="F12" s="550">
        <f>'31dictsaad'!K12</f>
        <v>8094</v>
      </c>
      <c r="G12" s="552">
        <f t="shared" si="0"/>
        <v>24.411134903640257</v>
      </c>
      <c r="H12" s="550">
        <f>'31dictsaad'!N12</f>
        <v>11153</v>
      </c>
      <c r="I12" s="552">
        <f t="shared" si="1"/>
        <v>33.636939409476128</v>
      </c>
      <c r="J12" s="550">
        <f>'31dictsaad'!Q12</f>
        <v>13910</v>
      </c>
      <c r="K12" s="552">
        <f t="shared" si="2"/>
        <v>41.951925686883612</v>
      </c>
      <c r="L12" s="550"/>
      <c r="M12" s="552"/>
      <c r="N12" s="551">
        <f t="shared" si="3"/>
        <v>33157</v>
      </c>
      <c r="O12" s="552">
        <f t="shared" si="3"/>
        <v>100</v>
      </c>
      <c r="P12" s="553"/>
      <c r="Q12" s="553"/>
    </row>
    <row r="13" spans="1:25" s="549" customFormat="1" ht="18" customHeight="1" x14ac:dyDescent="0.2">
      <c r="A13" s="629"/>
      <c r="B13" s="531" t="s">
        <v>41</v>
      </c>
      <c r="C13" s="546"/>
      <c r="D13" s="550"/>
      <c r="F13" s="551">
        <f>'31dictsaad'!K13</f>
        <v>8026</v>
      </c>
      <c r="G13" s="552">
        <f t="shared" si="0"/>
        <v>25.374644325007903</v>
      </c>
      <c r="H13" s="551">
        <f>'31dictsaad'!N13</f>
        <v>10618</v>
      </c>
      <c r="I13" s="552">
        <f t="shared" si="1"/>
        <v>33.569396142902306</v>
      </c>
      <c r="J13" s="551">
        <f>'31dictsaad'!Q13</f>
        <v>12986</v>
      </c>
      <c r="K13" s="552">
        <f t="shared" si="2"/>
        <v>41.055959532089787</v>
      </c>
      <c r="L13" s="551"/>
      <c r="M13" s="552"/>
      <c r="N13" s="551">
        <f t="shared" si="3"/>
        <v>31630</v>
      </c>
      <c r="O13" s="552">
        <f t="shared" si="3"/>
        <v>100</v>
      </c>
      <c r="P13" s="553"/>
      <c r="Q13" s="553"/>
    </row>
    <row r="14" spans="1:25" s="549" customFormat="1" ht="18" customHeight="1" x14ac:dyDescent="0.2">
      <c r="A14" s="629"/>
      <c r="B14" s="531" t="s">
        <v>9</v>
      </c>
      <c r="C14" s="546"/>
      <c r="D14" s="550"/>
      <c r="F14" s="551">
        <f>'31dictsaad'!K14</f>
        <v>14897</v>
      </c>
      <c r="G14" s="552">
        <f t="shared" si="0"/>
        <v>33.653368273618575</v>
      </c>
      <c r="H14" s="551">
        <f>'31dictsaad'!N14</f>
        <v>15276</v>
      </c>
      <c r="I14" s="552">
        <f t="shared" si="1"/>
        <v>34.509555866805222</v>
      </c>
      <c r="J14" s="551">
        <f>'31dictsaad'!Q14</f>
        <v>14093</v>
      </c>
      <c r="K14" s="552">
        <f t="shared" si="2"/>
        <v>31.837075859576199</v>
      </c>
      <c r="L14" s="551"/>
      <c r="M14" s="552"/>
      <c r="N14" s="551">
        <f t="shared" si="3"/>
        <v>44266</v>
      </c>
      <c r="O14" s="552">
        <f t="shared" si="3"/>
        <v>100</v>
      </c>
      <c r="P14" s="553"/>
      <c r="Q14" s="553"/>
    </row>
    <row r="15" spans="1:25" s="549" customFormat="1" ht="18" customHeight="1" x14ac:dyDescent="0.2">
      <c r="A15" s="629"/>
      <c r="B15" s="531" t="s">
        <v>8</v>
      </c>
      <c r="C15" s="546"/>
      <c r="D15" s="550"/>
      <c r="F15" s="550">
        <f>'31dictsaad'!K15</f>
        <v>5912</v>
      </c>
      <c r="G15" s="552">
        <f t="shared" si="0"/>
        <v>31.547491995731058</v>
      </c>
      <c r="H15" s="550">
        <f>'31dictsaad'!N15</f>
        <v>8014</v>
      </c>
      <c r="I15" s="552">
        <f t="shared" si="1"/>
        <v>42.764140875133407</v>
      </c>
      <c r="J15" s="550">
        <f>'31dictsaad'!Q15</f>
        <v>4814</v>
      </c>
      <c r="K15" s="552">
        <f t="shared" si="2"/>
        <v>25.688367129135539</v>
      </c>
      <c r="L15" s="550"/>
      <c r="M15" s="552"/>
      <c r="N15" s="551">
        <f t="shared" si="3"/>
        <v>18740</v>
      </c>
      <c r="O15" s="552">
        <f t="shared" si="3"/>
        <v>100</v>
      </c>
      <c r="P15" s="553"/>
      <c r="Q15" s="553"/>
    </row>
    <row r="16" spans="1:25" s="549" customFormat="1" ht="18" customHeight="1" x14ac:dyDescent="0.2">
      <c r="A16" s="629"/>
      <c r="B16" s="531" t="s">
        <v>7</v>
      </c>
      <c r="C16" s="546"/>
      <c r="D16" s="550"/>
      <c r="F16" s="551">
        <f>'31dictsaad'!K16</f>
        <v>33831</v>
      </c>
      <c r="G16" s="552">
        <f t="shared" si="0"/>
        <v>28.614322808738827</v>
      </c>
      <c r="H16" s="551">
        <f>'31dictsaad'!N16</f>
        <v>38988</v>
      </c>
      <c r="I16" s="552">
        <f t="shared" si="1"/>
        <v>32.976123013422878</v>
      </c>
      <c r="J16" s="551">
        <f>'31dictsaad'!Q16</f>
        <v>45412</v>
      </c>
      <c r="K16" s="552">
        <f t="shared" si="2"/>
        <v>38.409554177838302</v>
      </c>
      <c r="L16" s="551"/>
      <c r="M16" s="552"/>
      <c r="N16" s="551">
        <f t="shared" si="3"/>
        <v>118231</v>
      </c>
      <c r="O16" s="552">
        <f t="shared" si="3"/>
        <v>100</v>
      </c>
      <c r="P16" s="553"/>
      <c r="Q16" s="553"/>
    </row>
    <row r="17" spans="1:25" s="549" customFormat="1" ht="18" customHeight="1" x14ac:dyDescent="0.2">
      <c r="A17" s="629"/>
      <c r="B17" s="531" t="s">
        <v>43</v>
      </c>
      <c r="C17" s="546"/>
      <c r="D17" s="550"/>
      <c r="F17" s="551">
        <f>'31dictsaad'!K17</f>
        <v>22390</v>
      </c>
      <c r="G17" s="552">
        <f t="shared" si="0"/>
        <v>30.524464560810351</v>
      </c>
      <c r="H17" s="551">
        <f>'31dictsaad'!N17</f>
        <v>24061</v>
      </c>
      <c r="I17" s="552">
        <f t="shared" si="1"/>
        <v>32.802552112445639</v>
      </c>
      <c r="J17" s="551">
        <f>'31dictsaad'!Q17</f>
        <v>26900</v>
      </c>
      <c r="K17" s="552">
        <f t="shared" si="2"/>
        <v>36.67298332674401</v>
      </c>
      <c r="L17" s="551"/>
      <c r="M17" s="552"/>
      <c r="N17" s="551">
        <f t="shared" si="3"/>
        <v>73351</v>
      </c>
      <c r="O17" s="552">
        <f t="shared" si="3"/>
        <v>100</v>
      </c>
      <c r="P17" s="553"/>
      <c r="Q17" s="553"/>
    </row>
    <row r="18" spans="1:25" s="549" customFormat="1" ht="18" customHeight="1" x14ac:dyDescent="0.2">
      <c r="A18" s="629"/>
      <c r="B18" s="531" t="s">
        <v>44</v>
      </c>
      <c r="C18" s="546"/>
      <c r="D18" s="550"/>
      <c r="F18" s="551">
        <f>'31dictsaad'!K18</f>
        <v>51354</v>
      </c>
      <c r="G18" s="552">
        <f t="shared" si="0"/>
        <v>19.26993823593423</v>
      </c>
      <c r="H18" s="551">
        <f>'31dictsaad'!N18</f>
        <v>98561</v>
      </c>
      <c r="I18" s="552">
        <f t="shared" si="1"/>
        <v>36.983767232774731</v>
      </c>
      <c r="J18" s="551">
        <f>'31dictsaad'!Q18</f>
        <v>116583</v>
      </c>
      <c r="K18" s="552">
        <f t="shared" si="2"/>
        <v>43.746294531291042</v>
      </c>
      <c r="L18" s="551"/>
      <c r="M18" s="552"/>
      <c r="N18" s="551">
        <f t="shared" si="3"/>
        <v>266498</v>
      </c>
      <c r="O18" s="552">
        <f t="shared" si="3"/>
        <v>100</v>
      </c>
      <c r="P18" s="553"/>
      <c r="Q18" s="553"/>
    </row>
    <row r="19" spans="1:25" s="549" customFormat="1" ht="18" customHeight="1" x14ac:dyDescent="0.2">
      <c r="A19" s="629"/>
      <c r="B19" s="531" t="s">
        <v>6</v>
      </c>
      <c r="C19" s="546"/>
      <c r="D19" s="550"/>
      <c r="F19" s="551">
        <f>'31dictsaad'!K19</f>
        <v>45267</v>
      </c>
      <c r="G19" s="552">
        <f t="shared" si="0"/>
        <v>29.439844954182139</v>
      </c>
      <c r="H19" s="551">
        <f>'31dictsaad'!N19</f>
        <v>57713</v>
      </c>
      <c r="I19" s="552">
        <f>H19*100/$N19</f>
        <v>37.53422519364468</v>
      </c>
      <c r="J19" s="551">
        <f>'31dictsaad'!Q19</f>
        <v>50781</v>
      </c>
      <c r="K19" s="552">
        <f>J19*100/$N19</f>
        <v>33.025929852173178</v>
      </c>
      <c r="L19" s="551"/>
      <c r="M19" s="552"/>
      <c r="N19" s="551">
        <f t="shared" si="3"/>
        <v>153761</v>
      </c>
      <c r="O19" s="552">
        <f t="shared" si="3"/>
        <v>100</v>
      </c>
      <c r="P19" s="553"/>
      <c r="Q19" s="553"/>
    </row>
    <row r="20" spans="1:25" s="549" customFormat="1" ht="18" customHeight="1" x14ac:dyDescent="0.2">
      <c r="A20" s="629"/>
      <c r="B20" s="531" t="s">
        <v>5</v>
      </c>
      <c r="C20" s="546"/>
      <c r="D20" s="550"/>
      <c r="F20" s="551">
        <f>'31dictsaad'!K20</f>
        <v>12955</v>
      </c>
      <c r="G20" s="552">
        <f t="shared" si="0"/>
        <v>32.440215349943657</v>
      </c>
      <c r="H20" s="551">
        <f>'31dictsaad'!N20</f>
        <v>13136</v>
      </c>
      <c r="I20" s="552">
        <f>H20*100/$N20</f>
        <v>32.893451859271316</v>
      </c>
      <c r="J20" s="551">
        <f>'31dictsaad'!Q20</f>
        <v>13844</v>
      </c>
      <c r="K20" s="552">
        <f>J20*100/$N20</f>
        <v>34.666332790785027</v>
      </c>
      <c r="L20" s="551"/>
      <c r="M20" s="552"/>
      <c r="N20" s="551">
        <f t="shared" si="3"/>
        <v>39935</v>
      </c>
      <c r="O20" s="552">
        <f t="shared" si="3"/>
        <v>100</v>
      </c>
      <c r="P20" s="553"/>
      <c r="Q20" s="553"/>
    </row>
    <row r="21" spans="1:25" s="549" customFormat="1" ht="18" customHeight="1" x14ac:dyDescent="0.2">
      <c r="A21" s="629"/>
      <c r="B21" s="531" t="s">
        <v>38</v>
      </c>
      <c r="C21" s="546"/>
      <c r="D21" s="550"/>
      <c r="F21" s="551">
        <f>'31dictsaad'!K21</f>
        <v>26393</v>
      </c>
      <c r="G21" s="552">
        <f t="shared" si="0"/>
        <v>35.47303200139779</v>
      </c>
      <c r="H21" s="551">
        <f>'31dictsaad'!N21</f>
        <v>25513</v>
      </c>
      <c r="I21" s="552">
        <f>H21*100/$N21</f>
        <v>34.290283993924973</v>
      </c>
      <c r="J21" s="551">
        <f>'31dictsaad'!Q21</f>
        <v>22497</v>
      </c>
      <c r="K21" s="552">
        <f>J21*100/$N21</f>
        <v>30.23668400467723</v>
      </c>
      <c r="L21" s="551"/>
      <c r="M21" s="552"/>
      <c r="N21" s="551">
        <f t="shared" si="3"/>
        <v>74403</v>
      </c>
      <c r="O21" s="552">
        <f t="shared" si="3"/>
        <v>99.999999999999986</v>
      </c>
      <c r="P21" s="553"/>
      <c r="Q21" s="553"/>
    </row>
    <row r="22" spans="1:25" s="549" customFormat="1" ht="21" customHeight="1" x14ac:dyDescent="0.2">
      <c r="A22" s="629"/>
      <c r="B22" s="531" t="s">
        <v>45</v>
      </c>
      <c r="C22" s="546"/>
      <c r="D22" s="550"/>
      <c r="F22" s="551">
        <f>'31dictsaad'!K22</f>
        <v>59857</v>
      </c>
      <c r="G22" s="552">
        <f t="shared" si="0"/>
        <v>33.00342952923922</v>
      </c>
      <c r="H22" s="551">
        <f>'31dictsaad'!N22</f>
        <v>67581</v>
      </c>
      <c r="I22" s="552">
        <f>H22*100/$N22</f>
        <v>37.262221143985094</v>
      </c>
      <c r="J22" s="551">
        <f>'31dictsaad'!Q22</f>
        <v>53928</v>
      </c>
      <c r="K22" s="552">
        <f>J22*100/$N22</f>
        <v>29.734349326775693</v>
      </c>
      <c r="L22" s="551"/>
      <c r="M22" s="552"/>
      <c r="N22" s="551">
        <f t="shared" si="3"/>
        <v>181366</v>
      </c>
      <c r="O22" s="552">
        <f t="shared" si="3"/>
        <v>100</v>
      </c>
      <c r="P22" s="553"/>
      <c r="Q22" s="553"/>
    </row>
    <row r="23" spans="1:25" s="549" customFormat="1" ht="18" customHeight="1" x14ac:dyDescent="0.2">
      <c r="A23" s="629"/>
      <c r="B23" s="531" t="s">
        <v>46</v>
      </c>
      <c r="C23" s="546"/>
      <c r="D23" s="550"/>
      <c r="F23" s="551">
        <f>'31dictsaad'!K23</f>
        <v>14472</v>
      </c>
      <c r="G23" s="552">
        <f t="shared" si="0"/>
        <v>31.880865312596377</v>
      </c>
      <c r="H23" s="551">
        <f>'31dictsaad'!N23</f>
        <v>17794</v>
      </c>
      <c r="I23" s="552">
        <f>H23*100/$N23</f>
        <v>39.19901308542979</v>
      </c>
      <c r="J23" s="551">
        <f>'31dictsaad'!Q23</f>
        <v>13128</v>
      </c>
      <c r="K23" s="552">
        <f>J23*100/$N23</f>
        <v>28.920121601973829</v>
      </c>
      <c r="L23" s="551"/>
      <c r="M23" s="552"/>
      <c r="N23" s="551">
        <f t="shared" si="3"/>
        <v>45394</v>
      </c>
      <c r="O23" s="552">
        <f t="shared" si="3"/>
        <v>100</v>
      </c>
      <c r="P23" s="553"/>
      <c r="Q23" s="553"/>
    </row>
    <row r="24" spans="1:25" s="549" customFormat="1" ht="22.5" customHeight="1" x14ac:dyDescent="0.2">
      <c r="A24" s="629"/>
      <c r="B24" s="531" t="s">
        <v>47</v>
      </c>
      <c r="C24" s="546"/>
      <c r="D24" s="550"/>
      <c r="F24" s="550">
        <f>'31dictsaad'!K24</f>
        <v>3444</v>
      </c>
      <c r="G24" s="554">
        <f t="shared" si="0"/>
        <v>21.192541997415542</v>
      </c>
      <c r="H24" s="550">
        <f>'31dictsaad'!N24</f>
        <v>6027</v>
      </c>
      <c r="I24" s="552">
        <f t="shared" si="1"/>
        <v>37.086948495477202</v>
      </c>
      <c r="J24" s="550">
        <f>'31dictsaad'!Q24</f>
        <v>6780</v>
      </c>
      <c r="K24" s="552">
        <f t="shared" si="2"/>
        <v>41.720509507107252</v>
      </c>
      <c r="L24" s="550"/>
      <c r="M24" s="552"/>
      <c r="N24" s="550">
        <f t="shared" si="3"/>
        <v>16251</v>
      </c>
      <c r="O24" s="552">
        <f t="shared" si="3"/>
        <v>100</v>
      </c>
      <c r="P24" s="553"/>
      <c r="Q24" s="553"/>
    </row>
    <row r="25" spans="1:25" s="549" customFormat="1" ht="18" customHeight="1" x14ac:dyDescent="0.2">
      <c r="A25" s="629"/>
      <c r="B25" s="531" t="s">
        <v>48</v>
      </c>
      <c r="C25" s="546"/>
      <c r="D25" s="550"/>
      <c r="F25" s="550">
        <f>'31dictsaad'!K25</f>
        <v>19373</v>
      </c>
      <c r="G25" s="554">
        <f t="shared" si="0"/>
        <v>24.057171950477468</v>
      </c>
      <c r="H25" s="550">
        <f>'31dictsaad'!N25</f>
        <v>25955</v>
      </c>
      <c r="I25" s="552">
        <f t="shared" si="1"/>
        <v>32.230624992238823</v>
      </c>
      <c r="J25" s="550">
        <f>'31dictsaad'!Q25</f>
        <v>35201</v>
      </c>
      <c r="K25" s="552">
        <f t="shared" si="2"/>
        <v>43.712203057283709</v>
      </c>
      <c r="L25" s="550"/>
      <c r="M25" s="552"/>
      <c r="N25" s="550">
        <f t="shared" si="3"/>
        <v>80529</v>
      </c>
      <c r="O25" s="552">
        <f t="shared" si="3"/>
        <v>100</v>
      </c>
      <c r="P25" s="553"/>
      <c r="Q25" s="553"/>
    </row>
    <row r="26" spans="1:25" s="549" customFormat="1" ht="18" customHeight="1" x14ac:dyDescent="0.2">
      <c r="A26" s="629"/>
      <c r="B26" s="531" t="s">
        <v>49</v>
      </c>
      <c r="C26" s="546"/>
      <c r="D26" s="550"/>
      <c r="F26" s="550">
        <f>'31dictsaad'!K26</f>
        <v>2641</v>
      </c>
      <c r="G26" s="554">
        <f t="shared" si="0"/>
        <v>25.123668188736684</v>
      </c>
      <c r="H26" s="550">
        <f>'31dictsaad'!N26</f>
        <v>4251</v>
      </c>
      <c r="I26" s="552">
        <f t="shared" si="1"/>
        <v>40.439497716894977</v>
      </c>
      <c r="J26" s="550">
        <f>'31dictsaad'!Q26</f>
        <v>3620</v>
      </c>
      <c r="K26" s="552">
        <f t="shared" si="2"/>
        <v>34.436834094368344</v>
      </c>
      <c r="L26" s="550"/>
      <c r="M26" s="552"/>
      <c r="N26" s="550">
        <f t="shared" si="3"/>
        <v>10512</v>
      </c>
      <c r="O26" s="552">
        <f t="shared" si="3"/>
        <v>100</v>
      </c>
      <c r="P26" s="553"/>
      <c r="Q26" s="553"/>
    </row>
    <row r="27" spans="1:25" s="549" customFormat="1" ht="18" customHeight="1" x14ac:dyDescent="0.2">
      <c r="A27" s="629"/>
      <c r="B27" s="531" t="s">
        <v>4</v>
      </c>
      <c r="C27" s="546"/>
      <c r="D27" s="550"/>
      <c r="F27" s="550">
        <f>'31dictsaad'!K27</f>
        <v>1226</v>
      </c>
      <c r="G27" s="554">
        <f t="shared" si="0"/>
        <v>33.37870950176967</v>
      </c>
      <c r="H27" s="550">
        <f>'31dictsaad'!N27</f>
        <v>1367</v>
      </c>
      <c r="I27" s="552">
        <f t="shared" si="1"/>
        <v>37.217533351483802</v>
      </c>
      <c r="J27" s="550">
        <f>'31dictsaad'!Q27</f>
        <v>1080</v>
      </c>
      <c r="K27" s="552">
        <f t="shared" si="2"/>
        <v>29.403757146746528</v>
      </c>
      <c r="L27" s="550"/>
      <c r="M27" s="552"/>
      <c r="N27" s="551">
        <f t="shared" si="3"/>
        <v>3673</v>
      </c>
      <c r="O27" s="552">
        <f t="shared" si="3"/>
        <v>100</v>
      </c>
      <c r="P27" s="553"/>
      <c r="Q27" s="553"/>
    </row>
    <row r="28" spans="1:25" s="549" customFormat="1" ht="8.25" customHeight="1" x14ac:dyDescent="0.2">
      <c r="A28" s="629"/>
      <c r="B28" s="555"/>
      <c r="C28" s="546"/>
      <c r="D28" s="556"/>
      <c r="F28" s="550"/>
      <c r="G28" s="557"/>
      <c r="H28" s="550"/>
      <c r="I28" s="557"/>
      <c r="J28" s="550"/>
      <c r="K28" s="557"/>
      <c r="L28" s="550"/>
      <c r="M28" s="557"/>
      <c r="N28" s="551"/>
      <c r="O28" s="553"/>
      <c r="P28" s="553"/>
      <c r="Q28" s="557"/>
    </row>
    <row r="29" spans="1:25" s="549" customFormat="1" x14ac:dyDescent="0.2">
      <c r="B29" s="772" t="s">
        <v>3</v>
      </c>
      <c r="C29" s="546"/>
      <c r="D29" s="558"/>
      <c r="F29" s="532">
        <f>SUM(F10:F27)</f>
        <v>427468</v>
      </c>
      <c r="G29" s="559">
        <f t="shared" si="0"/>
        <v>27.62234870220168</v>
      </c>
      <c r="H29" s="532">
        <f>SUM(H10:H27)</f>
        <v>581889</v>
      </c>
      <c r="I29" s="559">
        <f t="shared" si="0"/>
        <v>37.600804888261656</v>
      </c>
      <c r="J29" s="532">
        <f>SUM(J10:J27)</f>
        <v>538187</v>
      </c>
      <c r="K29" s="559">
        <f t="shared" si="0"/>
        <v>34.77684640953666</v>
      </c>
      <c r="L29" s="532"/>
      <c r="M29" s="559"/>
      <c r="N29" s="532">
        <f>SUM(N10:N27)</f>
        <v>1547544</v>
      </c>
      <c r="O29" s="559">
        <f t="shared" si="0"/>
        <v>100</v>
      </c>
      <c r="P29" s="559"/>
      <c r="Q29" s="559"/>
    </row>
    <row r="30" spans="1:25" s="549" customFormat="1" ht="20.25" customHeight="1" x14ac:dyDescent="0.2">
      <c r="B30" s="531" t="s">
        <v>3</v>
      </c>
      <c r="C30" s="560"/>
      <c r="D30" s="532">
        <f>SUM(D10:D29)</f>
        <v>0</v>
      </c>
      <c r="E30" s="561"/>
      <c r="F30" s="532">
        <f>SUM(F10:F27)</f>
        <v>427468</v>
      </c>
      <c r="G30" s="562">
        <f>F30*100/$N30</f>
        <v>27.62234870220168</v>
      </c>
      <c r="H30" s="532">
        <f>SUM(H10:H27)</f>
        <v>581889</v>
      </c>
      <c r="I30" s="562">
        <f>H30*100/$N30</f>
        <v>37.600804888261656</v>
      </c>
      <c r="J30" s="532">
        <f>SUM(J10:J27)</f>
        <v>538187</v>
      </c>
      <c r="K30" s="562">
        <f>J30*100/$N30</f>
        <v>34.77684640953666</v>
      </c>
      <c r="L30" s="532">
        <f>SUM(L10:L28)</f>
        <v>0</v>
      </c>
      <c r="M30" s="562">
        <f>L30*100/$N30</f>
        <v>0</v>
      </c>
      <c r="N30" s="532">
        <f>F30+H30+J30+L30</f>
        <v>1547544</v>
      </c>
      <c r="O30" s="562">
        <f>G30+I30+K30+M30</f>
        <v>100</v>
      </c>
      <c r="P30" s="563"/>
      <c r="Q30" s="563" t="e">
        <f>(N30/D30)</f>
        <v>#DIV/0!</v>
      </c>
    </row>
    <row r="31" spans="1: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1: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1" customWidth="1"/>
    <col min="2" max="2" width="28.7109375" style="261" customWidth="1"/>
    <col min="3" max="3" width="0.7109375" style="261" customWidth="1"/>
    <col min="4" max="4" width="11.85546875" style="261" customWidth="1"/>
    <col min="5" max="5" width="7.7109375" style="261" customWidth="1"/>
    <col min="6" max="6" width="0.42578125" style="261" customWidth="1"/>
    <col min="7" max="7" width="16.5703125" style="261" customWidth="1"/>
    <col min="8" max="8" width="7.28515625" style="261" customWidth="1"/>
    <col min="9" max="9" width="0.7109375" style="261" customWidth="1"/>
    <col min="10" max="10" width="10.42578125" style="261" customWidth="1"/>
    <col min="11" max="11" width="9.5703125" style="261" customWidth="1"/>
    <col min="12" max="12" width="9.42578125" style="261" customWidth="1"/>
    <col min="13" max="19" width="11.42578125" style="261"/>
    <col min="20" max="20" width="2.28515625" style="261" customWidth="1"/>
    <col min="21" max="16384" width="11.42578125" style="261"/>
  </cols>
  <sheetData>
    <row r="1" spans="1:260" s="2" customFormat="1" ht="9" customHeight="1" x14ac:dyDescent="0.2">
      <c r="A1" s="201"/>
      <c r="B1" s="202"/>
      <c r="C1" s="203"/>
      <c r="D1" s="201"/>
      <c r="E1" s="201"/>
      <c r="F1" s="203"/>
      <c r="G1" s="201"/>
      <c r="H1" s="201"/>
      <c r="I1" s="203"/>
      <c r="J1" s="201"/>
      <c r="K1" s="201"/>
      <c r="L1" s="264"/>
      <c r="M1" s="264"/>
      <c r="N1" s="264"/>
      <c r="O1" s="264"/>
      <c r="P1" s="201"/>
      <c r="Q1" s="201"/>
      <c r="R1" s="201"/>
      <c r="S1" s="264"/>
      <c r="T1" s="264"/>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c r="IZ1" s="201"/>
    </row>
    <row r="2" spans="1:260" s="44" customFormat="1" ht="49.5" customHeight="1" x14ac:dyDescent="0.2">
      <c r="A2" s="205"/>
      <c r="B2" s="265"/>
      <c r="C2" s="265"/>
      <c r="D2" s="265"/>
      <c r="E2" s="265"/>
      <c r="F2" s="265"/>
      <c r="G2" s="265"/>
      <c r="H2" s="265"/>
      <c r="I2" s="265"/>
      <c r="J2" s="205"/>
      <c r="K2" s="205"/>
      <c r="L2" s="264"/>
      <c r="M2" s="264"/>
      <c r="N2" s="264"/>
      <c r="O2" s="264"/>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row>
    <row r="3" spans="1:260" s="7" customFormat="1" ht="6.95" customHeight="1" x14ac:dyDescent="0.2">
      <c r="A3" s="208"/>
      <c r="B3" s="1034"/>
      <c r="C3" s="1034"/>
      <c r="D3" s="1034"/>
      <c r="E3" s="1034"/>
      <c r="F3" s="1034"/>
      <c r="G3" s="1034"/>
      <c r="H3" s="1034"/>
      <c r="I3" s="1034"/>
      <c r="J3" s="208"/>
      <c r="K3" s="208"/>
      <c r="L3" s="264"/>
      <c r="M3" s="264"/>
      <c r="N3" s="264"/>
      <c r="O3" s="264"/>
      <c r="P3" s="208"/>
      <c r="Q3" s="208"/>
      <c r="R3" s="208"/>
      <c r="S3" s="205"/>
      <c r="T3" s="205"/>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c r="IZ3" s="208"/>
    </row>
    <row r="4" spans="1:260" s="7" customFormat="1" ht="20.25" customHeight="1" x14ac:dyDescent="0.2">
      <c r="A4" s="1110" t="s">
        <v>413</v>
      </c>
      <c r="B4" s="1110"/>
      <c r="C4" s="1110"/>
      <c r="D4" s="1110"/>
      <c r="E4" s="1110"/>
      <c r="F4" s="1110"/>
      <c r="G4" s="1110"/>
      <c r="H4" s="1110"/>
      <c r="I4" s="1110"/>
      <c r="J4" s="1110"/>
      <c r="K4" s="1110"/>
      <c r="L4" s="1110"/>
      <c r="M4" s="1110"/>
      <c r="N4" s="1110"/>
      <c r="O4" s="1110"/>
      <c r="P4" s="1110"/>
      <c r="Q4" s="1110"/>
      <c r="R4" s="1110"/>
      <c r="S4" s="266"/>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c r="IZ4" s="208"/>
    </row>
    <row r="5" spans="1:260" s="7" customFormat="1" ht="12" customHeight="1" x14ac:dyDescent="0.2">
      <c r="A5" s="208"/>
      <c r="B5" s="1035" t="str">
        <f>porsaad!B6</f>
        <v>Situación a 30 de junio de 2023</v>
      </c>
      <c r="C5" s="1035"/>
      <c r="D5" s="1035"/>
      <c r="E5" s="1035"/>
      <c r="F5" s="1035"/>
      <c r="G5" s="1035"/>
      <c r="H5" s="1035"/>
      <c r="I5" s="1035"/>
      <c r="J5" s="1035"/>
      <c r="K5" s="1035"/>
      <c r="L5" s="1035"/>
      <c r="M5" s="1035"/>
      <c r="N5" s="1035"/>
      <c r="O5" s="1035"/>
      <c r="P5" s="1035"/>
      <c r="Q5" s="1035"/>
      <c r="R5" s="1035"/>
      <c r="S5" s="91"/>
      <c r="T5" s="91"/>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c r="IZ5" s="208"/>
    </row>
    <row r="6" spans="1:260" s="7" customFormat="1" ht="6.95" customHeight="1" x14ac:dyDescent="0.2">
      <c r="A6" s="208"/>
      <c r="B6" s="208"/>
      <c r="C6" s="208"/>
      <c r="D6" s="402"/>
      <c r="E6" s="402"/>
      <c r="F6" s="208"/>
      <c r="G6" s="208"/>
      <c r="H6" s="208"/>
      <c r="I6" s="208"/>
      <c r="J6" s="208"/>
      <c r="K6" s="208"/>
      <c r="L6" s="208"/>
      <c r="M6" s="267"/>
      <c r="N6" s="267"/>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row>
    <row r="7" spans="1:260" s="7" customFormat="1" ht="4.5" customHeight="1" x14ac:dyDescent="0.2">
      <c r="A7" s="208"/>
      <c r="B7" s="208"/>
      <c r="C7" s="208"/>
      <c r="D7" s="208"/>
      <c r="E7" s="208"/>
      <c r="F7" s="211"/>
      <c r="G7" s="208"/>
      <c r="H7" s="208"/>
      <c r="I7" s="208"/>
      <c r="J7" s="208"/>
      <c r="K7" s="208"/>
      <c r="L7" s="208"/>
      <c r="M7" s="268"/>
      <c r="N7" s="268"/>
      <c r="O7" s="213"/>
      <c r="P7" s="213"/>
      <c r="Q7" s="213"/>
      <c r="R7" s="213"/>
      <c r="S7" s="211"/>
      <c r="T7" s="211"/>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row>
    <row r="8" spans="1:260" s="7" customFormat="1" ht="30" customHeight="1" x14ac:dyDescent="0.2">
      <c r="A8" s="208"/>
      <c r="B8" s="1036" t="s">
        <v>15</v>
      </c>
      <c r="C8" s="211"/>
      <c r="D8" s="1045" t="s">
        <v>115</v>
      </c>
      <c r="E8" s="1044"/>
      <c r="F8" s="216"/>
      <c r="G8" s="1045" t="s">
        <v>117</v>
      </c>
      <c r="H8" s="1044"/>
      <c r="I8" s="211"/>
      <c r="J8" s="1045" t="s">
        <v>254</v>
      </c>
      <c r="K8" s="1043"/>
      <c r="L8" s="1044"/>
      <c r="M8" s="269"/>
      <c r="N8" s="269"/>
      <c r="O8" s="219"/>
      <c r="P8" s="219"/>
      <c r="Q8" s="219"/>
      <c r="R8" s="219"/>
      <c r="S8" s="216"/>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row>
    <row r="9" spans="1:260" s="124" customFormat="1" ht="30.75" customHeight="1" x14ac:dyDescent="0.2">
      <c r="A9" s="270"/>
      <c r="B9" s="1109"/>
      <c r="C9" s="219"/>
      <c r="D9" s="217" t="s">
        <v>12</v>
      </c>
      <c r="E9" s="218" t="s">
        <v>13</v>
      </c>
      <c r="F9" s="222"/>
      <c r="G9" s="217" t="s">
        <v>12</v>
      </c>
      <c r="H9" s="271" t="s">
        <v>13</v>
      </c>
      <c r="I9" s="216"/>
      <c r="J9" s="217" t="s">
        <v>12</v>
      </c>
      <c r="K9" s="408" t="s">
        <v>119</v>
      </c>
      <c r="L9" s="218" t="s">
        <v>118</v>
      </c>
      <c r="M9" s="272"/>
      <c r="N9" s="272"/>
      <c r="O9" s="223"/>
      <c r="P9" s="223"/>
      <c r="Q9" s="223"/>
      <c r="R9" s="223"/>
      <c r="S9" s="223"/>
      <c r="T9" s="223"/>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c r="IZ9" s="270"/>
    </row>
    <row r="10" spans="1:260" s="39" customFormat="1" ht="7.5" customHeight="1" x14ac:dyDescent="0.2">
      <c r="A10" s="216"/>
      <c r="B10" s="219"/>
      <c r="C10" s="219"/>
      <c r="D10" s="221"/>
      <c r="E10" s="221"/>
      <c r="F10" s="226"/>
      <c r="G10" s="219"/>
      <c r="H10" s="219"/>
      <c r="I10" s="219"/>
      <c r="J10" s="219"/>
      <c r="K10" s="219"/>
      <c r="L10" s="219"/>
      <c r="M10" s="273"/>
      <c r="N10" s="274"/>
      <c r="O10" s="232"/>
      <c r="P10" s="232"/>
      <c r="Q10" s="232"/>
      <c r="R10" s="232"/>
      <c r="S10" s="275"/>
      <c r="T10" s="275"/>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row>
    <row r="11" spans="1:260" s="27" customFormat="1" ht="18" customHeight="1" x14ac:dyDescent="0.2">
      <c r="A11" s="222"/>
      <c r="B11" s="225" t="s">
        <v>11</v>
      </c>
      <c r="C11" s="276"/>
      <c r="D11" s="404">
        <v>8500187</v>
      </c>
      <c r="E11" s="185">
        <v>17.904395579860061</v>
      </c>
      <c r="F11" s="226"/>
      <c r="G11" s="227">
        <v>1055830</v>
      </c>
      <c r="H11" s="228">
        <v>16.278233638280728</v>
      </c>
      <c r="I11" s="276"/>
      <c r="J11" s="277">
        <v>384241</v>
      </c>
      <c r="K11" s="412">
        <f>J11*100/D11</f>
        <v>4.5203829045172768</v>
      </c>
      <c r="L11" s="228">
        <f>J11*100/G11</f>
        <v>36.39231694496273</v>
      </c>
      <c r="M11" s="278"/>
      <c r="N11" s="278">
        <f>_xlfn.RANK.EQ(L11,L$11:L$31,0)</f>
        <v>1</v>
      </c>
      <c r="O11" s="278">
        <v>1</v>
      </c>
      <c r="P11" s="278">
        <f>MATCH(O11,N$11:N$31,0)</f>
        <v>1</v>
      </c>
      <c r="Q11" s="279" t="str">
        <f>INDEX(B$11:B$31,P11,1)</f>
        <v>Andalucía</v>
      </c>
      <c r="R11" s="280">
        <f>INDEX(L$11:L$31,P11,1)</f>
        <v>36.39231694496273</v>
      </c>
      <c r="S11" s="275"/>
      <c r="T11" s="275"/>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c r="IZ11" s="222"/>
    </row>
    <row r="12" spans="1:260" s="125" customFormat="1" ht="18" customHeight="1" x14ac:dyDescent="0.2">
      <c r="A12" s="281"/>
      <c r="B12" s="233" t="s">
        <v>10</v>
      </c>
      <c r="C12" s="276"/>
      <c r="D12" s="405">
        <v>1326315</v>
      </c>
      <c r="E12" s="186">
        <v>2.793687765163531</v>
      </c>
      <c r="F12" s="226"/>
      <c r="G12" s="234">
        <v>194402</v>
      </c>
      <c r="H12" s="235">
        <v>2.9971881607352038</v>
      </c>
      <c r="I12" s="276"/>
      <c r="J12" s="282">
        <v>48209</v>
      </c>
      <c r="K12" s="413">
        <f t="shared" ref="K12:K28" si="0">J12*100/D12</f>
        <v>3.6348077191315786</v>
      </c>
      <c r="L12" s="235">
        <f t="shared" ref="L12:L28" si="1">J12*100/G12</f>
        <v>24.798613182991943</v>
      </c>
      <c r="M12" s="278"/>
      <c r="N12" s="278">
        <f t="shared" ref="N12:N31" si="2">_xlfn.RANK.EQ(L12,L$11:L$31,0)</f>
        <v>14</v>
      </c>
      <c r="O12" s="278">
        <v>2</v>
      </c>
      <c r="P12" s="278">
        <f t="shared" ref="P12:P29" si="3">MATCH(O12,N$11:N$31,0)</f>
        <v>11</v>
      </c>
      <c r="Q12" s="279" t="str">
        <f t="shared" ref="Q12:Q29" si="4">INDEX(B$11:B$31,P12,1)</f>
        <v>Extremadura</v>
      </c>
      <c r="R12" s="280">
        <f t="shared" ref="R12:R29" si="5">INDEX(L$11:L$31,P12,1)</f>
        <v>34.456884230585992</v>
      </c>
      <c r="S12" s="275"/>
      <c r="T12" s="275"/>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c r="IZ12" s="281"/>
    </row>
    <row r="13" spans="1:260" s="125" customFormat="1" ht="18" customHeight="1" x14ac:dyDescent="0.2">
      <c r="A13" s="281"/>
      <c r="B13" s="233" t="s">
        <v>40</v>
      </c>
      <c r="C13" s="276"/>
      <c r="D13" s="405">
        <v>1004686</v>
      </c>
      <c r="E13" s="186">
        <v>2.1162235110294971</v>
      </c>
      <c r="F13" s="226"/>
      <c r="G13" s="234">
        <v>193502</v>
      </c>
      <c r="H13" s="235">
        <v>2.9833124323750959</v>
      </c>
      <c r="I13" s="276"/>
      <c r="J13" s="282">
        <v>41658</v>
      </c>
      <c r="K13" s="413">
        <f t="shared" si="0"/>
        <v>4.1463701096661048</v>
      </c>
      <c r="L13" s="235">
        <f t="shared" si="1"/>
        <v>21.528459654163782</v>
      </c>
      <c r="M13" s="278"/>
      <c r="N13" s="278">
        <f t="shared" si="2"/>
        <v>17</v>
      </c>
      <c r="O13" s="278">
        <v>3</v>
      </c>
      <c r="P13" s="278">
        <f>MATCH(O13,N$11:N$31,0)</f>
        <v>7</v>
      </c>
      <c r="Q13" s="279" t="str">
        <f t="shared" si="4"/>
        <v>Castilla y León</v>
      </c>
      <c r="R13" s="280">
        <f t="shared" si="5"/>
        <v>34.012485568905802</v>
      </c>
      <c r="S13" s="275"/>
      <c r="T13" s="275"/>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row>
    <row r="14" spans="1:260" s="125" customFormat="1" ht="18" customHeight="1" x14ac:dyDescent="0.2">
      <c r="A14" s="281"/>
      <c r="B14" s="233" t="s">
        <v>41</v>
      </c>
      <c r="C14" s="276"/>
      <c r="D14" s="405">
        <v>1176659</v>
      </c>
      <c r="E14" s="186">
        <v>2.4784593796115968</v>
      </c>
      <c r="F14" s="226"/>
      <c r="G14" s="234">
        <v>122308</v>
      </c>
      <c r="H14" s="235">
        <v>1.8856806491867435</v>
      </c>
      <c r="I14" s="276"/>
      <c r="J14" s="282">
        <v>38540</v>
      </c>
      <c r="K14" s="413">
        <f t="shared" si="0"/>
        <v>3.2753754486219031</v>
      </c>
      <c r="L14" s="235">
        <f t="shared" si="1"/>
        <v>31.510612551918108</v>
      </c>
      <c r="M14" s="278"/>
      <c r="N14" s="278">
        <f t="shared" si="2"/>
        <v>7</v>
      </c>
      <c r="O14" s="278">
        <v>4</v>
      </c>
      <c r="P14" s="278">
        <f t="shared" si="3"/>
        <v>16</v>
      </c>
      <c r="Q14" s="279" t="str">
        <f t="shared" si="4"/>
        <v>País Vasco</v>
      </c>
      <c r="R14" s="280">
        <f t="shared" si="5"/>
        <v>32.95862347600827</v>
      </c>
      <c r="S14" s="275"/>
      <c r="T14" s="275"/>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c r="IZ14" s="281"/>
    </row>
    <row r="15" spans="1:260" s="125" customFormat="1" ht="18" customHeight="1" x14ac:dyDescent="0.2">
      <c r="A15" s="281"/>
      <c r="B15" s="233" t="s">
        <v>9</v>
      </c>
      <c r="C15" s="276"/>
      <c r="D15" s="405">
        <v>2177701</v>
      </c>
      <c r="E15" s="186">
        <v>4.5870073397981521</v>
      </c>
      <c r="F15" s="226"/>
      <c r="G15" s="234">
        <v>246866</v>
      </c>
      <c r="H15" s="235">
        <v>3.8060506192737567</v>
      </c>
      <c r="I15" s="276"/>
      <c r="J15" s="282">
        <v>50306</v>
      </c>
      <c r="K15" s="413">
        <f t="shared" si="0"/>
        <v>2.3100508288327921</v>
      </c>
      <c r="L15" s="235">
        <f t="shared" si="1"/>
        <v>20.377856813007867</v>
      </c>
      <c r="M15" s="278"/>
      <c r="N15" s="278">
        <f t="shared" si="2"/>
        <v>18</v>
      </c>
      <c r="O15" s="278">
        <v>5</v>
      </c>
      <c r="P15" s="278">
        <f t="shared" si="3"/>
        <v>9</v>
      </c>
      <c r="Q15" s="279" t="str">
        <f t="shared" si="4"/>
        <v>Cataluña</v>
      </c>
      <c r="R15" s="280">
        <f t="shared" si="5"/>
        <v>31.883560747418922</v>
      </c>
      <c r="S15" s="275"/>
      <c r="T15" s="275"/>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c r="IZ15" s="281"/>
    </row>
    <row r="16" spans="1:260" s="125" customFormat="1" ht="18" customHeight="1" x14ac:dyDescent="0.2">
      <c r="A16" s="281"/>
      <c r="B16" s="233" t="s">
        <v>8</v>
      </c>
      <c r="C16" s="276"/>
      <c r="D16" s="406">
        <v>585402</v>
      </c>
      <c r="E16" s="186">
        <v>1.2330633409878207</v>
      </c>
      <c r="F16" s="226"/>
      <c r="G16" s="238">
        <v>99678</v>
      </c>
      <c r="H16" s="235">
        <v>1.5367831683098099</v>
      </c>
      <c r="I16" s="276"/>
      <c r="J16" s="282">
        <v>22849</v>
      </c>
      <c r="K16" s="413">
        <f t="shared" si="0"/>
        <v>3.9031298150672531</v>
      </c>
      <c r="L16" s="235">
        <f t="shared" si="1"/>
        <v>22.922811452878268</v>
      </c>
      <c r="M16" s="278"/>
      <c r="N16" s="278">
        <f t="shared" si="2"/>
        <v>15</v>
      </c>
      <c r="O16" s="278">
        <v>6</v>
      </c>
      <c r="P16" s="278">
        <f t="shared" si="3"/>
        <v>17</v>
      </c>
      <c r="Q16" s="279" t="str">
        <f t="shared" si="4"/>
        <v>Rioja, La</v>
      </c>
      <c r="R16" s="283">
        <f t="shared" si="5"/>
        <v>31.880525581086172</v>
      </c>
      <c r="S16" s="275"/>
      <c r="T16" s="275"/>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row>
    <row r="17" spans="1:260" s="128" customFormat="1" ht="18" customHeight="1" x14ac:dyDescent="0.2">
      <c r="A17" s="284"/>
      <c r="B17" s="285" t="s">
        <v>7</v>
      </c>
      <c r="C17" s="276"/>
      <c r="D17" s="405">
        <v>2372640</v>
      </c>
      <c r="E17" s="186">
        <v>4.9976177145984177</v>
      </c>
      <c r="F17" s="226"/>
      <c r="G17" s="286">
        <v>420966</v>
      </c>
      <c r="H17" s="287">
        <v>6.4902331831568389</v>
      </c>
      <c r="I17" s="276"/>
      <c r="J17" s="288">
        <v>143181</v>
      </c>
      <c r="K17" s="414">
        <f t="shared" si="0"/>
        <v>6.0346702407444868</v>
      </c>
      <c r="L17" s="287">
        <f t="shared" si="1"/>
        <v>34.012485568905802</v>
      </c>
      <c r="M17" s="278"/>
      <c r="N17" s="278">
        <f t="shared" si="2"/>
        <v>3</v>
      </c>
      <c r="O17" s="278">
        <v>7</v>
      </c>
      <c r="P17" s="278">
        <f t="shared" si="3"/>
        <v>4</v>
      </c>
      <c r="Q17" s="279" t="str">
        <f t="shared" si="4"/>
        <v>Balears, Illes</v>
      </c>
      <c r="R17" s="280">
        <f t="shared" si="5"/>
        <v>31.510612551918108</v>
      </c>
      <c r="S17" s="289"/>
      <c r="T17" s="289"/>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c r="IZ17" s="284"/>
    </row>
    <row r="18" spans="1:260" s="128" customFormat="1" ht="18" customHeight="1" x14ac:dyDescent="0.2">
      <c r="A18" s="284"/>
      <c r="B18" s="285" t="s">
        <v>43</v>
      </c>
      <c r="C18" s="276"/>
      <c r="D18" s="405">
        <v>2053328</v>
      </c>
      <c r="E18" s="186">
        <v>4.3250338806902606</v>
      </c>
      <c r="F18" s="226"/>
      <c r="G18" s="286">
        <v>289935</v>
      </c>
      <c r="H18" s="287">
        <v>4.4700658912087397</v>
      </c>
      <c r="I18" s="276"/>
      <c r="J18" s="288">
        <v>89970</v>
      </c>
      <c r="K18" s="414">
        <f t="shared" si="0"/>
        <v>4.381667225109676</v>
      </c>
      <c r="L18" s="287">
        <f t="shared" si="1"/>
        <v>31.031093176056704</v>
      </c>
      <c r="M18" s="278"/>
      <c r="N18" s="278">
        <f t="shared" si="2"/>
        <v>8</v>
      </c>
      <c r="O18" s="278">
        <v>8</v>
      </c>
      <c r="P18" s="278">
        <f t="shared" si="3"/>
        <v>8</v>
      </c>
      <c r="Q18" s="279" t="str">
        <f t="shared" si="4"/>
        <v>Castilla - La Mancha</v>
      </c>
      <c r="R18" s="280">
        <f t="shared" si="5"/>
        <v>31.031093176056704</v>
      </c>
      <c r="S18" s="289"/>
      <c r="T18" s="289"/>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c r="IZ18" s="284"/>
    </row>
    <row r="19" spans="1:260" s="128" customFormat="1" ht="18" customHeight="1" x14ac:dyDescent="0.2">
      <c r="A19" s="284"/>
      <c r="B19" s="285" t="s">
        <v>44</v>
      </c>
      <c r="C19" s="276"/>
      <c r="D19" s="405">
        <v>7792611</v>
      </c>
      <c r="E19" s="186">
        <v>16.413990650319683</v>
      </c>
      <c r="F19" s="226"/>
      <c r="G19" s="286">
        <v>1069708</v>
      </c>
      <c r="H19" s="287">
        <v>16.492197369593594</v>
      </c>
      <c r="I19" s="276"/>
      <c r="J19" s="288">
        <v>341061</v>
      </c>
      <c r="K19" s="414">
        <f t="shared" si="0"/>
        <v>4.3767230264669958</v>
      </c>
      <c r="L19" s="287">
        <f t="shared" si="1"/>
        <v>31.883560747418922</v>
      </c>
      <c r="M19" s="278"/>
      <c r="N19" s="278">
        <f t="shared" si="2"/>
        <v>5</v>
      </c>
      <c r="O19" s="278">
        <v>9</v>
      </c>
      <c r="P19" s="278">
        <f t="shared" si="3"/>
        <v>21</v>
      </c>
      <c r="Q19" s="279" t="str">
        <f>INDEX(B$11:B$31,P19,1)</f>
        <v>TOTAL</v>
      </c>
      <c r="R19" s="280">
        <f t="shared" si="5"/>
        <v>29.508571037408039</v>
      </c>
      <c r="S19" s="289"/>
      <c r="T19" s="289"/>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c r="IZ19" s="284"/>
    </row>
    <row r="20" spans="1:260" s="128" customFormat="1" ht="18" customHeight="1" x14ac:dyDescent="0.2">
      <c r="A20" s="284"/>
      <c r="B20" s="285" t="s">
        <v>6</v>
      </c>
      <c r="C20" s="276"/>
      <c r="D20" s="405">
        <v>5097967</v>
      </c>
      <c r="E20" s="186">
        <v>10.738118799159649</v>
      </c>
      <c r="F20" s="226"/>
      <c r="G20" s="286">
        <v>656267</v>
      </c>
      <c r="H20" s="287">
        <v>10.11798069300321</v>
      </c>
      <c r="I20" s="276"/>
      <c r="J20" s="288">
        <v>179873</v>
      </c>
      <c r="K20" s="414">
        <f t="shared" si="0"/>
        <v>3.5283280570470543</v>
      </c>
      <c r="L20" s="287">
        <f>J20*100/G20</f>
        <v>27.408509036718286</v>
      </c>
      <c r="M20" s="278"/>
      <c r="N20" s="278">
        <f t="shared" si="2"/>
        <v>11</v>
      </c>
      <c r="O20" s="278">
        <v>10</v>
      </c>
      <c r="P20" s="278">
        <f t="shared" si="3"/>
        <v>13</v>
      </c>
      <c r="Q20" s="279" t="str">
        <f t="shared" si="4"/>
        <v>Madrid, Comunidad de</v>
      </c>
      <c r="R20" s="280">
        <f t="shared" si="5"/>
        <v>28.966981384484622</v>
      </c>
      <c r="S20" s="289"/>
      <c r="T20" s="289"/>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c r="IZ20" s="284"/>
    </row>
    <row r="21" spans="1:260" s="125" customFormat="1" ht="18" customHeight="1" x14ac:dyDescent="0.2">
      <c r="A21" s="281"/>
      <c r="B21" s="233" t="s">
        <v>5</v>
      </c>
      <c r="C21" s="276"/>
      <c r="D21" s="405">
        <v>1054776</v>
      </c>
      <c r="E21" s="186">
        <v>2.221730739822839</v>
      </c>
      <c r="F21" s="226"/>
      <c r="G21" s="234">
        <v>159524</v>
      </c>
      <c r="H21" s="235">
        <v>2.4594574343531583</v>
      </c>
      <c r="I21" s="276"/>
      <c r="J21" s="282">
        <v>54967</v>
      </c>
      <c r="K21" s="413">
        <f t="shared" si="0"/>
        <v>5.2112486442619099</v>
      </c>
      <c r="L21" s="235">
        <f t="shared" si="1"/>
        <v>34.456884230585992</v>
      </c>
      <c r="M21" s="278"/>
      <c r="N21" s="278">
        <f t="shared" si="2"/>
        <v>2</v>
      </c>
      <c r="O21" s="278">
        <v>11</v>
      </c>
      <c r="P21" s="278">
        <f t="shared" si="3"/>
        <v>10</v>
      </c>
      <c r="Q21" s="279" t="str">
        <f t="shared" si="4"/>
        <v>Comunitat Valenciana</v>
      </c>
      <c r="R21" s="280">
        <f t="shared" si="5"/>
        <v>27.408509036718286</v>
      </c>
      <c r="S21" s="275"/>
      <c r="T21" s="275"/>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c r="IZ21" s="281"/>
    </row>
    <row r="22" spans="1:260" s="125" customFormat="1" ht="18" customHeight="1" x14ac:dyDescent="0.2">
      <c r="A22" s="281"/>
      <c r="B22" s="233" t="s">
        <v>38</v>
      </c>
      <c r="C22" s="276"/>
      <c r="D22" s="405">
        <v>2690464</v>
      </c>
      <c r="E22" s="186">
        <v>5.6670672950339354</v>
      </c>
      <c r="F22" s="226"/>
      <c r="G22" s="234">
        <v>485558</v>
      </c>
      <c r="H22" s="235">
        <v>7.4860787900858226</v>
      </c>
      <c r="I22" s="276"/>
      <c r="J22" s="282">
        <v>82735</v>
      </c>
      <c r="K22" s="413">
        <f t="shared" si="0"/>
        <v>3.0751201279779248</v>
      </c>
      <c r="L22" s="235">
        <f t="shared" si="1"/>
        <v>17.039159070595069</v>
      </c>
      <c r="M22" s="278"/>
      <c r="N22" s="278">
        <f t="shared" si="2"/>
        <v>19</v>
      </c>
      <c r="O22" s="278">
        <v>12</v>
      </c>
      <c r="P22" s="278">
        <f t="shared" si="3"/>
        <v>15</v>
      </c>
      <c r="Q22" s="279" t="str">
        <f t="shared" si="4"/>
        <v>Navarra, Comunidad Foral de</v>
      </c>
      <c r="R22" s="280">
        <f t="shared" si="5"/>
        <v>26.254798203019991</v>
      </c>
      <c r="S22" s="275"/>
      <c r="T22" s="275"/>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c r="IZ22" s="281"/>
    </row>
    <row r="23" spans="1:260" s="125" customFormat="1" ht="18" customHeight="1" x14ac:dyDescent="0.2">
      <c r="A23" s="281"/>
      <c r="B23" s="233" t="s">
        <v>45</v>
      </c>
      <c r="C23" s="276"/>
      <c r="D23" s="405">
        <v>6750336</v>
      </c>
      <c r="E23" s="186">
        <v>14.218591431102663</v>
      </c>
      <c r="F23" s="226"/>
      <c r="G23" s="234">
        <v>803577</v>
      </c>
      <c r="H23" s="235">
        <v>12.389129076033749</v>
      </c>
      <c r="I23" s="276"/>
      <c r="J23" s="282">
        <v>232772</v>
      </c>
      <c r="K23" s="413">
        <f t="shared" si="0"/>
        <v>3.4483024252422396</v>
      </c>
      <c r="L23" s="235">
        <f t="shared" si="1"/>
        <v>28.966981384484622</v>
      </c>
      <c r="M23" s="278"/>
      <c r="N23" s="278">
        <f t="shared" si="2"/>
        <v>10</v>
      </c>
      <c r="O23" s="278">
        <v>13</v>
      </c>
      <c r="P23" s="278">
        <f t="shared" si="3"/>
        <v>14</v>
      </c>
      <c r="Q23" s="279" t="str">
        <f t="shared" si="4"/>
        <v>Murcia, Región de</v>
      </c>
      <c r="R23" s="280">
        <f t="shared" si="5"/>
        <v>25.641063830843549</v>
      </c>
      <c r="S23" s="275"/>
      <c r="T23" s="275"/>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c r="IZ23" s="281"/>
    </row>
    <row r="24" spans="1:260" s="125" customFormat="1" ht="18" customHeight="1" x14ac:dyDescent="0.2">
      <c r="A24" s="281"/>
      <c r="B24" s="233" t="s">
        <v>46</v>
      </c>
      <c r="C24" s="276"/>
      <c r="D24" s="405">
        <v>1531878</v>
      </c>
      <c r="E24" s="186">
        <v>3.2266760357254345</v>
      </c>
      <c r="F24" s="226"/>
      <c r="G24" s="234">
        <v>201423</v>
      </c>
      <c r="H24" s="235">
        <v>3.1054342594200008</v>
      </c>
      <c r="I24" s="276"/>
      <c r="J24" s="282">
        <v>51647</v>
      </c>
      <c r="K24" s="413">
        <f t="shared" si="0"/>
        <v>3.3714825854278212</v>
      </c>
      <c r="L24" s="235">
        <f>J24*100/G24</f>
        <v>25.641063830843549</v>
      </c>
      <c r="M24" s="278"/>
      <c r="N24" s="278">
        <f t="shared" si="2"/>
        <v>13</v>
      </c>
      <c r="O24" s="278">
        <v>14</v>
      </c>
      <c r="P24" s="278">
        <f t="shared" si="3"/>
        <v>2</v>
      </c>
      <c r="Q24" s="279" t="str">
        <f t="shared" si="4"/>
        <v>Aragón</v>
      </c>
      <c r="R24" s="280">
        <f t="shared" si="5"/>
        <v>24.798613182991943</v>
      </c>
      <c r="S24" s="275"/>
      <c r="T24" s="275"/>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c r="IZ24" s="281"/>
    </row>
    <row r="25" spans="1:260" s="125" customFormat="1" ht="18" customHeight="1" x14ac:dyDescent="0.2">
      <c r="A25" s="281"/>
      <c r="B25" s="233" t="s">
        <v>47</v>
      </c>
      <c r="C25" s="276"/>
      <c r="D25" s="406">
        <v>664117</v>
      </c>
      <c r="E25" s="186">
        <v>1.3988649284198011</v>
      </c>
      <c r="F25" s="226"/>
      <c r="G25" s="238">
        <v>82583</v>
      </c>
      <c r="H25" s="235">
        <v>1.2732214168475393</v>
      </c>
      <c r="I25" s="276"/>
      <c r="J25" s="282">
        <v>21682</v>
      </c>
      <c r="K25" s="413">
        <f t="shared" si="0"/>
        <v>3.2647861747252365</v>
      </c>
      <c r="L25" s="235">
        <f t="shared" si="1"/>
        <v>26.254798203019991</v>
      </c>
      <c r="M25" s="278"/>
      <c r="N25" s="278">
        <f t="shared" si="2"/>
        <v>12</v>
      </c>
      <c r="O25" s="278">
        <v>15</v>
      </c>
      <c r="P25" s="278">
        <f t="shared" si="3"/>
        <v>6</v>
      </c>
      <c r="Q25" s="279" t="str">
        <f t="shared" si="4"/>
        <v>Cantabria</v>
      </c>
      <c r="R25" s="283">
        <f t="shared" si="5"/>
        <v>22.922811452878268</v>
      </c>
      <c r="S25" s="275"/>
      <c r="T25" s="275"/>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c r="IZ25" s="281"/>
    </row>
    <row r="26" spans="1:260" s="125" customFormat="1" ht="18" customHeight="1" x14ac:dyDescent="0.2">
      <c r="A26" s="281"/>
      <c r="B26" s="233" t="s">
        <v>48</v>
      </c>
      <c r="C26" s="276"/>
      <c r="D26" s="406">
        <v>2208174</v>
      </c>
      <c r="E26" s="186">
        <v>4.6511942390399073</v>
      </c>
      <c r="F26" s="226"/>
      <c r="G26" s="238">
        <v>336616</v>
      </c>
      <c r="H26" s="235">
        <v>5.1897690862956214</v>
      </c>
      <c r="I26" s="276"/>
      <c r="J26" s="282">
        <v>110944</v>
      </c>
      <c r="K26" s="413">
        <f t="shared" si="0"/>
        <v>5.024241749065065</v>
      </c>
      <c r="L26" s="235">
        <f t="shared" si="1"/>
        <v>32.95862347600827</v>
      </c>
      <c r="M26" s="278"/>
      <c r="N26" s="278">
        <f t="shared" si="2"/>
        <v>4</v>
      </c>
      <c r="O26" s="278">
        <v>16</v>
      </c>
      <c r="P26" s="278">
        <f t="shared" si="3"/>
        <v>18</v>
      </c>
      <c r="Q26" s="279" t="str">
        <f t="shared" si="4"/>
        <v>Ceuta y Melilla</v>
      </c>
      <c r="R26" s="280">
        <f t="shared" si="5"/>
        <v>22.207255747126435</v>
      </c>
      <c r="S26" s="275"/>
      <c r="T26" s="275"/>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c r="IZ26" s="281"/>
    </row>
    <row r="27" spans="1:260" s="125" customFormat="1" ht="18" customHeight="1" x14ac:dyDescent="0.2">
      <c r="A27" s="281"/>
      <c r="B27" s="233" t="s">
        <v>49</v>
      </c>
      <c r="C27" s="276"/>
      <c r="D27" s="406">
        <v>319892</v>
      </c>
      <c r="E27" s="187">
        <v>0.67380551872948147</v>
      </c>
      <c r="F27" s="226"/>
      <c r="G27" s="238">
        <v>45131</v>
      </c>
      <c r="H27" s="242">
        <v>0.69580610735558523</v>
      </c>
      <c r="I27" s="276"/>
      <c r="J27" s="282">
        <v>14388</v>
      </c>
      <c r="K27" s="413">
        <f t="shared" si="0"/>
        <v>4.4977679966988857</v>
      </c>
      <c r="L27" s="242">
        <f t="shared" si="1"/>
        <v>31.880525581086172</v>
      </c>
      <c r="M27" s="278"/>
      <c r="N27" s="278">
        <f t="shared" si="2"/>
        <v>6</v>
      </c>
      <c r="O27" s="278">
        <v>17</v>
      </c>
      <c r="P27" s="278">
        <f t="shared" si="3"/>
        <v>3</v>
      </c>
      <c r="Q27" s="279" t="str">
        <f t="shared" si="4"/>
        <v>Asturias, Principado de</v>
      </c>
      <c r="R27" s="280">
        <f t="shared" si="5"/>
        <v>21.528459654163782</v>
      </c>
      <c r="S27" s="275"/>
      <c r="T27" s="275"/>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c r="IZ27" s="281"/>
    </row>
    <row r="28" spans="1:260" s="125" customFormat="1" ht="18" customHeight="1" x14ac:dyDescent="0.2">
      <c r="A28" s="281"/>
      <c r="B28" s="233" t="s">
        <v>4</v>
      </c>
      <c r="C28" s="276"/>
      <c r="D28" s="238">
        <v>168287</v>
      </c>
      <c r="E28" s="242">
        <v>0.35447185090726951</v>
      </c>
      <c r="F28" s="222"/>
      <c r="G28" s="238">
        <v>22272</v>
      </c>
      <c r="H28" s="242">
        <v>0.34337802448480192</v>
      </c>
      <c r="I28" s="276"/>
      <c r="J28" s="282">
        <v>4946</v>
      </c>
      <c r="K28" s="413">
        <f t="shared" si="0"/>
        <v>2.939026781629003</v>
      </c>
      <c r="L28" s="242">
        <f t="shared" si="1"/>
        <v>22.207255747126435</v>
      </c>
      <c r="M28" s="278"/>
      <c r="N28" s="278">
        <f t="shared" si="2"/>
        <v>16</v>
      </c>
      <c r="O28" s="278">
        <v>18</v>
      </c>
      <c r="P28" s="278">
        <f t="shared" si="3"/>
        <v>5</v>
      </c>
      <c r="Q28" s="279" t="str">
        <f t="shared" si="4"/>
        <v>Canarias</v>
      </c>
      <c r="R28" s="280">
        <f t="shared" si="5"/>
        <v>20.377856813007867</v>
      </c>
      <c r="S28" s="223"/>
      <c r="T28" s="223"/>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c r="IZ28" s="281"/>
    </row>
    <row r="29" spans="1:260" s="125" customFormat="1" ht="6" customHeight="1" x14ac:dyDescent="0.2">
      <c r="A29" s="281"/>
      <c r="B29" s="290"/>
      <c r="C29" s="232"/>
      <c r="D29" s="291"/>
      <c r="E29" s="292"/>
      <c r="F29" s="211"/>
      <c r="G29" s="291"/>
      <c r="H29" s="292"/>
      <c r="I29" s="232"/>
      <c r="J29" s="291"/>
      <c r="K29" s="411"/>
      <c r="L29" s="292"/>
      <c r="M29" s="278"/>
      <c r="N29" s="278"/>
      <c r="O29" s="278">
        <v>19</v>
      </c>
      <c r="P29" s="278">
        <f t="shared" si="3"/>
        <v>12</v>
      </c>
      <c r="Q29" s="279" t="str">
        <f t="shared" si="4"/>
        <v>Galicia</v>
      </c>
      <c r="R29" s="280">
        <f t="shared" si="5"/>
        <v>17.039159070595069</v>
      </c>
      <c r="S29" s="212"/>
      <c r="T29" s="212"/>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c r="IZ29" s="281"/>
    </row>
    <row r="30" spans="1:260" s="125" customFormat="1" ht="5.25" customHeight="1" x14ac:dyDescent="0.2">
      <c r="A30" s="281"/>
      <c r="B30" s="293"/>
      <c r="C30" s="293"/>
      <c r="D30" s="221"/>
      <c r="E30" s="249"/>
      <c r="F30" s="258"/>
      <c r="G30" s="293"/>
      <c r="H30" s="294"/>
      <c r="I30" s="293"/>
      <c r="J30" s="256"/>
      <c r="K30" s="256"/>
      <c r="L30" s="295"/>
      <c r="M30" s="296"/>
      <c r="N30" s="278"/>
      <c r="O30" s="297"/>
      <c r="P30" s="297"/>
      <c r="Q30" s="297"/>
      <c r="R30" s="297"/>
      <c r="S30" s="256"/>
      <c r="T30" s="256"/>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c r="IZ30" s="281"/>
    </row>
    <row r="31" spans="1:260" s="27" customFormat="1" ht="15.75" customHeight="1" x14ac:dyDescent="0.2">
      <c r="A31" s="222"/>
      <c r="B31" s="298" t="s">
        <v>3</v>
      </c>
      <c r="C31" s="299"/>
      <c r="D31" s="253">
        <f>SUM(D11:D28)</f>
        <v>47475420</v>
      </c>
      <c r="E31" s="254">
        <f>SUM(E11:E28)</f>
        <v>100</v>
      </c>
      <c r="F31" s="260"/>
      <c r="G31" s="253">
        <f>SUM(G11:G28)</f>
        <v>6486146</v>
      </c>
      <c r="H31" s="254">
        <f>SUM(H11:H28)</f>
        <v>99.999999999999986</v>
      </c>
      <c r="I31" s="211"/>
      <c r="J31" s="253">
        <f>SUM(J11:J30)</f>
        <v>1913969</v>
      </c>
      <c r="K31" s="409">
        <f>J31*100/D31</f>
        <v>4.0314946134231144</v>
      </c>
      <c r="L31" s="254">
        <f>J31*100/G31</f>
        <v>29.508571037408039</v>
      </c>
      <c r="M31" s="297"/>
      <c r="N31" s="278">
        <f t="shared" si="2"/>
        <v>9</v>
      </c>
      <c r="O31" s="297"/>
      <c r="P31" s="297"/>
      <c r="Q31" s="297"/>
      <c r="R31" s="297"/>
      <c r="S31" s="261"/>
      <c r="T31" s="261"/>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row>
    <row r="32" spans="1:260" s="27" customFormat="1" ht="9.75" customHeight="1" x14ac:dyDescent="0.2">
      <c r="A32" s="222"/>
      <c r="B32" s="300"/>
      <c r="C32" s="299"/>
      <c r="D32" s="260"/>
      <c r="E32" s="260"/>
      <c r="F32" s="299"/>
      <c r="G32" s="301"/>
      <c r="H32" s="302"/>
      <c r="I32" s="211"/>
      <c r="J32" s="301"/>
      <c r="K32" s="301"/>
      <c r="L32" s="302"/>
      <c r="M32" s="303"/>
      <c r="N32" s="303"/>
      <c r="O32" s="261"/>
      <c r="P32" s="261"/>
      <c r="Q32" s="261"/>
      <c r="R32" s="251"/>
      <c r="S32" s="261"/>
      <c r="T32" s="261"/>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c r="IZ32" s="222"/>
    </row>
    <row r="33" spans="1:260" s="20" customFormat="1" ht="26.25" customHeight="1" x14ac:dyDescent="0.2">
      <c r="A33" s="251"/>
      <c r="B33" s="1057" t="str">
        <f>'22solcasaadpot'!B32:M32</f>
        <v>(1) Cifras INE de población referidas al 01/01/2022. Real Decreto 1037/2022, de 20 de diciembre BOE 21.12.22.</v>
      </c>
      <c r="C33" s="1071"/>
      <c r="D33" s="1071"/>
      <c r="E33" s="1071"/>
      <c r="F33" s="1071"/>
      <c r="G33" s="1071"/>
      <c r="H33" s="1071"/>
      <c r="I33" s="1071"/>
      <c r="J33" s="1071"/>
      <c r="K33" s="1071"/>
      <c r="L33" s="1071"/>
      <c r="M33" s="1071"/>
      <c r="N33" s="1071"/>
      <c r="O33" s="251"/>
      <c r="P33" s="259"/>
      <c r="Q33" s="251"/>
      <c r="R33" s="251"/>
      <c r="S33" s="264"/>
      <c r="T33" s="264"/>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c r="IZ33" s="251"/>
    </row>
    <row r="34" spans="1:260" x14ac:dyDescent="0.2">
      <c r="B34" s="1064" t="str">
        <f>'22solcasaadpot'!B33:Q33</f>
        <v>(2) Cifras de Población Potencialmente Dependiente calculadas según lo explicado en la metodología</v>
      </c>
      <c r="C34" s="1108"/>
      <c r="D34" s="1108"/>
      <c r="E34" s="1108"/>
      <c r="F34" s="1108"/>
      <c r="G34" s="1108"/>
      <c r="H34" s="1108"/>
      <c r="I34" s="1108"/>
      <c r="J34" s="1108"/>
      <c r="K34" s="1108"/>
      <c r="L34" s="1108"/>
      <c r="M34" s="1108"/>
      <c r="N34" s="1108"/>
      <c r="O34" s="1108"/>
      <c r="P34" s="410"/>
      <c r="Q34" s="410"/>
      <c r="R34" s="410"/>
    </row>
    <row r="35" spans="1:260" ht="15" customHeight="1" x14ac:dyDescent="0.15">
      <c r="B35" s="257" t="s">
        <v>50</v>
      </c>
      <c r="M35" s="304"/>
      <c r="N35" s="305"/>
      <c r="O35" s="305"/>
      <c r="P35" s="305"/>
      <c r="Q35" s="306"/>
      <c r="R35" s="307"/>
      <c r="S35" s="231"/>
    </row>
    <row r="36" spans="1:260" x14ac:dyDescent="0.15">
      <c r="M36" s="304"/>
      <c r="N36" s="305"/>
      <c r="O36" s="305"/>
      <c r="P36" s="305"/>
      <c r="Q36" s="306"/>
      <c r="R36" s="307"/>
      <c r="S36" s="231"/>
    </row>
    <row r="37" spans="1:260" x14ac:dyDescent="0.15">
      <c r="M37" s="304"/>
      <c r="N37" s="305"/>
      <c r="O37" s="305"/>
      <c r="P37" s="305"/>
      <c r="Q37" s="306"/>
      <c r="R37" s="308"/>
      <c r="S37" s="231"/>
    </row>
    <row r="38" spans="1:260" x14ac:dyDescent="0.15">
      <c r="M38" s="304"/>
      <c r="N38" s="305"/>
      <c r="O38" s="305"/>
      <c r="P38" s="305"/>
      <c r="Q38" s="306"/>
      <c r="R38" s="307"/>
      <c r="S38" s="231"/>
    </row>
    <row r="39" spans="1:260" x14ac:dyDescent="0.15">
      <c r="M39" s="304"/>
      <c r="N39" s="305"/>
      <c r="O39" s="305"/>
      <c r="P39" s="305"/>
      <c r="Q39" s="306"/>
      <c r="R39" s="307"/>
      <c r="S39" s="231"/>
    </row>
    <row r="40" spans="1:260" x14ac:dyDescent="0.15">
      <c r="M40" s="304"/>
      <c r="N40" s="305"/>
      <c r="O40" s="305"/>
      <c r="P40" s="305"/>
      <c r="Q40" s="306"/>
      <c r="R40" s="307"/>
      <c r="S40" s="231"/>
    </row>
    <row r="41" spans="1:260" x14ac:dyDescent="0.15">
      <c r="M41" s="304"/>
      <c r="N41" s="305"/>
      <c r="O41" s="305"/>
      <c r="P41" s="305"/>
      <c r="Q41" s="306"/>
      <c r="R41" s="307"/>
      <c r="S41" s="231"/>
    </row>
    <row r="42" spans="1:260" x14ac:dyDescent="0.15">
      <c r="M42" s="304"/>
      <c r="N42" s="305"/>
      <c r="O42" s="305"/>
      <c r="P42" s="305"/>
      <c r="Q42" s="306"/>
      <c r="R42" s="307"/>
      <c r="S42" s="231"/>
    </row>
    <row r="43" spans="1:260" x14ac:dyDescent="0.15">
      <c r="M43" s="304"/>
      <c r="N43" s="305"/>
      <c r="O43" s="305"/>
      <c r="P43" s="305"/>
      <c r="Q43" s="306"/>
      <c r="R43" s="307"/>
      <c r="S43" s="231"/>
    </row>
    <row r="44" spans="1:260" x14ac:dyDescent="0.15">
      <c r="M44" s="304"/>
      <c r="N44" s="305"/>
      <c r="O44" s="305"/>
      <c r="P44" s="305"/>
      <c r="Q44" s="306"/>
      <c r="R44" s="308"/>
      <c r="S44" s="231"/>
    </row>
    <row r="45" spans="1:260" x14ac:dyDescent="0.15">
      <c r="M45" s="304"/>
      <c r="N45" s="305"/>
      <c r="O45" s="305"/>
      <c r="P45" s="305"/>
      <c r="Q45" s="306"/>
      <c r="R45" s="307"/>
      <c r="S45" s="231"/>
    </row>
    <row r="46" spans="1:260" x14ac:dyDescent="0.15">
      <c r="M46" s="304"/>
      <c r="N46" s="305"/>
      <c r="O46" s="305"/>
      <c r="P46" s="305"/>
      <c r="Q46" s="306"/>
      <c r="R46" s="307"/>
      <c r="S46" s="231"/>
    </row>
    <row r="47" spans="1:260" x14ac:dyDescent="0.15">
      <c r="M47" s="304"/>
      <c r="N47" s="305"/>
      <c r="O47" s="305"/>
      <c r="P47" s="305"/>
      <c r="Q47" s="306"/>
      <c r="R47" s="307"/>
      <c r="S47" s="231"/>
    </row>
    <row r="48" spans="1:260" x14ac:dyDescent="0.15">
      <c r="M48" s="304"/>
      <c r="N48" s="305"/>
      <c r="O48" s="305"/>
      <c r="P48" s="305"/>
      <c r="Q48" s="306"/>
      <c r="R48" s="307"/>
      <c r="S48" s="231"/>
    </row>
    <row r="49" spans="13:19" x14ac:dyDescent="0.15">
      <c r="M49" s="304"/>
      <c r="N49" s="305"/>
      <c r="O49" s="305"/>
      <c r="P49" s="305"/>
      <c r="Q49" s="306"/>
      <c r="R49" s="307"/>
      <c r="S49" s="231"/>
    </row>
    <row r="50" spans="13:19" x14ac:dyDescent="0.15">
      <c r="M50" s="304"/>
      <c r="N50" s="305"/>
      <c r="O50" s="305"/>
      <c r="P50" s="305"/>
      <c r="Q50" s="306"/>
      <c r="R50" s="308"/>
      <c r="S50" s="231"/>
    </row>
    <row r="51" spans="13:19" x14ac:dyDescent="0.15">
      <c r="M51" s="304"/>
      <c r="N51" s="305"/>
      <c r="O51" s="305"/>
      <c r="P51" s="305"/>
      <c r="Q51" s="306"/>
      <c r="R51" s="307"/>
      <c r="S51" s="231"/>
    </row>
    <row r="52" spans="13:19" x14ac:dyDescent="0.15">
      <c r="M52" s="304"/>
      <c r="N52" s="305"/>
      <c r="O52" s="305"/>
      <c r="P52" s="305"/>
      <c r="Q52" s="306"/>
      <c r="R52" s="307"/>
      <c r="S52" s="231"/>
    </row>
    <row r="53" spans="13:19" x14ac:dyDescent="0.15">
      <c r="M53" s="304"/>
      <c r="N53" s="309"/>
      <c r="O53" s="309"/>
      <c r="P53" s="305"/>
      <c r="Q53" s="306"/>
      <c r="R53" s="307"/>
      <c r="S53" s="231"/>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3"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414</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254</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184</v>
      </c>
      <c r="K8" s="1043"/>
      <c r="L8" s="1043"/>
      <c r="M8" s="1043"/>
      <c r="N8" s="1043"/>
      <c r="O8" s="1044"/>
      <c r="P8" s="211"/>
      <c r="Q8" s="1045" t="s">
        <v>185</v>
      </c>
      <c r="R8" s="1043"/>
      <c r="S8" s="1043"/>
      <c r="T8" s="1043"/>
      <c r="U8" s="1043"/>
      <c r="V8" s="1044"/>
      <c r="W8" s="211"/>
      <c r="X8" s="1045" t="s">
        <v>186</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384241</v>
      </c>
      <c r="E12" s="739">
        <f>L12+S12+Z12</f>
        <v>240138</v>
      </c>
      <c r="F12" s="748">
        <f>E12/$D12*100</f>
        <v>62.496714301701275</v>
      </c>
      <c r="G12" s="739">
        <f>N12+U12+AB12</f>
        <v>144103</v>
      </c>
      <c r="H12" s="230">
        <f>G12/$D12*100</f>
        <v>37.503285698298718</v>
      </c>
      <c r="I12" s="226"/>
      <c r="J12" s="227">
        <v>111674</v>
      </c>
      <c r="K12" s="751">
        <v>29.063530440530812</v>
      </c>
      <c r="L12" s="745">
        <v>47265</v>
      </c>
      <c r="M12" s="748">
        <v>42.324086179415083</v>
      </c>
      <c r="N12" s="745">
        <v>64409</v>
      </c>
      <c r="O12" s="228">
        <v>57.67591382058491</v>
      </c>
      <c r="P12" s="226"/>
      <c r="Q12" s="227">
        <v>92311</v>
      </c>
      <c r="R12" s="751">
        <v>24.024245200277949</v>
      </c>
      <c r="S12" s="745">
        <v>61617</v>
      </c>
      <c r="T12" s="748">
        <v>66.749358147999686</v>
      </c>
      <c r="U12" s="745">
        <v>30694</v>
      </c>
      <c r="V12" s="228">
        <v>33.2506418520003</v>
      </c>
      <c r="W12" s="226"/>
      <c r="X12" s="227">
        <v>180256</v>
      </c>
      <c r="Y12" s="751">
        <v>46.912224359191235</v>
      </c>
      <c r="Z12" s="745">
        <v>131256</v>
      </c>
      <c r="AA12" s="748">
        <v>72.816438842535064</v>
      </c>
      <c r="AB12" s="745">
        <v>49000</v>
      </c>
      <c r="AC12" s="228">
        <f t="shared" ref="AC12:AC29" si="0">AB12/$X12*100</f>
        <v>27.183561157464936</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48209</v>
      </c>
      <c r="E13" s="740">
        <f t="shared" ref="E13:E29" si="2">L13+S13+Z13</f>
        <v>31034</v>
      </c>
      <c r="F13" s="577">
        <f t="shared" ref="F13:H29" si="3">E13/$D13*100</f>
        <v>64.3738720985708</v>
      </c>
      <c r="G13" s="740">
        <f t="shared" ref="G13:G29" si="4">N13+U13+AB13</f>
        <v>17175</v>
      </c>
      <c r="H13" s="237">
        <f t="shared" si="3"/>
        <v>35.626127901429193</v>
      </c>
      <c r="I13" s="226"/>
      <c r="J13" s="234">
        <v>9758</v>
      </c>
      <c r="K13" s="752">
        <v>20.241033831857123</v>
      </c>
      <c r="L13" s="746">
        <v>4210</v>
      </c>
      <c r="M13" s="749">
        <v>43.144086903053903</v>
      </c>
      <c r="N13" s="746">
        <v>5548</v>
      </c>
      <c r="O13" s="235">
        <v>56.855913096946097</v>
      </c>
      <c r="P13" s="226"/>
      <c r="Q13" s="234">
        <v>9205</v>
      </c>
      <c r="R13" s="752">
        <v>19.093945113982866</v>
      </c>
      <c r="S13" s="746">
        <v>5682</v>
      </c>
      <c r="T13" s="749">
        <v>61.727322107550243</v>
      </c>
      <c r="U13" s="746">
        <v>3523</v>
      </c>
      <c r="V13" s="235">
        <v>38.272677892449757</v>
      </c>
      <c r="W13" s="226"/>
      <c r="X13" s="234">
        <v>29246</v>
      </c>
      <c r="Y13" s="752">
        <v>60.665021054160007</v>
      </c>
      <c r="Z13" s="746">
        <v>21142</v>
      </c>
      <c r="AA13" s="749">
        <v>72.290227723449362</v>
      </c>
      <c r="AB13" s="746">
        <v>8104</v>
      </c>
      <c r="AC13" s="235">
        <f t="shared" si="0"/>
        <v>27.709772276550638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41658</v>
      </c>
      <c r="E14" s="740">
        <f t="shared" si="2"/>
        <v>27067</v>
      </c>
      <c r="F14" s="577">
        <f t="shared" si="3"/>
        <v>64.974314657448744</v>
      </c>
      <c r="G14" s="740">
        <f t="shared" si="4"/>
        <v>14591</v>
      </c>
      <c r="H14" s="237">
        <f t="shared" si="3"/>
        <v>35.025685342551249</v>
      </c>
      <c r="I14" s="226"/>
      <c r="J14" s="234">
        <v>9587</v>
      </c>
      <c r="K14" s="752">
        <v>23.013586826059822</v>
      </c>
      <c r="L14" s="746">
        <v>4030</v>
      </c>
      <c r="M14" s="749">
        <v>42.036090539271932</v>
      </c>
      <c r="N14" s="746">
        <v>5557</v>
      </c>
      <c r="O14" s="235">
        <v>57.963909460728068</v>
      </c>
      <c r="P14" s="226"/>
      <c r="Q14" s="234">
        <v>9046</v>
      </c>
      <c r="R14" s="752">
        <v>21.714916702674156</v>
      </c>
      <c r="S14" s="746">
        <v>5582</v>
      </c>
      <c r="T14" s="749">
        <v>61.706831748839264</v>
      </c>
      <c r="U14" s="746">
        <v>3464</v>
      </c>
      <c r="V14" s="235">
        <v>38.293168251160736</v>
      </c>
      <c r="W14" s="226"/>
      <c r="X14" s="234">
        <v>23025</v>
      </c>
      <c r="Y14" s="752">
        <v>55.271496471266026</v>
      </c>
      <c r="Z14" s="746">
        <v>17455</v>
      </c>
      <c r="AA14" s="749">
        <v>75.808903365906616</v>
      </c>
      <c r="AB14" s="746">
        <v>5570</v>
      </c>
      <c r="AC14" s="235">
        <f t="shared" si="0"/>
        <v>24.191096634093377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38540</v>
      </c>
      <c r="E15" s="740">
        <f t="shared" si="2"/>
        <v>23725</v>
      </c>
      <c r="F15" s="577">
        <f t="shared" si="3"/>
        <v>61.559418785677224</v>
      </c>
      <c r="G15" s="740">
        <f t="shared" si="4"/>
        <v>14815</v>
      </c>
      <c r="H15" s="237">
        <f t="shared" si="3"/>
        <v>38.440581214322783</v>
      </c>
      <c r="I15" s="226"/>
      <c r="J15" s="234">
        <v>10925</v>
      </c>
      <c r="K15" s="752">
        <v>28.347171769590034</v>
      </c>
      <c r="L15" s="746">
        <v>4743</v>
      </c>
      <c r="M15" s="749">
        <v>43.414187643020597</v>
      </c>
      <c r="N15" s="746">
        <v>6182</v>
      </c>
      <c r="O15" s="235">
        <v>56.585812356979403</v>
      </c>
      <c r="P15" s="226"/>
      <c r="Q15" s="234">
        <v>8891</v>
      </c>
      <c r="R15" s="752">
        <v>23.069538142189934</v>
      </c>
      <c r="S15" s="746">
        <v>5360</v>
      </c>
      <c r="T15" s="749">
        <v>60.285682150489265</v>
      </c>
      <c r="U15" s="746">
        <v>3531</v>
      </c>
      <c r="V15" s="235">
        <v>39.714317849510735</v>
      </c>
      <c r="W15" s="226"/>
      <c r="X15" s="234">
        <v>18724</v>
      </c>
      <c r="Y15" s="752">
        <v>48.583290088220032</v>
      </c>
      <c r="Z15" s="746">
        <v>13622</v>
      </c>
      <c r="AA15" s="749">
        <v>72.7515488143559</v>
      </c>
      <c r="AB15" s="746">
        <v>5102</v>
      </c>
      <c r="AC15" s="235">
        <f t="shared" si="0"/>
        <v>27.248451185644097</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50306</v>
      </c>
      <c r="E16" s="740">
        <f t="shared" si="2"/>
        <v>29669</v>
      </c>
      <c r="F16" s="577">
        <f t="shared" si="3"/>
        <v>58.977060390410685</v>
      </c>
      <c r="G16" s="740">
        <f t="shared" si="4"/>
        <v>20637</v>
      </c>
      <c r="H16" s="237">
        <f t="shared" si="3"/>
        <v>41.022939609589315</v>
      </c>
      <c r="I16" s="226"/>
      <c r="J16" s="234">
        <v>18904</v>
      </c>
      <c r="K16" s="752">
        <v>37.578022502286004</v>
      </c>
      <c r="L16" s="746">
        <v>7819</v>
      </c>
      <c r="M16" s="749">
        <v>41.36161658908167</v>
      </c>
      <c r="N16" s="746">
        <v>11085</v>
      </c>
      <c r="O16" s="235">
        <v>58.63838341091833</v>
      </c>
      <c r="P16" s="226"/>
      <c r="Q16" s="234">
        <v>10719</v>
      </c>
      <c r="R16" s="752">
        <v>21.307597503279926</v>
      </c>
      <c r="S16" s="746">
        <v>6476</v>
      </c>
      <c r="T16" s="749">
        <v>60.416083589887116</v>
      </c>
      <c r="U16" s="746">
        <v>4243</v>
      </c>
      <c r="V16" s="235">
        <v>39.583916410112884</v>
      </c>
      <c r="W16" s="226"/>
      <c r="X16" s="234">
        <v>20683</v>
      </c>
      <c r="Y16" s="752">
        <v>41.114379994434067</v>
      </c>
      <c r="Z16" s="746">
        <v>15374</v>
      </c>
      <c r="AA16" s="749">
        <v>74.331576657158053</v>
      </c>
      <c r="AB16" s="746">
        <v>5309</v>
      </c>
      <c r="AC16" s="235">
        <f t="shared" si="0"/>
        <v>25.668423342841944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22849</v>
      </c>
      <c r="E17" s="741">
        <f t="shared" si="2"/>
        <v>14129</v>
      </c>
      <c r="F17" s="578">
        <f t="shared" si="3"/>
        <v>61.836404219003015</v>
      </c>
      <c r="G17" s="741">
        <f t="shared" si="4"/>
        <v>8720</v>
      </c>
      <c r="H17" s="237">
        <f t="shared" si="3"/>
        <v>38.163595780996978</v>
      </c>
      <c r="I17" s="226"/>
      <c r="J17" s="238">
        <v>6243</v>
      </c>
      <c r="K17" s="753">
        <v>27.322858768436255</v>
      </c>
      <c r="L17" s="741">
        <v>2666</v>
      </c>
      <c r="M17" s="578">
        <v>42.703828287682207</v>
      </c>
      <c r="N17" s="741">
        <v>3577</v>
      </c>
      <c r="O17" s="235">
        <v>57.2961717123178</v>
      </c>
      <c r="P17" s="226"/>
      <c r="Q17" s="238">
        <v>4794</v>
      </c>
      <c r="R17" s="753">
        <v>20.981224561249945</v>
      </c>
      <c r="S17" s="741">
        <v>2751</v>
      </c>
      <c r="T17" s="578">
        <v>57.384230287859829</v>
      </c>
      <c r="U17" s="741">
        <v>2043</v>
      </c>
      <c r="V17" s="235">
        <v>42.615769712140178</v>
      </c>
      <c r="W17" s="226"/>
      <c r="X17" s="238">
        <v>11812</v>
      </c>
      <c r="Y17" s="753">
        <v>51.6959166703138</v>
      </c>
      <c r="Z17" s="741">
        <v>8712</v>
      </c>
      <c r="AA17" s="578">
        <v>73.755502878428715</v>
      </c>
      <c r="AB17" s="741">
        <v>3100</v>
      </c>
      <c r="AC17" s="235">
        <f t="shared" si="0"/>
        <v>26.244497121571282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143181</v>
      </c>
      <c r="E18" s="740">
        <f t="shared" si="2"/>
        <v>89428</v>
      </c>
      <c r="F18" s="577">
        <f t="shared" si="3"/>
        <v>62.458007696551917</v>
      </c>
      <c r="G18" s="740">
        <f t="shared" si="4"/>
        <v>53753</v>
      </c>
      <c r="H18" s="237">
        <f t="shared" si="3"/>
        <v>37.541992303448083</v>
      </c>
      <c r="I18" s="226"/>
      <c r="J18" s="234">
        <v>30087</v>
      </c>
      <c r="K18" s="752">
        <v>21.013262932931045</v>
      </c>
      <c r="L18" s="746">
        <v>12595</v>
      </c>
      <c r="M18" s="749">
        <v>41.861933725529298</v>
      </c>
      <c r="N18" s="746">
        <v>17492</v>
      </c>
      <c r="O18" s="235">
        <v>58.138066274470702</v>
      </c>
      <c r="P18" s="226"/>
      <c r="Q18" s="234">
        <v>25516</v>
      </c>
      <c r="R18" s="752">
        <v>17.820800245842676</v>
      </c>
      <c r="S18" s="746">
        <v>14739</v>
      </c>
      <c r="T18" s="749">
        <v>57.763756074619842</v>
      </c>
      <c r="U18" s="746">
        <v>10777</v>
      </c>
      <c r="V18" s="235">
        <v>42.236243925380151</v>
      </c>
      <c r="W18" s="226"/>
      <c r="X18" s="234">
        <v>87578</v>
      </c>
      <c r="Y18" s="752">
        <v>61.165936821226282</v>
      </c>
      <c r="Z18" s="746">
        <v>62094</v>
      </c>
      <c r="AA18" s="749">
        <v>70.90136792345109</v>
      </c>
      <c r="AB18" s="746">
        <v>25484</v>
      </c>
      <c r="AC18" s="235">
        <f t="shared" si="0"/>
        <v>29.098632076548903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89970</v>
      </c>
      <c r="E19" s="740">
        <f t="shared" si="2"/>
        <v>56791</v>
      </c>
      <c r="F19" s="577">
        <f t="shared" si="3"/>
        <v>63.122151828387238</v>
      </c>
      <c r="G19" s="740">
        <f t="shared" si="4"/>
        <v>33179</v>
      </c>
      <c r="H19" s="237">
        <f t="shared" si="3"/>
        <v>36.877848171612762</v>
      </c>
      <c r="I19" s="226"/>
      <c r="J19" s="234">
        <v>21032</v>
      </c>
      <c r="K19" s="752">
        <v>23.376681115927532</v>
      </c>
      <c r="L19" s="746">
        <v>9008</v>
      </c>
      <c r="M19" s="749">
        <v>42.829973373906427</v>
      </c>
      <c r="N19" s="746">
        <v>12024</v>
      </c>
      <c r="O19" s="235">
        <v>57.170026626093573</v>
      </c>
      <c r="P19" s="226"/>
      <c r="Q19" s="234">
        <v>17545</v>
      </c>
      <c r="R19" s="752">
        <v>19.500944759364234</v>
      </c>
      <c r="S19" s="746">
        <v>11120</v>
      </c>
      <c r="T19" s="749">
        <v>63.379880307779992</v>
      </c>
      <c r="U19" s="746">
        <v>6425</v>
      </c>
      <c r="V19" s="235">
        <v>36.620119692220001</v>
      </c>
      <c r="W19" s="226"/>
      <c r="X19" s="234">
        <v>51393</v>
      </c>
      <c r="Y19" s="752">
        <v>57.12237412470823</v>
      </c>
      <c r="Z19" s="746">
        <v>36663</v>
      </c>
      <c r="AA19" s="749">
        <v>71.338509135485367</v>
      </c>
      <c r="AB19" s="746">
        <v>14730</v>
      </c>
      <c r="AC19" s="235">
        <f t="shared" si="0"/>
        <v>28.661490864514622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341061</v>
      </c>
      <c r="E20" s="740">
        <f t="shared" si="2"/>
        <v>216325</v>
      </c>
      <c r="F20" s="577">
        <f t="shared" si="3"/>
        <v>63.427070230838467</v>
      </c>
      <c r="G20" s="740">
        <f t="shared" si="4"/>
        <v>124736</v>
      </c>
      <c r="H20" s="237">
        <f t="shared" si="3"/>
        <v>36.572929769161526</v>
      </c>
      <c r="I20" s="226"/>
      <c r="J20" s="234">
        <v>85837</v>
      </c>
      <c r="K20" s="752">
        <v>25.167638633558219</v>
      </c>
      <c r="L20" s="746">
        <v>37732</v>
      </c>
      <c r="M20" s="749">
        <v>43.957733844379462</v>
      </c>
      <c r="N20" s="746">
        <v>48105</v>
      </c>
      <c r="O20" s="235">
        <v>56.042266155620538</v>
      </c>
      <c r="P20" s="226"/>
      <c r="Q20" s="234">
        <v>75875</v>
      </c>
      <c r="R20" s="752">
        <v>22.24675351330114</v>
      </c>
      <c r="S20" s="746">
        <v>47706</v>
      </c>
      <c r="T20" s="749">
        <v>62.874464579901158</v>
      </c>
      <c r="U20" s="746">
        <v>28169</v>
      </c>
      <c r="V20" s="235">
        <v>37.125535420098849</v>
      </c>
      <c r="W20" s="226"/>
      <c r="X20" s="234">
        <v>179349</v>
      </c>
      <c r="Y20" s="752">
        <v>52.585607853140637</v>
      </c>
      <c r="Z20" s="746">
        <v>130887</v>
      </c>
      <c r="AA20" s="749">
        <v>72.978940501480352</v>
      </c>
      <c r="AB20" s="746">
        <v>48462</v>
      </c>
      <c r="AC20" s="235">
        <f t="shared" si="0"/>
        <v>27.021059498519644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179873</v>
      </c>
      <c r="E21" s="740">
        <f t="shared" si="2"/>
        <v>111479</v>
      </c>
      <c r="F21" s="577">
        <f t="shared" si="3"/>
        <v>61.976505645649979</v>
      </c>
      <c r="G21" s="740">
        <f t="shared" si="4"/>
        <v>68394</v>
      </c>
      <c r="H21" s="237">
        <f t="shared" si="3"/>
        <v>38.023494354350014</v>
      </c>
      <c r="I21" s="226"/>
      <c r="J21" s="234">
        <v>49097</v>
      </c>
      <c r="K21" s="752">
        <v>27.295369510710334</v>
      </c>
      <c r="L21" s="746">
        <v>20061</v>
      </c>
      <c r="M21" s="749">
        <v>40.859930341976089</v>
      </c>
      <c r="N21" s="746">
        <v>29036</v>
      </c>
      <c r="O21" s="235">
        <v>59.140069658023911</v>
      </c>
      <c r="P21" s="226"/>
      <c r="Q21" s="234">
        <v>38844</v>
      </c>
      <c r="R21" s="752">
        <v>21.595236639184311</v>
      </c>
      <c r="S21" s="746">
        <v>24079</v>
      </c>
      <c r="T21" s="749">
        <v>61.988981567294822</v>
      </c>
      <c r="U21" s="746">
        <v>14765</v>
      </c>
      <c r="V21" s="235">
        <v>38.011018432705178</v>
      </c>
      <c r="W21" s="226"/>
      <c r="X21" s="234">
        <v>91932</v>
      </c>
      <c r="Y21" s="752">
        <v>51.109393850105356</v>
      </c>
      <c r="Z21" s="746">
        <v>67339</v>
      </c>
      <c r="AA21" s="749">
        <v>73.248705564982814</v>
      </c>
      <c r="AB21" s="746">
        <v>24593</v>
      </c>
      <c r="AC21" s="235">
        <f t="shared" si="0"/>
        <v>26.751294435017186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54967</v>
      </c>
      <c r="E22" s="740">
        <f t="shared" si="2"/>
        <v>35086</v>
      </c>
      <c r="F22" s="577">
        <f t="shared" si="3"/>
        <v>63.831025888260228</v>
      </c>
      <c r="G22" s="740">
        <f t="shared" si="4"/>
        <v>19881</v>
      </c>
      <c r="H22" s="237">
        <f t="shared" si="3"/>
        <v>36.168974111739772</v>
      </c>
      <c r="I22" s="226"/>
      <c r="J22" s="234">
        <v>12747</v>
      </c>
      <c r="K22" s="752">
        <v>23.190277803045465</v>
      </c>
      <c r="L22" s="746">
        <v>5640</v>
      </c>
      <c r="M22" s="749">
        <v>44.245704871734524</v>
      </c>
      <c r="N22" s="746">
        <v>7107</v>
      </c>
      <c r="O22" s="235">
        <v>55.754295128265476</v>
      </c>
      <c r="P22" s="226"/>
      <c r="Q22" s="234">
        <v>12139</v>
      </c>
      <c r="R22" s="752">
        <v>22.084159586661087</v>
      </c>
      <c r="S22" s="746">
        <v>7803</v>
      </c>
      <c r="T22" s="749">
        <v>64.280418485871976</v>
      </c>
      <c r="U22" s="746">
        <v>4336</v>
      </c>
      <c r="V22" s="235">
        <v>35.719581514128016</v>
      </c>
      <c r="W22" s="226"/>
      <c r="X22" s="234">
        <v>30081</v>
      </c>
      <c r="Y22" s="752">
        <v>54.725562610293444</v>
      </c>
      <c r="Z22" s="746">
        <v>21643</v>
      </c>
      <c r="AA22" s="749">
        <v>71.949070842059768</v>
      </c>
      <c r="AB22" s="746">
        <v>8438</v>
      </c>
      <c r="AC22" s="235">
        <f t="shared" si="0"/>
        <v>28.050929157940232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82735</v>
      </c>
      <c r="E23" s="740">
        <f t="shared" si="2"/>
        <v>51924</v>
      </c>
      <c r="F23" s="577">
        <f t="shared" si="3"/>
        <v>62.759412582341213</v>
      </c>
      <c r="G23" s="740">
        <f t="shared" si="4"/>
        <v>30811</v>
      </c>
      <c r="H23" s="237">
        <f t="shared" si="3"/>
        <v>37.240587417658787</v>
      </c>
      <c r="I23" s="226"/>
      <c r="J23" s="234">
        <v>23223</v>
      </c>
      <c r="K23" s="752">
        <v>28.069136399347315</v>
      </c>
      <c r="L23" s="746">
        <v>9230</v>
      </c>
      <c r="M23" s="749">
        <v>39.745080308315032</v>
      </c>
      <c r="N23" s="746">
        <v>13993</v>
      </c>
      <c r="O23" s="235">
        <v>60.254919691684975</v>
      </c>
      <c r="P23" s="226"/>
      <c r="Q23" s="234">
        <v>15157</v>
      </c>
      <c r="R23" s="752">
        <v>18.319937148727867</v>
      </c>
      <c r="S23" s="746">
        <v>8959</v>
      </c>
      <c r="T23" s="749">
        <v>59.108002902949131</v>
      </c>
      <c r="U23" s="746">
        <v>6198</v>
      </c>
      <c r="V23" s="235">
        <v>40.891997097050869</v>
      </c>
      <c r="W23" s="226"/>
      <c r="X23" s="234">
        <v>44355</v>
      </c>
      <c r="Y23" s="752">
        <v>53.610926451924826</v>
      </c>
      <c r="Z23" s="746">
        <v>33735</v>
      </c>
      <c r="AA23" s="749">
        <v>76.056814338856952</v>
      </c>
      <c r="AB23" s="746">
        <v>10620</v>
      </c>
      <c r="AC23" s="235">
        <f t="shared" si="0"/>
        <v>23.943185661143051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232772</v>
      </c>
      <c r="E24" s="740">
        <f t="shared" si="2"/>
        <v>155056</v>
      </c>
      <c r="F24" s="577">
        <f t="shared" si="3"/>
        <v>66.612822848108877</v>
      </c>
      <c r="G24" s="740">
        <f t="shared" si="4"/>
        <v>77716</v>
      </c>
      <c r="H24" s="237">
        <f t="shared" si="3"/>
        <v>33.387177151891123</v>
      </c>
      <c r="I24" s="226"/>
      <c r="J24" s="234">
        <v>55055</v>
      </c>
      <c r="K24" s="752">
        <v>23.651899713023901</v>
      </c>
      <c r="L24" s="746">
        <v>26266</v>
      </c>
      <c r="M24" s="749">
        <v>47.708654981382253</v>
      </c>
      <c r="N24" s="746">
        <v>28789</v>
      </c>
      <c r="O24" s="235">
        <v>52.29134501861774</v>
      </c>
      <c r="P24" s="226"/>
      <c r="Q24" s="234">
        <v>45264</v>
      </c>
      <c r="R24" s="752">
        <v>19.445637791486948</v>
      </c>
      <c r="S24" s="746">
        <v>29966</v>
      </c>
      <c r="T24" s="749">
        <v>66.202721809826798</v>
      </c>
      <c r="U24" s="746">
        <v>15298</v>
      </c>
      <c r="V24" s="235">
        <v>33.797278190173209</v>
      </c>
      <c r="W24" s="226"/>
      <c r="X24" s="234">
        <v>132453</v>
      </c>
      <c r="Y24" s="752">
        <v>56.902462495489146</v>
      </c>
      <c r="Z24" s="746">
        <v>98824</v>
      </c>
      <c r="AA24" s="749">
        <v>74.610616596075587</v>
      </c>
      <c r="AB24" s="746">
        <v>33629</v>
      </c>
      <c r="AC24" s="235">
        <f t="shared" si="0"/>
        <v>25.389383403924409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51647</v>
      </c>
      <c r="E25" s="740">
        <f t="shared" si="2"/>
        <v>30088</v>
      </c>
      <c r="F25" s="577">
        <f t="shared" si="3"/>
        <v>58.25701396015257</v>
      </c>
      <c r="G25" s="740">
        <f t="shared" si="4"/>
        <v>21559</v>
      </c>
      <c r="H25" s="237">
        <f t="shared" si="3"/>
        <v>41.742986039847423</v>
      </c>
      <c r="I25" s="226"/>
      <c r="J25" s="234">
        <v>18504</v>
      </c>
      <c r="K25" s="752">
        <v>35.827831238987748</v>
      </c>
      <c r="L25" s="746">
        <v>7089</v>
      </c>
      <c r="M25" s="749">
        <v>38.310635538261998</v>
      </c>
      <c r="N25" s="746">
        <v>11415</v>
      </c>
      <c r="O25" s="235">
        <v>61.689364461738009</v>
      </c>
      <c r="P25" s="226"/>
      <c r="Q25" s="234">
        <v>11282</v>
      </c>
      <c r="R25" s="752">
        <v>21.844444014173135</v>
      </c>
      <c r="S25" s="746">
        <v>7139</v>
      </c>
      <c r="T25" s="749">
        <v>63.277787626307394</v>
      </c>
      <c r="U25" s="746">
        <v>4143</v>
      </c>
      <c r="V25" s="235">
        <v>36.722212373692606</v>
      </c>
      <c r="W25" s="226"/>
      <c r="X25" s="234">
        <v>21861</v>
      </c>
      <c r="Y25" s="752">
        <v>42.327724746839117</v>
      </c>
      <c r="Z25" s="746">
        <v>15860</v>
      </c>
      <c r="AA25" s="749">
        <v>72.549288687617221</v>
      </c>
      <c r="AB25" s="746">
        <v>6001</v>
      </c>
      <c r="AC25" s="235">
        <f t="shared" si="0"/>
        <v>27.450711312382779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21682</v>
      </c>
      <c r="E26" s="742">
        <f t="shared" si="2"/>
        <v>13614</v>
      </c>
      <c r="F26" s="579">
        <f t="shared" si="3"/>
        <v>62.789410570980543</v>
      </c>
      <c r="G26" s="742">
        <f t="shared" si="4"/>
        <v>8068</v>
      </c>
      <c r="H26" s="237">
        <f t="shared" si="3"/>
        <v>37.210589429019464</v>
      </c>
      <c r="I26" s="226"/>
      <c r="J26" s="238">
        <v>5177</v>
      </c>
      <c r="K26" s="753">
        <v>23.876948620975924</v>
      </c>
      <c r="L26" s="741">
        <v>2253</v>
      </c>
      <c r="M26" s="578">
        <v>43.519412787328569</v>
      </c>
      <c r="N26" s="741">
        <v>2924</v>
      </c>
      <c r="O26" s="235">
        <v>56.480587212671431</v>
      </c>
      <c r="P26" s="226"/>
      <c r="Q26" s="238">
        <v>4087</v>
      </c>
      <c r="R26" s="753">
        <v>18.849737109122774</v>
      </c>
      <c r="S26" s="741">
        <v>2296</v>
      </c>
      <c r="T26" s="578">
        <v>56.178125764619523</v>
      </c>
      <c r="U26" s="741">
        <v>1791</v>
      </c>
      <c r="V26" s="235">
        <v>43.821874235380477</v>
      </c>
      <c r="W26" s="226"/>
      <c r="X26" s="238">
        <v>12418</v>
      </c>
      <c r="Y26" s="753">
        <v>57.273314269901299</v>
      </c>
      <c r="Z26" s="741">
        <v>9065</v>
      </c>
      <c r="AA26" s="578">
        <v>72.998872604284102</v>
      </c>
      <c r="AB26" s="741">
        <v>3353</v>
      </c>
      <c r="AC26" s="235">
        <f t="shared" si="0"/>
        <v>27.001127395715898</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110944</v>
      </c>
      <c r="E27" s="742">
        <f t="shared" si="2"/>
        <v>67843</v>
      </c>
      <c r="F27" s="579">
        <f t="shared" si="3"/>
        <v>61.150670608595327</v>
      </c>
      <c r="G27" s="742">
        <f t="shared" si="4"/>
        <v>43101</v>
      </c>
      <c r="H27" s="237">
        <f t="shared" si="3"/>
        <v>38.849329391404673</v>
      </c>
      <c r="I27" s="226"/>
      <c r="J27" s="238">
        <v>29273</v>
      </c>
      <c r="K27" s="753">
        <v>26.385383616959906</v>
      </c>
      <c r="L27" s="741">
        <v>12037</v>
      </c>
      <c r="M27" s="578">
        <v>41.119803231646912</v>
      </c>
      <c r="N27" s="741">
        <v>17236</v>
      </c>
      <c r="O27" s="235">
        <v>58.880196768353088</v>
      </c>
      <c r="P27" s="226"/>
      <c r="Q27" s="238">
        <v>22227</v>
      </c>
      <c r="R27" s="753">
        <v>20.03443178540525</v>
      </c>
      <c r="S27" s="741">
        <v>12747</v>
      </c>
      <c r="T27" s="578">
        <v>57.349169928465379</v>
      </c>
      <c r="U27" s="741">
        <v>9480</v>
      </c>
      <c r="V27" s="235">
        <v>42.650830071534621</v>
      </c>
      <c r="W27" s="226"/>
      <c r="X27" s="238">
        <v>59444</v>
      </c>
      <c r="Y27" s="753">
        <v>53.58018459763484</v>
      </c>
      <c r="Z27" s="741">
        <v>43059</v>
      </c>
      <c r="AA27" s="578">
        <v>72.436242513962725</v>
      </c>
      <c r="AB27" s="741">
        <v>16385</v>
      </c>
      <c r="AC27" s="235">
        <f t="shared" si="0"/>
        <v>27.563757486037275</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14388</v>
      </c>
      <c r="E28" s="742">
        <f t="shared" si="2"/>
        <v>8925</v>
      </c>
      <c r="F28" s="579">
        <f t="shared" si="3"/>
        <v>62.030859049207677</v>
      </c>
      <c r="G28" s="742">
        <f t="shared" si="4"/>
        <v>5463</v>
      </c>
      <c r="H28" s="243">
        <f t="shared" si="3"/>
        <v>37.96914095079233</v>
      </c>
      <c r="I28" s="226"/>
      <c r="J28" s="238">
        <v>3403</v>
      </c>
      <c r="K28" s="753">
        <v>23.65165415624131</v>
      </c>
      <c r="L28" s="741">
        <v>1386</v>
      </c>
      <c r="M28" s="578">
        <v>40.728768733470467</v>
      </c>
      <c r="N28" s="741">
        <v>2017</v>
      </c>
      <c r="O28" s="242">
        <v>59.271231266529533</v>
      </c>
      <c r="P28" s="226"/>
      <c r="Q28" s="238">
        <v>2676</v>
      </c>
      <c r="R28" s="753">
        <v>18.59883236030025</v>
      </c>
      <c r="S28" s="741">
        <v>1607</v>
      </c>
      <c r="T28" s="578">
        <v>60.052316890881919</v>
      </c>
      <c r="U28" s="741">
        <v>1069</v>
      </c>
      <c r="V28" s="242">
        <v>39.947683109118088</v>
      </c>
      <c r="W28" s="226"/>
      <c r="X28" s="238">
        <v>8309</v>
      </c>
      <c r="Y28" s="753">
        <v>57.749513483458436</v>
      </c>
      <c r="Z28" s="741">
        <v>5932</v>
      </c>
      <c r="AA28" s="578">
        <v>71.392466000722109</v>
      </c>
      <c r="AB28" s="741">
        <v>2377</v>
      </c>
      <c r="AC28" s="242">
        <f t="shared" si="0"/>
        <v>28.607533999277891</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4946</v>
      </c>
      <c r="E29" s="743">
        <f t="shared" si="2"/>
        <v>2774</v>
      </c>
      <c r="F29" s="580">
        <f t="shared" si="3"/>
        <v>56.085725839061872</v>
      </c>
      <c r="G29" s="743">
        <f t="shared" si="4"/>
        <v>2172</v>
      </c>
      <c r="H29" s="248">
        <f t="shared" si="3"/>
        <v>43.914274160938135</v>
      </c>
      <c r="I29" s="226"/>
      <c r="J29" s="245">
        <v>2593</v>
      </c>
      <c r="K29" s="754">
        <v>52.42620299231703</v>
      </c>
      <c r="L29" s="747">
        <v>1022</v>
      </c>
      <c r="M29" s="750">
        <v>39.41380640185114</v>
      </c>
      <c r="N29" s="747">
        <v>1571</v>
      </c>
      <c r="O29" s="246">
        <v>60.58619359814886</v>
      </c>
      <c r="P29" s="226"/>
      <c r="Q29" s="245">
        <v>927</v>
      </c>
      <c r="R29" s="754">
        <v>18.742418115649009</v>
      </c>
      <c r="S29" s="747">
        <v>644</v>
      </c>
      <c r="T29" s="750">
        <v>69.471413160733547</v>
      </c>
      <c r="U29" s="747">
        <v>283</v>
      </c>
      <c r="V29" s="246">
        <v>30.528586839266453</v>
      </c>
      <c r="W29" s="226"/>
      <c r="X29" s="245">
        <v>1426</v>
      </c>
      <c r="Y29" s="754">
        <v>28.831378892033964</v>
      </c>
      <c r="Z29" s="747">
        <v>1108</v>
      </c>
      <c r="AA29" s="750">
        <v>77.699859747545588</v>
      </c>
      <c r="AB29" s="747">
        <v>318</v>
      </c>
      <c r="AC29" s="246">
        <f t="shared" si="0"/>
        <v>22.300140252454419</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1913969</v>
      </c>
      <c r="E31" s="744">
        <f>L31+S31+Z31</f>
        <v>1205095</v>
      </c>
      <c r="F31" s="409">
        <f>E31/$D31*100</f>
        <v>62.963140991311775</v>
      </c>
      <c r="G31" s="744">
        <f>N31+U31+AB31</f>
        <v>708874</v>
      </c>
      <c r="H31" s="255">
        <f>G31/$D31*100</f>
        <v>37.036859008688225</v>
      </c>
      <c r="I31" s="211"/>
      <c r="J31" s="253">
        <f>SUM(J12:J29)</f>
        <v>503119</v>
      </c>
      <c r="K31" s="755">
        <f>J31/$D31*100</f>
        <v>26.286684894060457</v>
      </c>
      <c r="L31" s="744">
        <f>SUM(L12:L29)</f>
        <v>215052</v>
      </c>
      <c r="M31" s="409">
        <f t="shared" ref="M31:O31" si="5">L31/$J31*100</f>
        <v>42.743764397687229</v>
      </c>
      <c r="N31" s="744">
        <f>SUM(N12:N29)</f>
        <v>288067</v>
      </c>
      <c r="O31" s="254">
        <f t="shared" si="5"/>
        <v>57.256235602312778</v>
      </c>
      <c r="P31" s="211"/>
      <c r="Q31" s="253">
        <f>SUM(Q12:Q29)</f>
        <v>406505</v>
      </c>
      <c r="R31" s="755">
        <f>Q31/$D31*100</f>
        <v>21.238849741035512</v>
      </c>
      <c r="S31" s="744">
        <f>SUM(S12:S29)</f>
        <v>256273</v>
      </c>
      <c r="T31" s="409">
        <f>S31/$Q31*100</f>
        <v>63.043013001070101</v>
      </c>
      <c r="U31" s="744">
        <f>SUM(U12:U29)</f>
        <v>150232</v>
      </c>
      <c r="V31" s="254">
        <f>U31/$Q31*100</f>
        <v>36.956986998929899</v>
      </c>
      <c r="W31" s="211"/>
      <c r="X31" s="253">
        <f>SUM(X12:X29)</f>
        <v>1004345</v>
      </c>
      <c r="Y31" s="755">
        <f>X31/$D31*100</f>
        <v>52.474465364904034</v>
      </c>
      <c r="Z31" s="744">
        <f>SUM(Z12:Z29)</f>
        <v>733770</v>
      </c>
      <c r="AA31" s="409">
        <f>Z31/$X31*100</f>
        <v>73.059556228188512</v>
      </c>
      <c r="AB31" s="744">
        <f>SUM(AB12:AB29)</f>
        <v>270575</v>
      </c>
      <c r="AC31" s="254">
        <f>AB31/$X31*100</f>
        <v>26.940443771811477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97" customFormat="1" ht="13.5" customHeight="1" x14ac:dyDescent="0.2">
      <c r="B34" s="1068"/>
      <c r="C34" s="1068"/>
      <c r="D34" s="1068"/>
      <c r="E34" s="1068"/>
      <c r="F34" s="1068"/>
      <c r="G34" s="1068"/>
      <c r="H34" s="1068"/>
    </row>
    <row r="35" spans="2:14" s="297" customFormat="1" ht="29.25" customHeight="1" x14ac:dyDescent="0.2">
      <c r="B35" s="1066"/>
      <c r="C35" s="1066"/>
      <c r="D35" s="1066"/>
      <c r="E35" s="991"/>
      <c r="F35" s="991"/>
      <c r="G35" s="991"/>
      <c r="H35" s="614"/>
      <c r="I35" s="614"/>
      <c r="J35" s="614"/>
      <c r="K35" s="614"/>
      <c r="L35" s="614"/>
      <c r="M35" s="614"/>
      <c r="N35" s="614"/>
    </row>
    <row r="36" spans="2:14" s="297" customFormat="1" ht="4.5" customHeight="1" x14ac:dyDescent="0.2">
      <c r="B36" s="1067"/>
      <c r="C36" s="1067"/>
      <c r="D36" s="1067"/>
      <c r="E36" s="990"/>
      <c r="F36" s="990"/>
      <c r="G36" s="990"/>
      <c r="H36" s="614"/>
      <c r="I36" s="614"/>
      <c r="J36" s="614"/>
      <c r="K36" s="614"/>
      <c r="L36" s="614"/>
      <c r="M36" s="614"/>
      <c r="N36" s="614"/>
    </row>
    <row r="37" spans="2:14" s="297" customFormat="1" x14ac:dyDescent="0.2"/>
    <row r="38" spans="2:14" s="297" customFormat="1" x14ac:dyDescent="0.2"/>
    <row r="39" spans="2:14" s="297" customFormat="1" x14ac:dyDescent="0.2"/>
    <row r="40" spans="2:14" s="297" customFormat="1" x14ac:dyDescent="0.2"/>
    <row r="41" spans="2:14" s="297"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415</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235</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236</v>
      </c>
      <c r="K8" s="1043"/>
      <c r="L8" s="1043"/>
      <c r="M8" s="1043"/>
      <c r="N8" s="1043"/>
      <c r="O8" s="1044"/>
      <c r="P8" s="211"/>
      <c r="Q8" s="1045" t="s">
        <v>237</v>
      </c>
      <c r="R8" s="1043"/>
      <c r="S8" s="1043"/>
      <c r="T8" s="1043"/>
      <c r="U8" s="1043"/>
      <c r="V8" s="1044"/>
      <c r="W8" s="211"/>
      <c r="X8" s="1045" t="s">
        <v>238</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85005</v>
      </c>
      <c r="E12" s="739">
        <f>L12+S12+Z12</f>
        <v>50989</v>
      </c>
      <c r="F12" s="748">
        <f>E12/$D12*100</f>
        <v>59.983530380565853</v>
      </c>
      <c r="G12" s="739">
        <f>N12+U12+AB12</f>
        <v>34016</v>
      </c>
      <c r="H12" s="230">
        <f>G12/$D12*100</f>
        <v>40.016469619434154</v>
      </c>
      <c r="I12" s="226"/>
      <c r="J12" s="227">
        <f>L12+N12</f>
        <v>29088</v>
      </c>
      <c r="K12" s="751">
        <f>J12/$D12*100</f>
        <v>34.219163578613021</v>
      </c>
      <c r="L12" s="745">
        <v>11482</v>
      </c>
      <c r="M12" s="748">
        <v>39.473322332233224</v>
      </c>
      <c r="N12" s="745">
        <v>17606</v>
      </c>
      <c r="O12" s="228">
        <v>60.526677667766783</v>
      </c>
      <c r="P12" s="226"/>
      <c r="Q12" s="227">
        <v>15262</v>
      </c>
      <c r="R12" s="751">
        <v>17.954237986000823</v>
      </c>
      <c r="S12" s="745">
        <v>8830</v>
      </c>
      <c r="T12" s="748">
        <v>57.85611322238239</v>
      </c>
      <c r="U12" s="745">
        <v>6432</v>
      </c>
      <c r="V12" s="228">
        <v>42.14388677761761</v>
      </c>
      <c r="W12" s="226"/>
      <c r="X12" s="227">
        <v>40655</v>
      </c>
      <c r="Y12" s="751">
        <v>47.826598435386153</v>
      </c>
      <c r="Z12" s="745">
        <v>30677</v>
      </c>
      <c r="AA12" s="748">
        <v>75.456893371049077</v>
      </c>
      <c r="AB12" s="745">
        <v>9978</v>
      </c>
      <c r="AC12" s="228">
        <f t="shared" ref="AC12:AC29" si="0">AB12/$X12*100</f>
        <v>24.543106628950927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12331</v>
      </c>
      <c r="E13" s="740">
        <f t="shared" ref="E13:E29" si="2">L13+S13+Z13</f>
        <v>8205</v>
      </c>
      <c r="F13" s="577">
        <f t="shared" ref="F13:H29" si="3">E13/$D13*100</f>
        <v>66.539615602951912</v>
      </c>
      <c r="G13" s="740">
        <f t="shared" ref="G13:G29" si="4">N13+U13+AB13</f>
        <v>4126</v>
      </c>
      <c r="H13" s="237">
        <f t="shared" si="3"/>
        <v>33.460384397048088</v>
      </c>
      <c r="I13" s="226"/>
      <c r="J13" s="234">
        <f t="shared" ref="J13:J29" si="5">L13+N13</f>
        <v>2299</v>
      </c>
      <c r="K13" s="752">
        <f t="shared" ref="K13:K29" si="6">J13/$D13*100</f>
        <v>18.64406779661017</v>
      </c>
      <c r="L13" s="746">
        <v>943</v>
      </c>
      <c r="M13" s="749">
        <v>41.01783384080035</v>
      </c>
      <c r="N13" s="746">
        <v>1356</v>
      </c>
      <c r="O13" s="235">
        <v>58.982166159199657</v>
      </c>
      <c r="P13" s="226"/>
      <c r="Q13" s="234">
        <v>1881</v>
      </c>
      <c r="R13" s="752">
        <v>15.254237288135593</v>
      </c>
      <c r="S13" s="746">
        <v>1083</v>
      </c>
      <c r="T13" s="749">
        <v>57.575757575757578</v>
      </c>
      <c r="U13" s="746">
        <v>798</v>
      </c>
      <c r="V13" s="235">
        <v>42.424242424242422</v>
      </c>
      <c r="W13" s="226"/>
      <c r="X13" s="234">
        <v>8151</v>
      </c>
      <c r="Y13" s="752">
        <v>66.101694915254242</v>
      </c>
      <c r="Z13" s="746">
        <v>6179</v>
      </c>
      <c r="AA13" s="749">
        <v>75.806649490860011</v>
      </c>
      <c r="AB13" s="746">
        <v>1972</v>
      </c>
      <c r="AC13" s="235">
        <f t="shared" si="0"/>
        <v>24.193350509139982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8094</v>
      </c>
      <c r="E14" s="740">
        <f t="shared" si="2"/>
        <v>5395</v>
      </c>
      <c r="F14" s="577">
        <f t="shared" si="3"/>
        <v>66.654311835927842</v>
      </c>
      <c r="G14" s="740">
        <f t="shared" si="4"/>
        <v>2699</v>
      </c>
      <c r="H14" s="237">
        <f t="shared" si="3"/>
        <v>33.345688164072151</v>
      </c>
      <c r="I14" s="226"/>
      <c r="J14" s="234">
        <f t="shared" si="5"/>
        <v>1854</v>
      </c>
      <c r="K14" s="752">
        <f t="shared" si="6"/>
        <v>22.905856189770198</v>
      </c>
      <c r="L14" s="746">
        <v>758</v>
      </c>
      <c r="M14" s="749">
        <v>40.884573894282632</v>
      </c>
      <c r="N14" s="746">
        <v>1096</v>
      </c>
      <c r="O14" s="235">
        <v>59.115426105717376</v>
      </c>
      <c r="P14" s="226"/>
      <c r="Q14" s="234">
        <v>1439</v>
      </c>
      <c r="R14" s="752">
        <v>17.778601433160365</v>
      </c>
      <c r="S14" s="746">
        <v>833</v>
      </c>
      <c r="T14" s="749">
        <v>57.88742182070883</v>
      </c>
      <c r="U14" s="746">
        <v>606</v>
      </c>
      <c r="V14" s="235">
        <v>42.112578179291177</v>
      </c>
      <c r="W14" s="226"/>
      <c r="X14" s="234">
        <v>4801</v>
      </c>
      <c r="Y14" s="752">
        <v>59.315542377069427</v>
      </c>
      <c r="Z14" s="746">
        <v>3804</v>
      </c>
      <c r="AA14" s="749">
        <v>79.233493022287021</v>
      </c>
      <c r="AB14" s="746">
        <v>997</v>
      </c>
      <c r="AC14" s="235">
        <f t="shared" si="0"/>
        <v>20.766506977712975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8026</v>
      </c>
      <c r="E15" s="740">
        <f t="shared" si="2"/>
        <v>5089</v>
      </c>
      <c r="F15" s="577">
        <f t="shared" si="3"/>
        <v>63.406429105407426</v>
      </c>
      <c r="G15" s="740">
        <f t="shared" si="4"/>
        <v>2937</v>
      </c>
      <c r="H15" s="237">
        <f t="shared" si="3"/>
        <v>36.593570894592574</v>
      </c>
      <c r="I15" s="226"/>
      <c r="J15" s="234">
        <f t="shared" si="5"/>
        <v>1907</v>
      </c>
      <c r="K15" s="752">
        <f t="shared" si="6"/>
        <v>23.760279092947918</v>
      </c>
      <c r="L15" s="746">
        <v>754</v>
      </c>
      <c r="M15" s="749">
        <v>39.538542212899841</v>
      </c>
      <c r="N15" s="746">
        <v>1153</v>
      </c>
      <c r="O15" s="235">
        <v>60.461457787100159</v>
      </c>
      <c r="P15" s="226"/>
      <c r="Q15" s="234">
        <v>1449</v>
      </c>
      <c r="R15" s="752">
        <v>18.053825068527285</v>
      </c>
      <c r="S15" s="746">
        <v>827</v>
      </c>
      <c r="T15" s="749">
        <v>57.07384403036577</v>
      </c>
      <c r="U15" s="746">
        <v>622</v>
      </c>
      <c r="V15" s="235">
        <v>42.92615596963423</v>
      </c>
      <c r="W15" s="226"/>
      <c r="X15" s="234">
        <v>4670</v>
      </c>
      <c r="Y15" s="752">
        <v>58.185895838524793</v>
      </c>
      <c r="Z15" s="746">
        <v>3508</v>
      </c>
      <c r="AA15" s="749">
        <v>75.117773019271951</v>
      </c>
      <c r="AB15" s="746">
        <v>1162</v>
      </c>
      <c r="AC15" s="235">
        <f t="shared" si="0"/>
        <v>24.882226980728049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14897</v>
      </c>
      <c r="E16" s="740">
        <f t="shared" si="2"/>
        <v>9086</v>
      </c>
      <c r="F16" s="577">
        <f t="shared" si="3"/>
        <v>60.992146069678455</v>
      </c>
      <c r="G16" s="740">
        <f t="shared" si="4"/>
        <v>5811</v>
      </c>
      <c r="H16" s="237">
        <f t="shared" si="3"/>
        <v>39.007853930321538</v>
      </c>
      <c r="I16" s="226"/>
      <c r="J16" s="234">
        <f t="shared" si="5"/>
        <v>5101</v>
      </c>
      <c r="K16" s="752">
        <f t="shared" si="6"/>
        <v>34.24179364972813</v>
      </c>
      <c r="L16" s="746">
        <v>2102</v>
      </c>
      <c r="M16" s="749">
        <v>41.207606351695745</v>
      </c>
      <c r="N16" s="746">
        <v>2999</v>
      </c>
      <c r="O16" s="235">
        <v>58.792393648304255</v>
      </c>
      <c r="P16" s="226"/>
      <c r="Q16" s="234">
        <v>2763</v>
      </c>
      <c r="R16" s="752">
        <v>18.5473585285628</v>
      </c>
      <c r="S16" s="746">
        <v>1576</v>
      </c>
      <c r="T16" s="749">
        <v>57.039449873326099</v>
      </c>
      <c r="U16" s="746">
        <v>1187</v>
      </c>
      <c r="V16" s="235">
        <v>42.960550126673908</v>
      </c>
      <c r="W16" s="226"/>
      <c r="X16" s="234">
        <v>7033</v>
      </c>
      <c r="Y16" s="752">
        <v>47.210847821709066</v>
      </c>
      <c r="Z16" s="746">
        <v>5408</v>
      </c>
      <c r="AA16" s="749">
        <v>76.894639556377072</v>
      </c>
      <c r="AB16" s="746">
        <v>1625</v>
      </c>
      <c r="AC16" s="235">
        <f t="shared" si="0"/>
        <v>23.105360443622921</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5912</v>
      </c>
      <c r="E17" s="741">
        <f t="shared" si="2"/>
        <v>3793</v>
      </c>
      <c r="F17" s="578">
        <f t="shared" si="3"/>
        <v>64.157645466847086</v>
      </c>
      <c r="G17" s="741">
        <f t="shared" si="4"/>
        <v>2119</v>
      </c>
      <c r="H17" s="237">
        <f t="shared" si="3"/>
        <v>35.842354533152907</v>
      </c>
      <c r="I17" s="226"/>
      <c r="J17" s="238">
        <f t="shared" si="5"/>
        <v>1337</v>
      </c>
      <c r="K17" s="753">
        <f t="shared" si="6"/>
        <v>22.615020297699594</v>
      </c>
      <c r="L17" s="741">
        <v>547</v>
      </c>
      <c r="M17" s="578">
        <v>40.912490650710545</v>
      </c>
      <c r="N17" s="741">
        <v>790</v>
      </c>
      <c r="O17" s="235">
        <v>59.087509349289455</v>
      </c>
      <c r="P17" s="226"/>
      <c r="Q17" s="238">
        <v>1080</v>
      </c>
      <c r="R17" s="753">
        <v>18.267929634641408</v>
      </c>
      <c r="S17" s="741">
        <v>593</v>
      </c>
      <c r="T17" s="578">
        <v>54.907407407407405</v>
      </c>
      <c r="U17" s="741">
        <v>487</v>
      </c>
      <c r="V17" s="235">
        <v>45.092592592592595</v>
      </c>
      <c r="W17" s="226"/>
      <c r="X17" s="238">
        <v>3495</v>
      </c>
      <c r="Y17" s="753">
        <v>59.117050067658994</v>
      </c>
      <c r="Z17" s="741">
        <v>2653</v>
      </c>
      <c r="AA17" s="578">
        <v>75.908440629470675</v>
      </c>
      <c r="AB17" s="741">
        <v>842</v>
      </c>
      <c r="AC17" s="235">
        <f t="shared" si="0"/>
        <v>24.091559370529328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33831</v>
      </c>
      <c r="E18" s="740">
        <f t="shared" si="2"/>
        <v>22146</v>
      </c>
      <c r="F18" s="577">
        <f t="shared" si="3"/>
        <v>65.460672164582775</v>
      </c>
      <c r="G18" s="740">
        <f t="shared" si="4"/>
        <v>11685</v>
      </c>
      <c r="H18" s="237">
        <f t="shared" si="3"/>
        <v>34.539327835417225</v>
      </c>
      <c r="I18" s="226"/>
      <c r="J18" s="234">
        <f t="shared" si="5"/>
        <v>6794</v>
      </c>
      <c r="K18" s="752">
        <f t="shared" si="6"/>
        <v>20.082173154798852</v>
      </c>
      <c r="L18" s="746">
        <v>2781</v>
      </c>
      <c r="M18" s="749">
        <v>40.933176332057698</v>
      </c>
      <c r="N18" s="746">
        <v>4013</v>
      </c>
      <c r="O18" s="235">
        <v>59.066823667942302</v>
      </c>
      <c r="P18" s="226"/>
      <c r="Q18" s="234">
        <v>4995</v>
      </c>
      <c r="R18" s="752">
        <v>14.764565043894654</v>
      </c>
      <c r="S18" s="746">
        <v>2820</v>
      </c>
      <c r="T18" s="749">
        <v>56.456456456456458</v>
      </c>
      <c r="U18" s="746">
        <v>2175</v>
      </c>
      <c r="V18" s="235">
        <v>43.543543543543542</v>
      </c>
      <c r="W18" s="226"/>
      <c r="X18" s="234">
        <v>22042</v>
      </c>
      <c r="Y18" s="752">
        <v>65.153261801306499</v>
      </c>
      <c r="Z18" s="746">
        <v>16545</v>
      </c>
      <c r="AA18" s="749">
        <v>75.06124671082479</v>
      </c>
      <c r="AB18" s="746">
        <v>5497</v>
      </c>
      <c r="AC18" s="235">
        <f t="shared" si="0"/>
        <v>24.93875328917521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22390</v>
      </c>
      <c r="E19" s="740">
        <f t="shared" si="2"/>
        <v>14310</v>
      </c>
      <c r="F19" s="577">
        <f t="shared" si="3"/>
        <v>63.91246092005359</v>
      </c>
      <c r="G19" s="740">
        <f t="shared" si="4"/>
        <v>8080</v>
      </c>
      <c r="H19" s="237">
        <f t="shared" si="3"/>
        <v>36.08753907994641</v>
      </c>
      <c r="I19" s="226"/>
      <c r="J19" s="234">
        <f t="shared" si="5"/>
        <v>5315</v>
      </c>
      <c r="K19" s="752">
        <f t="shared" si="6"/>
        <v>23.738276016078608</v>
      </c>
      <c r="L19" s="746">
        <v>2117</v>
      </c>
      <c r="M19" s="749">
        <v>39.830667920978364</v>
      </c>
      <c r="N19" s="746">
        <v>3198</v>
      </c>
      <c r="O19" s="235">
        <v>60.169332079021643</v>
      </c>
      <c r="P19" s="226"/>
      <c r="Q19" s="234">
        <v>3237</v>
      </c>
      <c r="R19" s="752">
        <v>14.457347029924073</v>
      </c>
      <c r="S19" s="746">
        <v>1895</v>
      </c>
      <c r="T19" s="749">
        <v>58.541859746679023</v>
      </c>
      <c r="U19" s="746">
        <v>1342</v>
      </c>
      <c r="V19" s="235">
        <v>41.458140253320977</v>
      </c>
      <c r="W19" s="226"/>
      <c r="X19" s="234">
        <v>13838</v>
      </c>
      <c r="Y19" s="752">
        <v>61.80437695399732</v>
      </c>
      <c r="Z19" s="746">
        <v>10298</v>
      </c>
      <c r="AA19" s="749">
        <v>74.418268535915601</v>
      </c>
      <c r="AB19" s="746">
        <v>3540</v>
      </c>
      <c r="AC19" s="235">
        <f t="shared" si="0"/>
        <v>25.581731464084406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51354</v>
      </c>
      <c r="E20" s="740">
        <f t="shared" si="2"/>
        <v>32637</v>
      </c>
      <c r="F20" s="577">
        <f t="shared" si="3"/>
        <v>63.552985161817965</v>
      </c>
      <c r="G20" s="740">
        <f t="shared" si="4"/>
        <v>18717</v>
      </c>
      <c r="H20" s="237">
        <f t="shared" si="3"/>
        <v>36.447014838182028</v>
      </c>
      <c r="I20" s="226"/>
      <c r="J20" s="234">
        <f t="shared" si="5"/>
        <v>13797</v>
      </c>
      <c r="K20" s="752">
        <f t="shared" si="6"/>
        <v>26.866456361724499</v>
      </c>
      <c r="L20" s="746">
        <v>5726</v>
      </c>
      <c r="M20" s="749">
        <v>41.501775748351086</v>
      </c>
      <c r="N20" s="746">
        <v>8071</v>
      </c>
      <c r="O20" s="235">
        <v>58.498224251648914</v>
      </c>
      <c r="P20" s="226"/>
      <c r="Q20" s="234">
        <v>8472</v>
      </c>
      <c r="R20" s="752">
        <v>16.497254352143941</v>
      </c>
      <c r="S20" s="746">
        <v>4794</v>
      </c>
      <c r="T20" s="749">
        <v>56.58640226628895</v>
      </c>
      <c r="U20" s="746">
        <v>3678</v>
      </c>
      <c r="V20" s="235">
        <v>43.413597733711043</v>
      </c>
      <c r="W20" s="226"/>
      <c r="X20" s="234">
        <v>29085</v>
      </c>
      <c r="Y20" s="752">
        <v>56.636289286131557</v>
      </c>
      <c r="Z20" s="746">
        <v>22117</v>
      </c>
      <c r="AA20" s="749">
        <v>76.042633659962178</v>
      </c>
      <c r="AB20" s="746">
        <v>6968</v>
      </c>
      <c r="AC20" s="235">
        <f t="shared" si="0"/>
        <v>23.957366340037819</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45267</v>
      </c>
      <c r="E21" s="740">
        <f t="shared" si="2"/>
        <v>29378</v>
      </c>
      <c r="F21" s="577">
        <f t="shared" si="3"/>
        <v>64.899374820509422</v>
      </c>
      <c r="G21" s="740">
        <f t="shared" si="4"/>
        <v>15889</v>
      </c>
      <c r="H21" s="237">
        <f t="shared" si="3"/>
        <v>35.100625179490578</v>
      </c>
      <c r="I21" s="226"/>
      <c r="J21" s="234">
        <f t="shared" si="5"/>
        <v>9900</v>
      </c>
      <c r="K21" s="752">
        <f t="shared" si="6"/>
        <v>21.870236596195905</v>
      </c>
      <c r="L21" s="746">
        <v>4017</v>
      </c>
      <c r="M21" s="749">
        <v>40.575757575757578</v>
      </c>
      <c r="N21" s="746">
        <v>5883</v>
      </c>
      <c r="O21" s="235">
        <v>59.424242424242422</v>
      </c>
      <c r="P21" s="226"/>
      <c r="Q21" s="234">
        <v>8143</v>
      </c>
      <c r="R21" s="752">
        <v>17.988821879073054</v>
      </c>
      <c r="S21" s="746">
        <v>4727</v>
      </c>
      <c r="T21" s="749">
        <v>58.049858774407468</v>
      </c>
      <c r="U21" s="746">
        <v>3416</v>
      </c>
      <c r="V21" s="235">
        <v>41.950141225592539</v>
      </c>
      <c r="W21" s="226"/>
      <c r="X21" s="234">
        <v>27224</v>
      </c>
      <c r="Y21" s="752">
        <v>60.140941524731041</v>
      </c>
      <c r="Z21" s="746">
        <v>20634</v>
      </c>
      <c r="AA21" s="749">
        <v>75.79341757272995</v>
      </c>
      <c r="AB21" s="746">
        <v>6590</v>
      </c>
      <c r="AC21" s="235">
        <f t="shared" si="0"/>
        <v>24.206582427270057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12955</v>
      </c>
      <c r="E22" s="740">
        <f t="shared" si="2"/>
        <v>8475</v>
      </c>
      <c r="F22" s="577">
        <f t="shared" si="3"/>
        <v>65.418757236588192</v>
      </c>
      <c r="G22" s="740">
        <f t="shared" si="4"/>
        <v>4480</v>
      </c>
      <c r="H22" s="237">
        <f t="shared" si="3"/>
        <v>34.581242763411815</v>
      </c>
      <c r="I22" s="226"/>
      <c r="J22" s="234">
        <f t="shared" si="5"/>
        <v>2766</v>
      </c>
      <c r="K22" s="752">
        <f t="shared" si="6"/>
        <v>21.350829795445776</v>
      </c>
      <c r="L22" s="746">
        <v>1151</v>
      </c>
      <c r="M22" s="749">
        <v>41.612436731742584</v>
      </c>
      <c r="N22" s="746">
        <v>1615</v>
      </c>
      <c r="O22" s="235">
        <v>58.387563268257416</v>
      </c>
      <c r="P22" s="226"/>
      <c r="Q22" s="234">
        <v>2113</v>
      </c>
      <c r="R22" s="752">
        <v>16.310304901582402</v>
      </c>
      <c r="S22" s="746">
        <v>1216</v>
      </c>
      <c r="T22" s="749">
        <v>57.548509228584955</v>
      </c>
      <c r="U22" s="746">
        <v>897</v>
      </c>
      <c r="V22" s="235">
        <v>42.451490771415052</v>
      </c>
      <c r="W22" s="226"/>
      <c r="X22" s="234">
        <v>8076</v>
      </c>
      <c r="Y22" s="752">
        <v>62.338865302971826</v>
      </c>
      <c r="Z22" s="746">
        <v>6108</v>
      </c>
      <c r="AA22" s="749">
        <v>75.631500742942052</v>
      </c>
      <c r="AB22" s="746">
        <v>1968</v>
      </c>
      <c r="AC22" s="235">
        <f t="shared" si="0"/>
        <v>24.368499257057948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26393</v>
      </c>
      <c r="E23" s="740">
        <f t="shared" si="2"/>
        <v>17721</v>
      </c>
      <c r="F23" s="577">
        <f t="shared" si="3"/>
        <v>67.142803015951202</v>
      </c>
      <c r="G23" s="740">
        <f t="shared" si="4"/>
        <v>8672</v>
      </c>
      <c r="H23" s="237">
        <f t="shared" si="3"/>
        <v>32.857196984048805</v>
      </c>
      <c r="I23" s="226"/>
      <c r="J23" s="234">
        <f t="shared" si="5"/>
        <v>5355</v>
      </c>
      <c r="K23" s="752">
        <f t="shared" si="6"/>
        <v>20.289470692986779</v>
      </c>
      <c r="L23" s="746">
        <v>2282</v>
      </c>
      <c r="M23" s="749">
        <v>42.614379084967318</v>
      </c>
      <c r="N23" s="746">
        <v>3073</v>
      </c>
      <c r="O23" s="235">
        <v>57.385620915032675</v>
      </c>
      <c r="P23" s="226"/>
      <c r="Q23" s="234">
        <v>4400</v>
      </c>
      <c r="R23" s="752">
        <v>16.671087030652068</v>
      </c>
      <c r="S23" s="746">
        <v>2486</v>
      </c>
      <c r="T23" s="749">
        <v>56.499999999999993</v>
      </c>
      <c r="U23" s="746">
        <v>1914</v>
      </c>
      <c r="V23" s="235">
        <v>43.5</v>
      </c>
      <c r="W23" s="226"/>
      <c r="X23" s="234">
        <v>16638</v>
      </c>
      <c r="Y23" s="752">
        <v>63.039442276361157</v>
      </c>
      <c r="Z23" s="746">
        <v>12953</v>
      </c>
      <c r="AA23" s="749">
        <v>77.851905277076568</v>
      </c>
      <c r="AB23" s="746">
        <v>3685</v>
      </c>
      <c r="AC23" s="235">
        <f t="shared" si="0"/>
        <v>22.148094722923428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59857</v>
      </c>
      <c r="E24" s="740">
        <f t="shared" si="2"/>
        <v>40394</v>
      </c>
      <c r="F24" s="577">
        <f t="shared" si="3"/>
        <v>67.484170606612423</v>
      </c>
      <c r="G24" s="740">
        <f t="shared" si="4"/>
        <v>19463</v>
      </c>
      <c r="H24" s="237">
        <f t="shared" si="3"/>
        <v>32.515829393387577</v>
      </c>
      <c r="I24" s="226"/>
      <c r="J24" s="234">
        <f t="shared" si="5"/>
        <v>14910</v>
      </c>
      <c r="K24" s="752">
        <f t="shared" si="6"/>
        <v>24.909367325459012</v>
      </c>
      <c r="L24" s="746">
        <v>7374</v>
      </c>
      <c r="M24" s="749">
        <v>49.456740442655935</v>
      </c>
      <c r="N24" s="746">
        <v>7536</v>
      </c>
      <c r="O24" s="235">
        <v>50.543259557344065</v>
      </c>
      <c r="P24" s="226"/>
      <c r="Q24" s="234">
        <v>9313</v>
      </c>
      <c r="R24" s="752">
        <v>15.558748350234728</v>
      </c>
      <c r="S24" s="746">
        <v>5586</v>
      </c>
      <c r="T24" s="749">
        <v>59.980672178674965</v>
      </c>
      <c r="U24" s="746">
        <v>3727</v>
      </c>
      <c r="V24" s="235">
        <v>40.019327821325028</v>
      </c>
      <c r="W24" s="226"/>
      <c r="X24" s="234">
        <v>35634</v>
      </c>
      <c r="Y24" s="752">
        <v>59.531884324306262</v>
      </c>
      <c r="Z24" s="746">
        <v>27434</v>
      </c>
      <c r="AA24" s="749">
        <v>76.988269630128528</v>
      </c>
      <c r="AB24" s="746">
        <v>8200</v>
      </c>
      <c r="AC24" s="235">
        <f t="shared" si="0"/>
        <v>23.011730369871472</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14472</v>
      </c>
      <c r="E25" s="740">
        <f t="shared" si="2"/>
        <v>8290</v>
      </c>
      <c r="F25" s="577">
        <f t="shared" si="3"/>
        <v>57.28302929795467</v>
      </c>
      <c r="G25" s="740">
        <f t="shared" si="4"/>
        <v>6182</v>
      </c>
      <c r="H25" s="237">
        <f t="shared" si="3"/>
        <v>42.71697070204533</v>
      </c>
      <c r="I25" s="226"/>
      <c r="J25" s="234">
        <f t="shared" si="5"/>
        <v>5203</v>
      </c>
      <c r="K25" s="752">
        <f t="shared" si="6"/>
        <v>35.952183526810394</v>
      </c>
      <c r="L25" s="746">
        <v>1876</v>
      </c>
      <c r="M25" s="749">
        <v>36.056121468383623</v>
      </c>
      <c r="N25" s="746">
        <v>3327</v>
      </c>
      <c r="O25" s="235">
        <v>63.94387853161637</v>
      </c>
      <c r="P25" s="226"/>
      <c r="Q25" s="234">
        <v>2246</v>
      </c>
      <c r="R25" s="752">
        <v>15.519624101713653</v>
      </c>
      <c r="S25" s="746">
        <v>1236</v>
      </c>
      <c r="T25" s="749">
        <v>55.031166518254672</v>
      </c>
      <c r="U25" s="746">
        <v>1010</v>
      </c>
      <c r="V25" s="235">
        <v>44.968833481745321</v>
      </c>
      <c r="W25" s="226"/>
      <c r="X25" s="234">
        <v>7023</v>
      </c>
      <c r="Y25" s="752">
        <v>48.528192371475953</v>
      </c>
      <c r="Z25" s="746">
        <v>5178</v>
      </c>
      <c r="AA25" s="749">
        <v>73.729175565997437</v>
      </c>
      <c r="AB25" s="746">
        <v>1845</v>
      </c>
      <c r="AC25" s="235">
        <f t="shared" si="0"/>
        <v>26.270824434002567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3444</v>
      </c>
      <c r="E26" s="742">
        <f t="shared" si="2"/>
        <v>2375</v>
      </c>
      <c r="F26" s="579">
        <f t="shared" si="3"/>
        <v>68.960511033681769</v>
      </c>
      <c r="G26" s="742">
        <f t="shared" si="4"/>
        <v>1069</v>
      </c>
      <c r="H26" s="237">
        <f t="shared" si="3"/>
        <v>31.039488966318235</v>
      </c>
      <c r="I26" s="226"/>
      <c r="J26" s="238">
        <f t="shared" si="5"/>
        <v>672</v>
      </c>
      <c r="K26" s="753">
        <f t="shared" si="6"/>
        <v>19.512195121951219</v>
      </c>
      <c r="L26" s="741">
        <v>312</v>
      </c>
      <c r="M26" s="578">
        <v>46.428571428571431</v>
      </c>
      <c r="N26" s="741">
        <v>360</v>
      </c>
      <c r="O26" s="235">
        <v>53.571428571428569</v>
      </c>
      <c r="P26" s="226"/>
      <c r="Q26" s="238">
        <v>522</v>
      </c>
      <c r="R26" s="753">
        <v>15.156794425087108</v>
      </c>
      <c r="S26" s="741">
        <v>312</v>
      </c>
      <c r="T26" s="578">
        <v>59.770114942528743</v>
      </c>
      <c r="U26" s="741">
        <v>210</v>
      </c>
      <c r="V26" s="235">
        <v>40.229885057471265</v>
      </c>
      <c r="W26" s="226"/>
      <c r="X26" s="238">
        <v>2250</v>
      </c>
      <c r="Y26" s="753">
        <v>65.331010452961664</v>
      </c>
      <c r="Z26" s="741">
        <v>1751</v>
      </c>
      <c r="AA26" s="578">
        <v>77.822222222222223</v>
      </c>
      <c r="AB26" s="741">
        <v>499</v>
      </c>
      <c r="AC26" s="235">
        <f t="shared" si="0"/>
        <v>22.177777777777777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19373</v>
      </c>
      <c r="E27" s="742">
        <f t="shared" si="2"/>
        <v>13101</v>
      </c>
      <c r="F27" s="579">
        <f t="shared" si="3"/>
        <v>67.625045165952614</v>
      </c>
      <c r="G27" s="742">
        <f t="shared" si="4"/>
        <v>6272</v>
      </c>
      <c r="H27" s="237">
        <f t="shared" si="3"/>
        <v>32.374954834047386</v>
      </c>
      <c r="I27" s="226"/>
      <c r="J27" s="238">
        <f t="shared" si="5"/>
        <v>3595</v>
      </c>
      <c r="K27" s="753">
        <f t="shared" si="6"/>
        <v>18.556754245599546</v>
      </c>
      <c r="L27" s="741">
        <v>1525</v>
      </c>
      <c r="M27" s="578">
        <v>42.420027816411682</v>
      </c>
      <c r="N27" s="741">
        <v>2070</v>
      </c>
      <c r="O27" s="235">
        <v>57.57997218358831</v>
      </c>
      <c r="P27" s="226"/>
      <c r="Q27" s="238">
        <v>3019</v>
      </c>
      <c r="R27" s="753">
        <v>15.583544107778868</v>
      </c>
      <c r="S27" s="741">
        <v>1703</v>
      </c>
      <c r="T27" s="578">
        <v>56.409407088439877</v>
      </c>
      <c r="U27" s="741">
        <v>1316</v>
      </c>
      <c r="V27" s="235">
        <v>43.590592911560115</v>
      </c>
      <c r="W27" s="226"/>
      <c r="X27" s="238">
        <v>12759</v>
      </c>
      <c r="Y27" s="753">
        <v>65.859701646621588</v>
      </c>
      <c r="Z27" s="741">
        <v>9873</v>
      </c>
      <c r="AA27" s="578">
        <v>77.380672466494232</v>
      </c>
      <c r="AB27" s="741">
        <v>2886</v>
      </c>
      <c r="AC27" s="235">
        <f t="shared" si="0"/>
        <v>22.619327533505761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2641</v>
      </c>
      <c r="E28" s="742">
        <f t="shared" si="2"/>
        <v>1685</v>
      </c>
      <c r="F28" s="579">
        <f t="shared" si="3"/>
        <v>63.801590306702003</v>
      </c>
      <c r="G28" s="742">
        <f t="shared" si="4"/>
        <v>956</v>
      </c>
      <c r="H28" s="243">
        <f t="shared" si="3"/>
        <v>36.198409693297997</v>
      </c>
      <c r="I28" s="226"/>
      <c r="J28" s="238">
        <f t="shared" si="5"/>
        <v>572</v>
      </c>
      <c r="K28" s="753">
        <f t="shared" si="6"/>
        <v>21.658462703521394</v>
      </c>
      <c r="L28" s="741">
        <v>238</v>
      </c>
      <c r="M28" s="578">
        <v>41.608391608391607</v>
      </c>
      <c r="N28" s="741">
        <v>334</v>
      </c>
      <c r="O28" s="242">
        <v>58.391608391608393</v>
      </c>
      <c r="P28" s="226"/>
      <c r="Q28" s="238">
        <v>402</v>
      </c>
      <c r="R28" s="753">
        <v>15.221507004922378</v>
      </c>
      <c r="S28" s="741">
        <v>228</v>
      </c>
      <c r="T28" s="578">
        <v>56.71641791044776</v>
      </c>
      <c r="U28" s="741">
        <v>174</v>
      </c>
      <c r="V28" s="242">
        <v>43.283582089552233</v>
      </c>
      <c r="W28" s="226"/>
      <c r="X28" s="238">
        <v>1667</v>
      </c>
      <c r="Y28" s="753">
        <v>63.120030291556226</v>
      </c>
      <c r="Z28" s="741">
        <v>1219</v>
      </c>
      <c r="AA28" s="578">
        <v>73.125374925014995</v>
      </c>
      <c r="AB28" s="741">
        <v>448</v>
      </c>
      <c r="AC28" s="242">
        <f t="shared" si="0"/>
        <v>26.874625074985005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1226</v>
      </c>
      <c r="E29" s="743">
        <f t="shared" si="2"/>
        <v>673</v>
      </c>
      <c r="F29" s="580">
        <f t="shared" si="3"/>
        <v>54.893964110929851</v>
      </c>
      <c r="G29" s="743">
        <f t="shared" si="4"/>
        <v>553</v>
      </c>
      <c r="H29" s="248">
        <f t="shared" si="3"/>
        <v>45.106035889070142</v>
      </c>
      <c r="I29" s="226"/>
      <c r="J29" s="245">
        <f t="shared" si="5"/>
        <v>657</v>
      </c>
      <c r="K29" s="754">
        <f t="shared" si="6"/>
        <v>53.588907014681894</v>
      </c>
      <c r="L29" s="747">
        <v>251</v>
      </c>
      <c r="M29" s="750">
        <v>38.203957382039569</v>
      </c>
      <c r="N29" s="747">
        <v>406</v>
      </c>
      <c r="O29" s="246">
        <v>61.796042617960424</v>
      </c>
      <c r="P29" s="226"/>
      <c r="Q29" s="245">
        <v>179</v>
      </c>
      <c r="R29" s="754">
        <v>14.600326264274063</v>
      </c>
      <c r="S29" s="747">
        <v>120</v>
      </c>
      <c r="T29" s="750">
        <v>67.039106145251395</v>
      </c>
      <c r="U29" s="747">
        <v>59</v>
      </c>
      <c r="V29" s="246">
        <v>32.960893854748605</v>
      </c>
      <c r="W29" s="226"/>
      <c r="X29" s="245">
        <v>390</v>
      </c>
      <c r="Y29" s="754">
        <v>31.810766721044047</v>
      </c>
      <c r="Z29" s="747">
        <v>302</v>
      </c>
      <c r="AA29" s="750">
        <v>77.435897435897445</v>
      </c>
      <c r="AB29" s="747">
        <v>88</v>
      </c>
      <c r="AC29" s="246">
        <f t="shared" si="0"/>
        <v>22.564102564102566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427468</v>
      </c>
      <c r="E31" s="744">
        <f>L31+S31+Z31</f>
        <v>273742</v>
      </c>
      <c r="F31" s="409">
        <f>E31/$D31*100</f>
        <v>64.038009862726568</v>
      </c>
      <c r="G31" s="744">
        <f>N31+U31+AB31</f>
        <v>153726</v>
      </c>
      <c r="H31" s="255">
        <f>G31/$D31*100</f>
        <v>35.961990137273432</v>
      </c>
      <c r="I31" s="211"/>
      <c r="J31" s="253">
        <f>SUM(J12:J29)</f>
        <v>111122</v>
      </c>
      <c r="K31" s="755">
        <f>J31/$D31*100</f>
        <v>25.995396146612144</v>
      </c>
      <c r="L31" s="744">
        <f>SUM(L12:L29)</f>
        <v>46236</v>
      </c>
      <c r="M31" s="409">
        <f t="shared" ref="M31:O31" si="7">L31/$J31*100</f>
        <v>41.608322384406328</v>
      </c>
      <c r="N31" s="744">
        <f>SUM(N12:N29)</f>
        <v>64886</v>
      </c>
      <c r="O31" s="254">
        <f t="shared" si="7"/>
        <v>58.391677615593672</v>
      </c>
      <c r="P31" s="211"/>
      <c r="Q31" s="253">
        <f>SUM(Q12:Q29)</f>
        <v>70915</v>
      </c>
      <c r="R31" s="755">
        <f>Q31/$D31*100</f>
        <v>16.589545884136356</v>
      </c>
      <c r="S31" s="744">
        <f>SUM(S12:S29)</f>
        <v>40865</v>
      </c>
      <c r="T31" s="409">
        <f>S31/$Q31*100</f>
        <v>57.62532609462032</v>
      </c>
      <c r="U31" s="744">
        <f>SUM(U12:U29)</f>
        <v>30050</v>
      </c>
      <c r="V31" s="254">
        <f>U31/$Q31*100</f>
        <v>42.37467390537968</v>
      </c>
      <c r="W31" s="211"/>
      <c r="X31" s="253">
        <f>SUM(X12:X29)</f>
        <v>245431</v>
      </c>
      <c r="Y31" s="755">
        <f>X31/$D31*100</f>
        <v>57.415057969251507</v>
      </c>
      <c r="Z31" s="744">
        <f>SUM(Z12:Z29)</f>
        <v>186641</v>
      </c>
      <c r="AA31" s="409">
        <f>Z31/$X31*100</f>
        <v>76.046220730062615</v>
      </c>
      <c r="AB31" s="744">
        <f>SUM(AB12:AB29)</f>
        <v>58790</v>
      </c>
      <c r="AC31" s="254">
        <f>AB31/$X31*100</f>
        <v>23.953779269937375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416</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239</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240</v>
      </c>
      <c r="K8" s="1043"/>
      <c r="L8" s="1043"/>
      <c r="M8" s="1043"/>
      <c r="N8" s="1043"/>
      <c r="O8" s="1044"/>
      <c r="P8" s="211"/>
      <c r="Q8" s="1045" t="s">
        <v>241</v>
      </c>
      <c r="R8" s="1043"/>
      <c r="S8" s="1043"/>
      <c r="T8" s="1043"/>
      <c r="U8" s="1043"/>
      <c r="V8" s="1044"/>
      <c r="W8" s="211"/>
      <c r="X8" s="1045" t="s">
        <v>242</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141237</v>
      </c>
      <c r="E12" s="739">
        <f>L12+S12+Z12</f>
        <v>89004</v>
      </c>
      <c r="F12" s="748">
        <f>E12/$D12*100</f>
        <v>63.017481254911957</v>
      </c>
      <c r="G12" s="739">
        <f>N12+U12+AB12</f>
        <v>52233</v>
      </c>
      <c r="H12" s="230">
        <f>G12/$D12*100</f>
        <v>36.982518745088043</v>
      </c>
      <c r="I12" s="226"/>
      <c r="J12" s="227">
        <f>L12+N12</f>
        <v>42443</v>
      </c>
      <c r="K12" s="751">
        <f>J12/$D12*100</f>
        <v>30.05090734014458</v>
      </c>
      <c r="L12" s="745">
        <v>17206</v>
      </c>
      <c r="M12" s="748">
        <v>40.539075937139224</v>
      </c>
      <c r="N12" s="745">
        <v>25237</v>
      </c>
      <c r="O12" s="228">
        <v>59.460924062860776</v>
      </c>
      <c r="P12" s="226"/>
      <c r="Q12" s="227">
        <v>29221</v>
      </c>
      <c r="R12" s="751">
        <v>20.689337779760262</v>
      </c>
      <c r="S12" s="745">
        <v>19018</v>
      </c>
      <c r="T12" s="748">
        <v>65.083330481503026</v>
      </c>
      <c r="U12" s="745">
        <v>10203</v>
      </c>
      <c r="V12" s="228">
        <v>34.916669518496974</v>
      </c>
      <c r="W12" s="226"/>
      <c r="X12" s="227">
        <v>69573</v>
      </c>
      <c r="Y12" s="751">
        <v>49.259754880095159</v>
      </c>
      <c r="Z12" s="745">
        <v>52780</v>
      </c>
      <c r="AA12" s="748">
        <v>75.862762853405769</v>
      </c>
      <c r="AB12" s="745">
        <v>16793</v>
      </c>
      <c r="AC12" s="228">
        <f t="shared" ref="AC12:AC29" si="0">AB12/$X12*100</f>
        <v>24.137237146594227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14644</v>
      </c>
      <c r="E13" s="740">
        <f t="shared" ref="E13:E29" si="2">L13+S13+Z13</f>
        <v>9247</v>
      </c>
      <c r="F13" s="577">
        <f t="shared" ref="F13:H29" si="3">E13/$D13*100</f>
        <v>63.145315487571708</v>
      </c>
      <c r="G13" s="740">
        <f t="shared" ref="G13:G29" si="4">N13+U13+AB13</f>
        <v>5397</v>
      </c>
      <c r="H13" s="237">
        <f t="shared" si="3"/>
        <v>36.8546845124283</v>
      </c>
      <c r="I13" s="226"/>
      <c r="J13" s="234">
        <f t="shared" ref="J13:J29" si="5">L13+N13</f>
        <v>3182</v>
      </c>
      <c r="K13" s="752">
        <f t="shared" ref="K13:K29" si="6">J13/$D13*100</f>
        <v>21.729035782573067</v>
      </c>
      <c r="L13" s="746">
        <v>1329</v>
      </c>
      <c r="M13" s="749">
        <v>41.766184789440601</v>
      </c>
      <c r="N13" s="746">
        <v>1853</v>
      </c>
      <c r="O13" s="235">
        <v>58.233815210559392</v>
      </c>
      <c r="P13" s="226"/>
      <c r="Q13" s="234">
        <v>2564</v>
      </c>
      <c r="R13" s="752">
        <v>17.508877355913686</v>
      </c>
      <c r="S13" s="746">
        <v>1489</v>
      </c>
      <c r="T13" s="749">
        <v>58.073322932917314</v>
      </c>
      <c r="U13" s="746">
        <v>1075</v>
      </c>
      <c r="V13" s="235">
        <v>41.926677067082686</v>
      </c>
      <c r="W13" s="226"/>
      <c r="X13" s="234">
        <v>8898</v>
      </c>
      <c r="Y13" s="752">
        <v>60.762086861513239</v>
      </c>
      <c r="Z13" s="746">
        <v>6429</v>
      </c>
      <c r="AA13" s="749">
        <v>72.252191503708701</v>
      </c>
      <c r="AB13" s="746">
        <v>2469</v>
      </c>
      <c r="AC13" s="235">
        <f t="shared" si="0"/>
        <v>27.747808496291306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11153</v>
      </c>
      <c r="E14" s="740">
        <f t="shared" si="2"/>
        <v>7182</v>
      </c>
      <c r="F14" s="577">
        <f t="shared" si="3"/>
        <v>64.395229982964224</v>
      </c>
      <c r="G14" s="740">
        <f t="shared" si="4"/>
        <v>3971</v>
      </c>
      <c r="H14" s="237">
        <f t="shared" si="3"/>
        <v>35.604770017035776</v>
      </c>
      <c r="I14" s="226"/>
      <c r="J14" s="234">
        <f t="shared" si="5"/>
        <v>2701</v>
      </c>
      <c r="K14" s="752">
        <f t="shared" si="6"/>
        <v>24.21769927373801</v>
      </c>
      <c r="L14" s="746">
        <v>1034</v>
      </c>
      <c r="M14" s="749">
        <v>38.28211773417253</v>
      </c>
      <c r="N14" s="746">
        <v>1667</v>
      </c>
      <c r="O14" s="235">
        <v>61.71788226582747</v>
      </c>
      <c r="P14" s="226"/>
      <c r="Q14" s="234">
        <v>2284</v>
      </c>
      <c r="R14" s="752">
        <v>20.478794943064646</v>
      </c>
      <c r="S14" s="746">
        <v>1367</v>
      </c>
      <c r="T14" s="749">
        <v>59.851138353765322</v>
      </c>
      <c r="U14" s="746">
        <v>917</v>
      </c>
      <c r="V14" s="235">
        <v>40.148861646234671</v>
      </c>
      <c r="W14" s="226"/>
      <c r="X14" s="234">
        <v>6168</v>
      </c>
      <c r="Y14" s="752">
        <v>55.303505783197352</v>
      </c>
      <c r="Z14" s="746">
        <v>4781</v>
      </c>
      <c r="AA14" s="749">
        <v>77.512970168612199</v>
      </c>
      <c r="AB14" s="746">
        <v>1387</v>
      </c>
      <c r="AC14" s="235">
        <f t="shared" si="0"/>
        <v>22.487029831387808</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10618</v>
      </c>
      <c r="E15" s="740">
        <f t="shared" si="2"/>
        <v>6366</v>
      </c>
      <c r="F15" s="577">
        <f t="shared" si="3"/>
        <v>59.954793746468262</v>
      </c>
      <c r="G15" s="740">
        <f t="shared" si="4"/>
        <v>4252</v>
      </c>
      <c r="H15" s="237">
        <f t="shared" si="3"/>
        <v>40.045206253531738</v>
      </c>
      <c r="I15" s="226"/>
      <c r="J15" s="234">
        <f t="shared" si="5"/>
        <v>3074</v>
      </c>
      <c r="K15" s="752">
        <f t="shared" si="6"/>
        <v>28.950838199284235</v>
      </c>
      <c r="L15" s="746">
        <v>1231</v>
      </c>
      <c r="M15" s="749">
        <v>40.045543266102797</v>
      </c>
      <c r="N15" s="746">
        <v>1843</v>
      </c>
      <c r="O15" s="235">
        <v>59.954456733897196</v>
      </c>
      <c r="P15" s="226"/>
      <c r="Q15" s="234">
        <v>2265</v>
      </c>
      <c r="R15" s="752">
        <v>21.331700885289131</v>
      </c>
      <c r="S15" s="746">
        <v>1287</v>
      </c>
      <c r="T15" s="749">
        <v>56.82119205298013</v>
      </c>
      <c r="U15" s="746">
        <v>978</v>
      </c>
      <c r="V15" s="235">
        <v>43.178807947019862</v>
      </c>
      <c r="W15" s="226"/>
      <c r="X15" s="234">
        <v>5279</v>
      </c>
      <c r="Y15" s="752">
        <v>49.717460915426635</v>
      </c>
      <c r="Z15" s="746">
        <v>3848</v>
      </c>
      <c r="AA15" s="749">
        <v>72.892593294184508</v>
      </c>
      <c r="AB15" s="746">
        <v>1431</v>
      </c>
      <c r="AC15" s="235">
        <f t="shared" si="0"/>
        <v>27.107406705815496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15276</v>
      </c>
      <c r="E16" s="740">
        <f t="shared" si="2"/>
        <v>8959</v>
      </c>
      <c r="F16" s="577">
        <f t="shared" si="3"/>
        <v>58.647551715108669</v>
      </c>
      <c r="G16" s="740">
        <f t="shared" si="4"/>
        <v>6317</v>
      </c>
      <c r="H16" s="237">
        <f t="shared" si="3"/>
        <v>41.352448284891338</v>
      </c>
      <c r="I16" s="226"/>
      <c r="J16" s="234">
        <f t="shared" si="5"/>
        <v>6106</v>
      </c>
      <c r="K16" s="752">
        <f t="shared" si="6"/>
        <v>39.971196648337262</v>
      </c>
      <c r="L16" s="746">
        <v>2501</v>
      </c>
      <c r="M16" s="749">
        <v>40.95971175892565</v>
      </c>
      <c r="N16" s="746">
        <v>3605</v>
      </c>
      <c r="O16" s="235">
        <v>59.040288241074357</v>
      </c>
      <c r="P16" s="226"/>
      <c r="Q16" s="234">
        <v>3074</v>
      </c>
      <c r="R16" s="752">
        <v>20.123068866195339</v>
      </c>
      <c r="S16" s="746">
        <v>1881</v>
      </c>
      <c r="T16" s="749">
        <v>61.190631099544568</v>
      </c>
      <c r="U16" s="746">
        <v>1193</v>
      </c>
      <c r="V16" s="235">
        <v>38.809368900455432</v>
      </c>
      <c r="W16" s="226"/>
      <c r="X16" s="234">
        <v>6096</v>
      </c>
      <c r="Y16" s="752">
        <v>39.905734485467399</v>
      </c>
      <c r="Z16" s="746">
        <v>4577</v>
      </c>
      <c r="AA16" s="749">
        <v>75.082020997375338</v>
      </c>
      <c r="AB16" s="746">
        <v>1519</v>
      </c>
      <c r="AC16" s="235">
        <f t="shared" si="0"/>
        <v>24.917979002624673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8014</v>
      </c>
      <c r="E17" s="741">
        <f t="shared" si="2"/>
        <v>5101</v>
      </c>
      <c r="F17" s="578">
        <f t="shared" si="3"/>
        <v>63.651110556526078</v>
      </c>
      <c r="G17" s="741">
        <f t="shared" si="4"/>
        <v>2913</v>
      </c>
      <c r="H17" s="237">
        <f t="shared" si="3"/>
        <v>36.348889443473922</v>
      </c>
      <c r="I17" s="226"/>
      <c r="J17" s="238">
        <f t="shared" si="5"/>
        <v>1915</v>
      </c>
      <c r="K17" s="753">
        <f t="shared" si="6"/>
        <v>23.895682555527824</v>
      </c>
      <c r="L17" s="741">
        <v>783</v>
      </c>
      <c r="M17" s="578">
        <v>40.887728459530024</v>
      </c>
      <c r="N17" s="741">
        <v>1132</v>
      </c>
      <c r="O17" s="235">
        <v>59.112271540469976</v>
      </c>
      <c r="P17" s="226"/>
      <c r="Q17" s="238">
        <v>1617</v>
      </c>
      <c r="R17" s="753">
        <v>20.177189917644121</v>
      </c>
      <c r="S17" s="741">
        <v>915</v>
      </c>
      <c r="T17" s="578">
        <v>56.586270871985157</v>
      </c>
      <c r="U17" s="741">
        <v>702</v>
      </c>
      <c r="V17" s="235">
        <v>43.413729128014843</v>
      </c>
      <c r="W17" s="226"/>
      <c r="X17" s="238">
        <v>4482</v>
      </c>
      <c r="Y17" s="753">
        <v>55.927127526828045</v>
      </c>
      <c r="Z17" s="741">
        <v>3403</v>
      </c>
      <c r="AA17" s="578">
        <v>75.925925925925924</v>
      </c>
      <c r="AB17" s="741">
        <v>1079</v>
      </c>
      <c r="AC17" s="235">
        <f t="shared" si="0"/>
        <v>24.074074074074073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38988</v>
      </c>
      <c r="E18" s="740">
        <f t="shared" si="2"/>
        <v>24688</v>
      </c>
      <c r="F18" s="577">
        <f t="shared" si="3"/>
        <v>63.322047809582436</v>
      </c>
      <c r="G18" s="740">
        <f t="shared" si="4"/>
        <v>14300</v>
      </c>
      <c r="H18" s="237">
        <f t="shared" si="3"/>
        <v>36.677952190417564</v>
      </c>
      <c r="I18" s="226"/>
      <c r="J18" s="234">
        <f t="shared" si="5"/>
        <v>9087</v>
      </c>
      <c r="K18" s="752">
        <f t="shared" si="6"/>
        <v>23.307171437365344</v>
      </c>
      <c r="L18" s="746">
        <v>3834</v>
      </c>
      <c r="M18" s="749">
        <v>42.192142621327172</v>
      </c>
      <c r="N18" s="746">
        <v>5253</v>
      </c>
      <c r="O18" s="235">
        <v>57.807857378672836</v>
      </c>
      <c r="P18" s="226"/>
      <c r="Q18" s="234">
        <v>6686</v>
      </c>
      <c r="R18" s="752">
        <v>17.148866317841389</v>
      </c>
      <c r="S18" s="746">
        <v>3789</v>
      </c>
      <c r="T18" s="749">
        <v>56.670655100209387</v>
      </c>
      <c r="U18" s="746">
        <v>2897</v>
      </c>
      <c r="V18" s="235">
        <v>43.329344899790605</v>
      </c>
      <c r="W18" s="226"/>
      <c r="X18" s="234">
        <v>23215</v>
      </c>
      <c r="Y18" s="752">
        <v>59.543962244793271</v>
      </c>
      <c r="Z18" s="746">
        <v>17065</v>
      </c>
      <c r="AA18" s="749">
        <v>73.508507430540604</v>
      </c>
      <c r="AB18" s="746">
        <v>6150</v>
      </c>
      <c r="AC18" s="235">
        <f t="shared" si="0"/>
        <v>26.491492569459403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24061</v>
      </c>
      <c r="E19" s="740">
        <f t="shared" si="2"/>
        <v>14922</v>
      </c>
      <c r="F19" s="577">
        <f t="shared" si="3"/>
        <v>62.017372511533189</v>
      </c>
      <c r="G19" s="740">
        <f t="shared" si="4"/>
        <v>9139</v>
      </c>
      <c r="H19" s="237">
        <f t="shared" si="3"/>
        <v>37.982627488466811</v>
      </c>
      <c r="I19" s="226"/>
      <c r="J19" s="234">
        <f t="shared" si="5"/>
        <v>6310</v>
      </c>
      <c r="K19" s="752">
        <f t="shared" si="6"/>
        <v>26.225011429283899</v>
      </c>
      <c r="L19" s="746">
        <v>2609</v>
      </c>
      <c r="M19" s="749">
        <v>41.347068145800314</v>
      </c>
      <c r="N19" s="746">
        <v>3701</v>
      </c>
      <c r="O19" s="235">
        <v>58.652931854199686</v>
      </c>
      <c r="P19" s="226"/>
      <c r="Q19" s="234">
        <v>4299</v>
      </c>
      <c r="R19" s="752">
        <v>17.86708781846141</v>
      </c>
      <c r="S19" s="746">
        <v>2564</v>
      </c>
      <c r="T19" s="749">
        <v>59.641777157478479</v>
      </c>
      <c r="U19" s="746">
        <v>1735</v>
      </c>
      <c r="V19" s="235">
        <v>40.358222842521521</v>
      </c>
      <c r="W19" s="226"/>
      <c r="X19" s="234">
        <v>13452</v>
      </c>
      <c r="Y19" s="752">
        <v>55.90790075225469</v>
      </c>
      <c r="Z19" s="746">
        <v>9749</v>
      </c>
      <c r="AA19" s="749">
        <v>72.472494796312816</v>
      </c>
      <c r="AB19" s="746">
        <v>3703</v>
      </c>
      <c r="AC19" s="235">
        <f t="shared" si="0"/>
        <v>27.527505203687184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98561</v>
      </c>
      <c r="E20" s="740">
        <f t="shared" si="2"/>
        <v>62703</v>
      </c>
      <c r="F20" s="577">
        <f t="shared" si="3"/>
        <v>63.618469780136152</v>
      </c>
      <c r="G20" s="740">
        <f t="shared" si="4"/>
        <v>35858</v>
      </c>
      <c r="H20" s="237">
        <f t="shared" si="3"/>
        <v>36.381530219863841</v>
      </c>
      <c r="I20" s="226"/>
      <c r="J20" s="234">
        <f t="shared" si="5"/>
        <v>22097</v>
      </c>
      <c r="K20" s="752">
        <f t="shared" si="6"/>
        <v>22.419618307444118</v>
      </c>
      <c r="L20" s="746">
        <v>9015</v>
      </c>
      <c r="M20" s="749">
        <v>40.797393311309229</v>
      </c>
      <c r="N20" s="746">
        <v>13082</v>
      </c>
      <c r="O20" s="235">
        <v>59.202606688690771</v>
      </c>
      <c r="P20" s="226"/>
      <c r="Q20" s="234">
        <v>19247</v>
      </c>
      <c r="R20" s="752">
        <v>19.528008035632755</v>
      </c>
      <c r="S20" s="746">
        <v>11107</v>
      </c>
      <c r="T20" s="749">
        <v>57.707694705668409</v>
      </c>
      <c r="U20" s="746">
        <v>8140</v>
      </c>
      <c r="V20" s="235">
        <v>42.292305294331584</v>
      </c>
      <c r="W20" s="226"/>
      <c r="X20" s="234">
        <v>57217</v>
      </c>
      <c r="Y20" s="752">
        <v>58.05237365692313</v>
      </c>
      <c r="Z20" s="746">
        <v>42581</v>
      </c>
      <c r="AA20" s="749">
        <v>74.42018980372967</v>
      </c>
      <c r="AB20" s="746">
        <v>14636</v>
      </c>
      <c r="AC20" s="235">
        <f t="shared" si="0"/>
        <v>25.579810196270341</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57713</v>
      </c>
      <c r="E21" s="740">
        <f t="shared" si="2"/>
        <v>35817</v>
      </c>
      <c r="F21" s="577">
        <f t="shared" si="3"/>
        <v>62.060540952644985</v>
      </c>
      <c r="G21" s="740">
        <f t="shared" si="4"/>
        <v>21896</v>
      </c>
      <c r="H21" s="237">
        <f t="shared" si="3"/>
        <v>37.939459047355015</v>
      </c>
      <c r="I21" s="226"/>
      <c r="J21" s="234">
        <f t="shared" si="5"/>
        <v>15368</v>
      </c>
      <c r="K21" s="752">
        <f t="shared" si="6"/>
        <v>26.628315977336133</v>
      </c>
      <c r="L21" s="746">
        <v>6251</v>
      </c>
      <c r="M21" s="749">
        <v>40.675429463820926</v>
      </c>
      <c r="N21" s="746">
        <v>9117</v>
      </c>
      <c r="O21" s="235">
        <v>59.324570536179081</v>
      </c>
      <c r="P21" s="226"/>
      <c r="Q21" s="234">
        <v>11853</v>
      </c>
      <c r="R21" s="752">
        <v>20.537833763623446</v>
      </c>
      <c r="S21" s="746">
        <v>7032</v>
      </c>
      <c r="T21" s="749">
        <v>59.326752720830164</v>
      </c>
      <c r="U21" s="746">
        <v>4821</v>
      </c>
      <c r="V21" s="235">
        <v>40.673247279169836</v>
      </c>
      <c r="W21" s="226"/>
      <c r="X21" s="234">
        <v>30492</v>
      </c>
      <c r="Y21" s="752">
        <v>52.833850259040425</v>
      </c>
      <c r="Z21" s="746">
        <v>22534</v>
      </c>
      <c r="AA21" s="749">
        <v>73.901351174078442</v>
      </c>
      <c r="AB21" s="746">
        <v>7958</v>
      </c>
      <c r="AC21" s="235">
        <f t="shared" si="0"/>
        <v>26.098648825921554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13136</v>
      </c>
      <c r="E22" s="740">
        <f t="shared" si="2"/>
        <v>8384</v>
      </c>
      <c r="F22" s="577">
        <f t="shared" si="3"/>
        <v>63.824604141291111</v>
      </c>
      <c r="G22" s="740">
        <f t="shared" si="4"/>
        <v>4752</v>
      </c>
      <c r="H22" s="237">
        <f t="shared" si="3"/>
        <v>36.175395858708889</v>
      </c>
      <c r="I22" s="226"/>
      <c r="J22" s="234">
        <f t="shared" si="5"/>
        <v>3388</v>
      </c>
      <c r="K22" s="752">
        <f t="shared" si="6"/>
        <v>25.79171741778319</v>
      </c>
      <c r="L22" s="746">
        <v>1440</v>
      </c>
      <c r="M22" s="749">
        <v>42.502951593860686</v>
      </c>
      <c r="N22" s="746">
        <v>1948</v>
      </c>
      <c r="O22" s="235">
        <v>57.497048406139314</v>
      </c>
      <c r="P22" s="226"/>
      <c r="Q22" s="234">
        <v>2545</v>
      </c>
      <c r="R22" s="752">
        <v>19.374238733252131</v>
      </c>
      <c r="S22" s="746">
        <v>1572</v>
      </c>
      <c r="T22" s="749">
        <v>61.768172888015712</v>
      </c>
      <c r="U22" s="746">
        <v>973</v>
      </c>
      <c r="V22" s="235">
        <v>38.231827111984288</v>
      </c>
      <c r="W22" s="226"/>
      <c r="X22" s="234">
        <v>7203</v>
      </c>
      <c r="Y22" s="752">
        <v>54.834043848964676</v>
      </c>
      <c r="Z22" s="746">
        <v>5372</v>
      </c>
      <c r="AA22" s="749">
        <v>74.580036096071083</v>
      </c>
      <c r="AB22" s="746">
        <v>1831</v>
      </c>
      <c r="AC22" s="235">
        <f t="shared" si="0"/>
        <v>25.419963903928917</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25513</v>
      </c>
      <c r="E23" s="740">
        <f t="shared" si="2"/>
        <v>15720</v>
      </c>
      <c r="F23" s="577">
        <f t="shared" si="3"/>
        <v>61.61564692509701</v>
      </c>
      <c r="G23" s="740">
        <f t="shared" si="4"/>
        <v>9793</v>
      </c>
      <c r="H23" s="237">
        <f t="shared" si="3"/>
        <v>38.38435307490299</v>
      </c>
      <c r="I23" s="226"/>
      <c r="J23" s="234">
        <f t="shared" si="5"/>
        <v>7650</v>
      </c>
      <c r="K23" s="752">
        <f t="shared" si="6"/>
        <v>29.98471367538118</v>
      </c>
      <c r="L23" s="746">
        <v>2961</v>
      </c>
      <c r="M23" s="749">
        <v>38.705882352941181</v>
      </c>
      <c r="N23" s="746">
        <v>4689</v>
      </c>
      <c r="O23" s="235">
        <v>61.294117647058819</v>
      </c>
      <c r="P23" s="226"/>
      <c r="Q23" s="234">
        <v>4867</v>
      </c>
      <c r="R23" s="752">
        <v>19.076549210206561</v>
      </c>
      <c r="S23" s="746">
        <v>2892</v>
      </c>
      <c r="T23" s="749">
        <v>59.42058763098418</v>
      </c>
      <c r="U23" s="746">
        <v>1975</v>
      </c>
      <c r="V23" s="235">
        <v>40.57941236901582</v>
      </c>
      <c r="W23" s="226"/>
      <c r="X23" s="234">
        <v>12996</v>
      </c>
      <c r="Y23" s="752">
        <v>50.938737114412255</v>
      </c>
      <c r="Z23" s="746">
        <v>9867</v>
      </c>
      <c r="AA23" s="749">
        <v>75.923361034164358</v>
      </c>
      <c r="AB23" s="746">
        <v>3129</v>
      </c>
      <c r="AC23" s="235">
        <f t="shared" si="0"/>
        <v>24.076638965835642</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67581</v>
      </c>
      <c r="E24" s="740">
        <f t="shared" si="2"/>
        <v>43497</v>
      </c>
      <c r="F24" s="577">
        <f t="shared" si="3"/>
        <v>64.36276468238114</v>
      </c>
      <c r="G24" s="740">
        <f t="shared" si="4"/>
        <v>24084</v>
      </c>
      <c r="H24" s="237">
        <f t="shared" si="3"/>
        <v>35.63723531761886</v>
      </c>
      <c r="I24" s="226"/>
      <c r="J24" s="234">
        <f t="shared" si="5"/>
        <v>19568</v>
      </c>
      <c r="K24" s="752">
        <f t="shared" si="6"/>
        <v>28.954883769106704</v>
      </c>
      <c r="L24" s="746">
        <v>8945</v>
      </c>
      <c r="M24" s="749">
        <v>45.712387571545385</v>
      </c>
      <c r="N24" s="746">
        <v>10623</v>
      </c>
      <c r="O24" s="235">
        <v>54.287612428454622</v>
      </c>
      <c r="P24" s="226"/>
      <c r="Q24" s="234">
        <v>12304</v>
      </c>
      <c r="R24" s="752">
        <v>18.206300587443216</v>
      </c>
      <c r="S24" s="746">
        <v>7614</v>
      </c>
      <c r="T24" s="749">
        <v>61.882314694408322</v>
      </c>
      <c r="U24" s="746">
        <v>4690</v>
      </c>
      <c r="V24" s="235">
        <v>38.117685305591678</v>
      </c>
      <c r="W24" s="226"/>
      <c r="X24" s="234">
        <v>35709</v>
      </c>
      <c r="Y24" s="752">
        <v>52.838815643450076</v>
      </c>
      <c r="Z24" s="746">
        <v>26938</v>
      </c>
      <c r="AA24" s="749">
        <v>75.437564759584419</v>
      </c>
      <c r="AB24" s="746">
        <v>8771</v>
      </c>
      <c r="AC24" s="235">
        <f t="shared" si="0"/>
        <v>24.562435240415581</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17794</v>
      </c>
      <c r="E25" s="740">
        <f t="shared" si="2"/>
        <v>9787</v>
      </c>
      <c r="F25" s="577">
        <f t="shared" si="3"/>
        <v>55.001685961560078</v>
      </c>
      <c r="G25" s="740">
        <f t="shared" si="4"/>
        <v>8007</v>
      </c>
      <c r="H25" s="237">
        <f t="shared" si="3"/>
        <v>44.998314038439922</v>
      </c>
      <c r="I25" s="226"/>
      <c r="J25" s="234">
        <f t="shared" si="5"/>
        <v>7257</v>
      </c>
      <c r="K25" s="752">
        <f t="shared" si="6"/>
        <v>40.783410138248847</v>
      </c>
      <c r="L25" s="746">
        <v>2655</v>
      </c>
      <c r="M25" s="749">
        <v>36.585365853658537</v>
      </c>
      <c r="N25" s="746">
        <v>4602</v>
      </c>
      <c r="O25" s="235">
        <v>63.414634146341463</v>
      </c>
      <c r="P25" s="226"/>
      <c r="Q25" s="234">
        <v>3410</v>
      </c>
      <c r="R25" s="752">
        <v>19.16376306620209</v>
      </c>
      <c r="S25" s="746">
        <v>1912</v>
      </c>
      <c r="T25" s="749">
        <v>56.070381231671554</v>
      </c>
      <c r="U25" s="746">
        <v>1498</v>
      </c>
      <c r="V25" s="235">
        <v>43.929618768328446</v>
      </c>
      <c r="W25" s="226"/>
      <c r="X25" s="234">
        <v>7127</v>
      </c>
      <c r="Y25" s="752">
        <v>40.052826795549059</v>
      </c>
      <c r="Z25" s="746">
        <v>5220</v>
      </c>
      <c r="AA25" s="749">
        <v>73.242598568822785</v>
      </c>
      <c r="AB25" s="746">
        <v>1907</v>
      </c>
      <c r="AC25" s="235">
        <f t="shared" si="0"/>
        <v>26.757401431177215</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6027</v>
      </c>
      <c r="E26" s="742">
        <f t="shared" si="2"/>
        <v>3858</v>
      </c>
      <c r="F26" s="579">
        <f t="shared" si="3"/>
        <v>64.011946241911403</v>
      </c>
      <c r="G26" s="742">
        <f t="shared" si="4"/>
        <v>2169</v>
      </c>
      <c r="H26" s="237">
        <f t="shared" si="3"/>
        <v>35.988053758088597</v>
      </c>
      <c r="I26" s="226"/>
      <c r="J26" s="238">
        <f t="shared" si="5"/>
        <v>1162</v>
      </c>
      <c r="K26" s="753">
        <f t="shared" si="6"/>
        <v>19.279907084785133</v>
      </c>
      <c r="L26" s="741">
        <v>447</v>
      </c>
      <c r="M26" s="578">
        <v>38.468158347676415</v>
      </c>
      <c r="N26" s="741">
        <v>715</v>
      </c>
      <c r="O26" s="235">
        <v>61.531841652323585</v>
      </c>
      <c r="P26" s="226"/>
      <c r="Q26" s="238">
        <v>858</v>
      </c>
      <c r="R26" s="753">
        <v>14.235938277750124</v>
      </c>
      <c r="S26" s="741">
        <v>471</v>
      </c>
      <c r="T26" s="578">
        <v>54.895104895104893</v>
      </c>
      <c r="U26" s="741">
        <v>387</v>
      </c>
      <c r="V26" s="235">
        <v>45.104895104895107</v>
      </c>
      <c r="W26" s="226"/>
      <c r="X26" s="238">
        <v>4007</v>
      </c>
      <c r="Y26" s="753">
        <v>66.484154637464741</v>
      </c>
      <c r="Z26" s="741">
        <v>2940</v>
      </c>
      <c r="AA26" s="578">
        <v>73.371599700524087</v>
      </c>
      <c r="AB26" s="741">
        <v>1067</v>
      </c>
      <c r="AC26" s="235">
        <f t="shared" si="0"/>
        <v>26.628400299475917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25955</v>
      </c>
      <c r="E27" s="742">
        <f t="shared" si="2"/>
        <v>15952</v>
      </c>
      <c r="F27" s="579">
        <f t="shared" si="3"/>
        <v>61.460219610864961</v>
      </c>
      <c r="G27" s="742">
        <f t="shared" si="4"/>
        <v>10003</v>
      </c>
      <c r="H27" s="237">
        <f t="shared" si="3"/>
        <v>38.539780389135039</v>
      </c>
      <c r="I27" s="226"/>
      <c r="J27" s="238">
        <f t="shared" si="5"/>
        <v>6502</v>
      </c>
      <c r="K27" s="753">
        <f t="shared" si="6"/>
        <v>25.051049894047388</v>
      </c>
      <c r="L27" s="741">
        <v>2549</v>
      </c>
      <c r="M27" s="578">
        <v>39.203322054752384</v>
      </c>
      <c r="N27" s="741">
        <v>3953</v>
      </c>
      <c r="O27" s="235">
        <v>60.796677945247609</v>
      </c>
      <c r="P27" s="226"/>
      <c r="Q27" s="238">
        <v>4805</v>
      </c>
      <c r="R27" s="753">
        <v>18.51281063378925</v>
      </c>
      <c r="S27" s="741">
        <v>2601</v>
      </c>
      <c r="T27" s="578">
        <v>54.131113423517178</v>
      </c>
      <c r="U27" s="741">
        <v>2204</v>
      </c>
      <c r="V27" s="235">
        <v>45.868886576482829</v>
      </c>
      <c r="W27" s="226"/>
      <c r="X27" s="238">
        <v>14648</v>
      </c>
      <c r="Y27" s="753">
        <v>56.436139472163362</v>
      </c>
      <c r="Z27" s="741">
        <v>10802</v>
      </c>
      <c r="AA27" s="578">
        <v>73.743855816493721</v>
      </c>
      <c r="AB27" s="741">
        <v>3846</v>
      </c>
      <c r="AC27" s="235">
        <f t="shared" si="0"/>
        <v>26.256144183506279</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4251</v>
      </c>
      <c r="E28" s="742">
        <f t="shared" si="2"/>
        <v>2746</v>
      </c>
      <c r="F28" s="579">
        <f t="shared" si="3"/>
        <v>64.596565513996708</v>
      </c>
      <c r="G28" s="742">
        <f t="shared" si="4"/>
        <v>1505</v>
      </c>
      <c r="H28" s="243">
        <f t="shared" si="3"/>
        <v>35.403434486003292</v>
      </c>
      <c r="I28" s="226"/>
      <c r="J28" s="238">
        <f t="shared" si="5"/>
        <v>723</v>
      </c>
      <c r="K28" s="753">
        <f t="shared" si="6"/>
        <v>17.007762879322513</v>
      </c>
      <c r="L28" s="741">
        <v>294</v>
      </c>
      <c r="M28" s="578">
        <v>40.663900414937757</v>
      </c>
      <c r="N28" s="741">
        <v>429</v>
      </c>
      <c r="O28" s="242">
        <v>59.336099585062243</v>
      </c>
      <c r="P28" s="226"/>
      <c r="Q28" s="238">
        <v>751</v>
      </c>
      <c r="R28" s="753">
        <v>17.666431427899319</v>
      </c>
      <c r="S28" s="741">
        <v>419</v>
      </c>
      <c r="T28" s="578">
        <v>55.792276964047936</v>
      </c>
      <c r="U28" s="741">
        <v>332</v>
      </c>
      <c r="V28" s="242">
        <v>44.207723035952064</v>
      </c>
      <c r="W28" s="226"/>
      <c r="X28" s="238">
        <v>2777</v>
      </c>
      <c r="Y28" s="753">
        <v>65.325805692778175</v>
      </c>
      <c r="Z28" s="741">
        <v>2033</v>
      </c>
      <c r="AA28" s="578">
        <v>73.20849837954627</v>
      </c>
      <c r="AB28" s="741">
        <v>744</v>
      </c>
      <c r="AC28" s="242">
        <f t="shared" si="0"/>
        <v>26.79150162045373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1367</v>
      </c>
      <c r="E29" s="743">
        <f t="shared" si="2"/>
        <v>734</v>
      </c>
      <c r="F29" s="580">
        <f t="shared" si="3"/>
        <v>53.694220921726412</v>
      </c>
      <c r="G29" s="743">
        <f t="shared" si="4"/>
        <v>633</v>
      </c>
      <c r="H29" s="248">
        <f t="shared" si="3"/>
        <v>46.305779078273588</v>
      </c>
      <c r="I29" s="226"/>
      <c r="J29" s="245">
        <f t="shared" si="5"/>
        <v>763</v>
      </c>
      <c r="K29" s="754">
        <f t="shared" si="6"/>
        <v>55.815654718361372</v>
      </c>
      <c r="L29" s="747">
        <v>277</v>
      </c>
      <c r="M29" s="750">
        <v>36.304062909567499</v>
      </c>
      <c r="N29" s="747">
        <v>486</v>
      </c>
      <c r="O29" s="246">
        <v>63.695937090432508</v>
      </c>
      <c r="P29" s="226"/>
      <c r="Q29" s="245">
        <v>216</v>
      </c>
      <c r="R29" s="754">
        <v>15.801024140453549</v>
      </c>
      <c r="S29" s="747">
        <v>154</v>
      </c>
      <c r="T29" s="750">
        <v>71.296296296296291</v>
      </c>
      <c r="U29" s="747">
        <v>62</v>
      </c>
      <c r="V29" s="246">
        <v>28.703703703703702</v>
      </c>
      <c r="W29" s="226"/>
      <c r="X29" s="245">
        <v>388</v>
      </c>
      <c r="Y29" s="754">
        <v>28.383321141185075</v>
      </c>
      <c r="Z29" s="747">
        <v>303</v>
      </c>
      <c r="AA29" s="750">
        <v>78.092783505154642</v>
      </c>
      <c r="AB29" s="747">
        <v>85</v>
      </c>
      <c r="AC29" s="246">
        <f t="shared" si="0"/>
        <v>21.907216494845361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581889</v>
      </c>
      <c r="E31" s="744">
        <f>L31+S31+Z31</f>
        <v>364667</v>
      </c>
      <c r="F31" s="409">
        <f>E31/$D31*100</f>
        <v>62.669512570266839</v>
      </c>
      <c r="G31" s="744">
        <f>N31+U31+AB31</f>
        <v>217222</v>
      </c>
      <c r="H31" s="255">
        <f>G31/$D31*100</f>
        <v>37.330487429733161</v>
      </c>
      <c r="I31" s="211"/>
      <c r="J31" s="253">
        <f>SUM(J12:J29)</f>
        <v>159296</v>
      </c>
      <c r="K31" s="755">
        <f>J31/$D31*100</f>
        <v>27.375667867926701</v>
      </c>
      <c r="L31" s="744">
        <f>SUM(L12:L29)</f>
        <v>65361</v>
      </c>
      <c r="M31" s="409">
        <f t="shared" ref="M31:O31" si="7">L31/$J31*100</f>
        <v>41.031162113298514</v>
      </c>
      <c r="N31" s="744">
        <f>SUM(N12:N29)</f>
        <v>93935</v>
      </c>
      <c r="O31" s="254">
        <f t="shared" si="7"/>
        <v>58.968837886701486</v>
      </c>
      <c r="P31" s="211"/>
      <c r="Q31" s="253">
        <f>SUM(Q12:Q29)</f>
        <v>112866</v>
      </c>
      <c r="R31" s="755">
        <f>Q31/$D31*100</f>
        <v>19.396482834355005</v>
      </c>
      <c r="S31" s="744">
        <f>SUM(S12:S29)</f>
        <v>68084</v>
      </c>
      <c r="T31" s="409">
        <f>S31/$Q31*100</f>
        <v>60.322860737511739</v>
      </c>
      <c r="U31" s="744">
        <f>SUM(U12:U29)</f>
        <v>44782</v>
      </c>
      <c r="V31" s="254">
        <f>U31/$Q31*100</f>
        <v>39.677139262488261</v>
      </c>
      <c r="W31" s="211"/>
      <c r="X31" s="253">
        <f>SUM(X12:X29)</f>
        <v>309727</v>
      </c>
      <c r="Y31" s="755">
        <f>X31/$D31*100</f>
        <v>53.227849297718286</v>
      </c>
      <c r="Z31" s="744">
        <f>SUM(Z12:Z29)</f>
        <v>231222</v>
      </c>
      <c r="AA31" s="409">
        <f>Z31/$X31*100</f>
        <v>74.653485165968732</v>
      </c>
      <c r="AB31" s="744">
        <f>SUM(AB12:AB29)</f>
        <v>78505</v>
      </c>
      <c r="AC31" s="254">
        <f>AB31/$X31*100</f>
        <v>25.346514834031257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417</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243</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244</v>
      </c>
      <c r="K8" s="1043"/>
      <c r="L8" s="1043"/>
      <c r="M8" s="1043"/>
      <c r="N8" s="1043"/>
      <c r="O8" s="1044"/>
      <c r="P8" s="211"/>
      <c r="Q8" s="1045" t="s">
        <v>245</v>
      </c>
      <c r="R8" s="1043"/>
      <c r="S8" s="1043"/>
      <c r="T8" s="1043"/>
      <c r="U8" s="1043"/>
      <c r="V8" s="1044"/>
      <c r="W8" s="211"/>
      <c r="X8" s="1045" t="s">
        <v>246</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89229</v>
      </c>
      <c r="E12" s="739">
        <f>L12+S12+Z12</f>
        <v>57931</v>
      </c>
      <c r="F12" s="748">
        <f>E12/$D12*100</f>
        <v>64.923959699200935</v>
      </c>
      <c r="G12" s="739">
        <f>N12+U12+AB12</f>
        <v>31298</v>
      </c>
      <c r="H12" s="230">
        <f>G12/$D12*100</f>
        <v>35.076040300799065</v>
      </c>
      <c r="I12" s="226"/>
      <c r="J12" s="227">
        <f>L12+N12</f>
        <v>21869</v>
      </c>
      <c r="K12" s="751">
        <f>J12/$D12*100</f>
        <v>24.508848020262473</v>
      </c>
      <c r="L12" s="745">
        <v>9563</v>
      </c>
      <c r="M12" s="748">
        <v>43.72856554940784</v>
      </c>
      <c r="N12" s="745">
        <v>12306</v>
      </c>
      <c r="O12" s="228">
        <v>56.27143445059216</v>
      </c>
      <c r="P12" s="226"/>
      <c r="Q12" s="227">
        <v>24149</v>
      </c>
      <c r="R12" s="751">
        <v>27.064071097961424</v>
      </c>
      <c r="S12" s="745">
        <v>17501</v>
      </c>
      <c r="T12" s="748">
        <v>72.470909768520428</v>
      </c>
      <c r="U12" s="745">
        <v>6648</v>
      </c>
      <c r="V12" s="228">
        <v>27.529090231479564</v>
      </c>
      <c r="W12" s="226"/>
      <c r="X12" s="227">
        <v>43211</v>
      </c>
      <c r="Y12" s="751">
        <v>48.427080881776099</v>
      </c>
      <c r="Z12" s="745">
        <v>30867</v>
      </c>
      <c r="AA12" s="748">
        <v>71.433199879660265</v>
      </c>
      <c r="AB12" s="745">
        <v>12344</v>
      </c>
      <c r="AC12" s="228">
        <f t="shared" ref="AC12:AC29" si="0">AB12/$X12*100</f>
        <v>28.566800120339732</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13401</v>
      </c>
      <c r="E13" s="740">
        <f t="shared" ref="E13:E29" si="2">L13+S13+Z13</f>
        <v>8662</v>
      </c>
      <c r="F13" s="577">
        <f t="shared" ref="F13:H29" si="3">E13/$D13*100</f>
        <v>64.636967390493254</v>
      </c>
      <c r="G13" s="740">
        <f t="shared" ref="G13:G29" si="4">N13+U13+AB13</f>
        <v>4739</v>
      </c>
      <c r="H13" s="237">
        <f t="shared" si="3"/>
        <v>35.363032609506753</v>
      </c>
      <c r="I13" s="226"/>
      <c r="J13" s="234">
        <f t="shared" ref="J13:J29" si="5">L13+N13</f>
        <v>2778</v>
      </c>
      <c r="K13" s="752">
        <f t="shared" ref="K13:K29" si="6">J13/$D13*100</f>
        <v>20.729796283859415</v>
      </c>
      <c r="L13" s="746">
        <v>1238</v>
      </c>
      <c r="M13" s="749">
        <v>44.564434845212382</v>
      </c>
      <c r="N13" s="746">
        <v>1540</v>
      </c>
      <c r="O13" s="235">
        <v>55.435565154787611</v>
      </c>
      <c r="P13" s="226"/>
      <c r="Q13" s="234">
        <v>2931</v>
      </c>
      <c r="R13" s="752">
        <v>21.871502126706961</v>
      </c>
      <c r="S13" s="746">
        <v>1903</v>
      </c>
      <c r="T13" s="749">
        <v>64.926646195837606</v>
      </c>
      <c r="U13" s="746">
        <v>1028</v>
      </c>
      <c r="V13" s="235">
        <v>35.073353804162402</v>
      </c>
      <c r="W13" s="226"/>
      <c r="X13" s="234">
        <v>7692</v>
      </c>
      <c r="Y13" s="752">
        <v>57.398701589433621</v>
      </c>
      <c r="Z13" s="746">
        <v>5521</v>
      </c>
      <c r="AA13" s="749">
        <v>71.775871034841401</v>
      </c>
      <c r="AB13" s="746">
        <v>2171</v>
      </c>
      <c r="AC13" s="235">
        <f t="shared" si="0"/>
        <v>28.224128965158606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13910</v>
      </c>
      <c r="E14" s="740">
        <f t="shared" si="2"/>
        <v>9017</v>
      </c>
      <c r="F14" s="577">
        <f t="shared" si="3"/>
        <v>64.823867721063991</v>
      </c>
      <c r="G14" s="740">
        <f t="shared" si="4"/>
        <v>4893</v>
      </c>
      <c r="H14" s="237">
        <f t="shared" si="3"/>
        <v>35.176132278936016</v>
      </c>
      <c r="I14" s="226"/>
      <c r="J14" s="234">
        <f t="shared" si="5"/>
        <v>3285</v>
      </c>
      <c r="K14" s="752">
        <f t="shared" si="6"/>
        <v>23.616103522645577</v>
      </c>
      <c r="L14" s="746">
        <v>1415</v>
      </c>
      <c r="M14" s="749">
        <v>43.074581430745809</v>
      </c>
      <c r="N14" s="746">
        <v>1870</v>
      </c>
      <c r="O14" s="235">
        <v>56.925418569254184</v>
      </c>
      <c r="P14" s="226"/>
      <c r="Q14" s="234">
        <v>3147</v>
      </c>
      <c r="R14" s="752">
        <v>22.624011502516176</v>
      </c>
      <c r="S14" s="746">
        <v>1931</v>
      </c>
      <c r="T14" s="749">
        <v>61.3600254210359</v>
      </c>
      <c r="U14" s="746">
        <v>1216</v>
      </c>
      <c r="V14" s="235">
        <v>38.639974578964093</v>
      </c>
      <c r="W14" s="226"/>
      <c r="X14" s="234">
        <v>7478</v>
      </c>
      <c r="Y14" s="752">
        <v>53.759884974838243</v>
      </c>
      <c r="Z14" s="746">
        <v>5671</v>
      </c>
      <c r="AA14" s="749">
        <v>75.835784969243107</v>
      </c>
      <c r="AB14" s="746">
        <v>1807</v>
      </c>
      <c r="AC14" s="235">
        <f t="shared" si="0"/>
        <v>24.164215030756885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12986</v>
      </c>
      <c r="E15" s="740">
        <f t="shared" si="2"/>
        <v>8149</v>
      </c>
      <c r="F15" s="577">
        <f t="shared" si="3"/>
        <v>62.752194671184348</v>
      </c>
      <c r="G15" s="740">
        <f t="shared" si="4"/>
        <v>4837</v>
      </c>
      <c r="H15" s="237">
        <f t="shared" si="3"/>
        <v>37.247805328815645</v>
      </c>
      <c r="I15" s="226"/>
      <c r="J15" s="234">
        <f t="shared" si="5"/>
        <v>3566</v>
      </c>
      <c r="K15" s="752">
        <f t="shared" si="6"/>
        <v>27.460341906668724</v>
      </c>
      <c r="L15" s="746">
        <v>1641</v>
      </c>
      <c r="M15" s="749">
        <v>46.017947279865396</v>
      </c>
      <c r="N15" s="746">
        <v>1925</v>
      </c>
      <c r="O15" s="235">
        <v>53.982052720134611</v>
      </c>
      <c r="P15" s="226"/>
      <c r="Q15" s="234">
        <v>3300</v>
      </c>
      <c r="R15" s="752">
        <v>25.411982134606497</v>
      </c>
      <c r="S15" s="746">
        <v>2027</v>
      </c>
      <c r="T15" s="749">
        <v>61.424242424242422</v>
      </c>
      <c r="U15" s="746">
        <v>1273</v>
      </c>
      <c r="V15" s="235">
        <v>38.575757575757578</v>
      </c>
      <c r="W15" s="226"/>
      <c r="X15" s="234">
        <v>6120</v>
      </c>
      <c r="Y15" s="752">
        <v>47.12767595872478</v>
      </c>
      <c r="Z15" s="746">
        <v>4481</v>
      </c>
      <c r="AA15" s="749">
        <v>73.218954248366003</v>
      </c>
      <c r="AB15" s="746">
        <v>1639</v>
      </c>
      <c r="AC15" s="235">
        <f t="shared" si="0"/>
        <v>26.781045751633986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14093</v>
      </c>
      <c r="E16" s="740">
        <f t="shared" si="2"/>
        <v>8174</v>
      </c>
      <c r="F16" s="577">
        <f t="shared" si="3"/>
        <v>58.000425743276807</v>
      </c>
      <c r="G16" s="740">
        <f t="shared" si="4"/>
        <v>5919</v>
      </c>
      <c r="H16" s="237">
        <f t="shared" si="3"/>
        <v>41.999574256723193</v>
      </c>
      <c r="I16" s="226"/>
      <c r="J16" s="234">
        <f t="shared" si="5"/>
        <v>5657</v>
      </c>
      <c r="K16" s="752">
        <f t="shared" si="6"/>
        <v>40.140495281345352</v>
      </c>
      <c r="L16" s="746">
        <v>2353</v>
      </c>
      <c r="M16" s="749">
        <v>41.59448470920983</v>
      </c>
      <c r="N16" s="746">
        <v>3304</v>
      </c>
      <c r="O16" s="235">
        <v>58.405515290790163</v>
      </c>
      <c r="P16" s="226"/>
      <c r="Q16" s="234">
        <v>3320</v>
      </c>
      <c r="R16" s="752">
        <v>23.557794649826157</v>
      </c>
      <c r="S16" s="746">
        <v>2056</v>
      </c>
      <c r="T16" s="749">
        <v>61.927710843373497</v>
      </c>
      <c r="U16" s="746">
        <v>1264</v>
      </c>
      <c r="V16" s="235">
        <v>38.072289156626503</v>
      </c>
      <c r="W16" s="226"/>
      <c r="X16" s="234">
        <v>5116</v>
      </c>
      <c r="Y16" s="752">
        <v>36.301710068828498</v>
      </c>
      <c r="Z16" s="746">
        <v>3765</v>
      </c>
      <c r="AA16" s="749">
        <v>73.59265050820953</v>
      </c>
      <c r="AB16" s="746">
        <v>1351</v>
      </c>
      <c r="AC16" s="235">
        <f t="shared" si="0"/>
        <v>26.407349491790459</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4814</v>
      </c>
      <c r="E17" s="741">
        <f t="shared" si="2"/>
        <v>2848</v>
      </c>
      <c r="F17" s="578">
        <f t="shared" si="3"/>
        <v>59.160781055255505</v>
      </c>
      <c r="G17" s="741">
        <f t="shared" si="4"/>
        <v>1966</v>
      </c>
      <c r="H17" s="237">
        <f t="shared" si="3"/>
        <v>40.839218944744495</v>
      </c>
      <c r="I17" s="226"/>
      <c r="J17" s="238">
        <f t="shared" si="5"/>
        <v>1366</v>
      </c>
      <c r="K17" s="753">
        <f t="shared" si="6"/>
        <v>28.375571250519322</v>
      </c>
      <c r="L17" s="741">
        <v>576</v>
      </c>
      <c r="M17" s="578">
        <v>42.166910688140561</v>
      </c>
      <c r="N17" s="741">
        <v>790</v>
      </c>
      <c r="O17" s="235">
        <v>57.833089311859439</v>
      </c>
      <c r="P17" s="226"/>
      <c r="Q17" s="238">
        <v>1215</v>
      </c>
      <c r="R17" s="753">
        <v>25.238886580805982</v>
      </c>
      <c r="S17" s="741">
        <v>683</v>
      </c>
      <c r="T17" s="578">
        <v>56.21399176954732</v>
      </c>
      <c r="U17" s="741">
        <v>532</v>
      </c>
      <c r="V17" s="235">
        <v>43.78600823045268</v>
      </c>
      <c r="W17" s="226"/>
      <c r="X17" s="238">
        <v>2233</v>
      </c>
      <c r="Y17" s="753">
        <v>46.385542168674696</v>
      </c>
      <c r="Z17" s="741">
        <v>1589</v>
      </c>
      <c r="AA17" s="578">
        <v>71.159874608150474</v>
      </c>
      <c r="AB17" s="741">
        <v>644</v>
      </c>
      <c r="AC17" s="235">
        <f t="shared" si="0"/>
        <v>28.840125391849529</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45412</v>
      </c>
      <c r="E18" s="740">
        <f t="shared" si="2"/>
        <v>28257</v>
      </c>
      <c r="F18" s="577">
        <f t="shared" si="3"/>
        <v>62.223641328283271</v>
      </c>
      <c r="G18" s="740">
        <f t="shared" si="4"/>
        <v>17155</v>
      </c>
      <c r="H18" s="237">
        <f t="shared" si="3"/>
        <v>37.776358671716729</v>
      </c>
      <c r="I18" s="226"/>
      <c r="J18" s="234">
        <f t="shared" si="5"/>
        <v>8810</v>
      </c>
      <c r="K18" s="752">
        <f t="shared" si="6"/>
        <v>19.400158548401304</v>
      </c>
      <c r="L18" s="746">
        <v>3716</v>
      </c>
      <c r="M18" s="749">
        <v>42.179341657207722</v>
      </c>
      <c r="N18" s="746">
        <v>5094</v>
      </c>
      <c r="O18" s="235">
        <v>57.820658342792285</v>
      </c>
      <c r="P18" s="226"/>
      <c r="Q18" s="234">
        <v>8728</v>
      </c>
      <c r="R18" s="752">
        <v>19.219589535805515</v>
      </c>
      <c r="S18" s="746">
        <v>5117</v>
      </c>
      <c r="T18" s="749">
        <v>58.627406049495875</v>
      </c>
      <c r="U18" s="746">
        <v>3611</v>
      </c>
      <c r="V18" s="235">
        <v>41.372593950504125</v>
      </c>
      <c r="W18" s="226"/>
      <c r="X18" s="234">
        <v>27874</v>
      </c>
      <c r="Y18" s="752">
        <v>61.380251915793181</v>
      </c>
      <c r="Z18" s="746">
        <v>19424</v>
      </c>
      <c r="AA18" s="749">
        <v>69.685011121475199</v>
      </c>
      <c r="AB18" s="746">
        <v>8450</v>
      </c>
      <c r="AC18" s="235">
        <f t="shared" si="0"/>
        <v>30.31498887852479</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26900</v>
      </c>
      <c r="E19" s="740">
        <f t="shared" si="2"/>
        <v>17571</v>
      </c>
      <c r="F19" s="577">
        <f t="shared" si="3"/>
        <v>65.319702602230478</v>
      </c>
      <c r="G19" s="740">
        <f t="shared" si="4"/>
        <v>9329</v>
      </c>
      <c r="H19" s="237">
        <f t="shared" si="3"/>
        <v>34.680297397769515</v>
      </c>
      <c r="I19" s="226"/>
      <c r="J19" s="234">
        <f t="shared" si="5"/>
        <v>5213</v>
      </c>
      <c r="K19" s="752">
        <f t="shared" si="6"/>
        <v>19.37918215613383</v>
      </c>
      <c r="L19" s="746">
        <v>2252</v>
      </c>
      <c r="M19" s="749">
        <v>43.199693075004795</v>
      </c>
      <c r="N19" s="746">
        <v>2961</v>
      </c>
      <c r="O19" s="235">
        <v>56.800306924995205</v>
      </c>
      <c r="P19" s="226"/>
      <c r="Q19" s="234">
        <v>5665</v>
      </c>
      <c r="R19" s="752">
        <v>21.059479553903344</v>
      </c>
      <c r="S19" s="746">
        <v>3812</v>
      </c>
      <c r="T19" s="749">
        <v>67.290379523389234</v>
      </c>
      <c r="U19" s="746">
        <v>1853</v>
      </c>
      <c r="V19" s="235">
        <v>32.709620476610766</v>
      </c>
      <c r="W19" s="226"/>
      <c r="X19" s="234">
        <v>16022</v>
      </c>
      <c r="Y19" s="752">
        <v>59.561338289962826</v>
      </c>
      <c r="Z19" s="746">
        <v>11507</v>
      </c>
      <c r="AA19" s="749">
        <v>71.819997503432774</v>
      </c>
      <c r="AB19" s="746">
        <v>4515</v>
      </c>
      <c r="AC19" s="235">
        <f t="shared" si="0"/>
        <v>28.180002496567219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116583</v>
      </c>
      <c r="E20" s="740">
        <f t="shared" si="2"/>
        <v>74103</v>
      </c>
      <c r="F20" s="577">
        <f t="shared" si="3"/>
        <v>63.562440493039297</v>
      </c>
      <c r="G20" s="740">
        <f t="shared" si="4"/>
        <v>42480</v>
      </c>
      <c r="H20" s="237">
        <f t="shared" si="3"/>
        <v>36.437559506960703</v>
      </c>
      <c r="I20" s="226"/>
      <c r="J20" s="234">
        <f t="shared" si="5"/>
        <v>30594</v>
      </c>
      <c r="K20" s="752">
        <f t="shared" si="6"/>
        <v>26.242248012145851</v>
      </c>
      <c r="L20" s="746">
        <v>13633</v>
      </c>
      <c r="M20" s="749">
        <v>44.561025037589069</v>
      </c>
      <c r="N20" s="746">
        <v>16961</v>
      </c>
      <c r="O20" s="235">
        <v>55.438974962410924</v>
      </c>
      <c r="P20" s="226"/>
      <c r="Q20" s="234">
        <v>27399</v>
      </c>
      <c r="R20" s="752">
        <v>23.50171122719436</v>
      </c>
      <c r="S20" s="746">
        <v>17609</v>
      </c>
      <c r="T20" s="749">
        <v>64.268768933172751</v>
      </c>
      <c r="U20" s="746">
        <v>9790</v>
      </c>
      <c r="V20" s="235">
        <v>35.731231066827256</v>
      </c>
      <c r="W20" s="226"/>
      <c r="X20" s="234">
        <v>58590</v>
      </c>
      <c r="Y20" s="752">
        <v>50.256040760659793</v>
      </c>
      <c r="Z20" s="746">
        <v>42861</v>
      </c>
      <c r="AA20" s="749">
        <v>73.154121863799276</v>
      </c>
      <c r="AB20" s="746">
        <v>15729</v>
      </c>
      <c r="AC20" s="235">
        <f t="shared" si="0"/>
        <v>26.845878136200717</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50781</v>
      </c>
      <c r="E21" s="740">
        <f t="shared" si="2"/>
        <v>30885</v>
      </c>
      <c r="F21" s="577">
        <f t="shared" si="3"/>
        <v>60.81999172919005</v>
      </c>
      <c r="G21" s="740">
        <f t="shared" si="4"/>
        <v>19896</v>
      </c>
      <c r="H21" s="237">
        <f t="shared" si="3"/>
        <v>39.18000827080995</v>
      </c>
      <c r="I21" s="226"/>
      <c r="J21" s="234">
        <f t="shared" si="5"/>
        <v>15503</v>
      </c>
      <c r="K21" s="752">
        <f t="shared" si="6"/>
        <v>30.529134912664187</v>
      </c>
      <c r="L21" s="746">
        <v>6038</v>
      </c>
      <c r="M21" s="749">
        <v>38.947300522479523</v>
      </c>
      <c r="N21" s="746">
        <v>9465</v>
      </c>
      <c r="O21" s="235">
        <v>61.052699477520477</v>
      </c>
      <c r="P21" s="226"/>
      <c r="Q21" s="234">
        <v>11620</v>
      </c>
      <c r="R21" s="752">
        <v>22.882574191134481</v>
      </c>
      <c r="S21" s="746">
        <v>7595</v>
      </c>
      <c r="T21" s="749">
        <v>65.361445783132538</v>
      </c>
      <c r="U21" s="746">
        <v>4025</v>
      </c>
      <c r="V21" s="235">
        <v>34.638554216867469</v>
      </c>
      <c r="W21" s="226"/>
      <c r="X21" s="234">
        <v>23658</v>
      </c>
      <c r="Y21" s="752">
        <v>46.588290896201336</v>
      </c>
      <c r="Z21" s="746">
        <v>17252</v>
      </c>
      <c r="AA21" s="749">
        <v>72.922478654155043</v>
      </c>
      <c r="AB21" s="746">
        <v>6406</v>
      </c>
      <c r="AC21" s="235">
        <f t="shared" si="0"/>
        <v>27.077521345844957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13844</v>
      </c>
      <c r="E22" s="740">
        <f t="shared" si="2"/>
        <v>8868</v>
      </c>
      <c r="F22" s="577">
        <f t="shared" si="3"/>
        <v>64.056631031493779</v>
      </c>
      <c r="G22" s="740">
        <f t="shared" si="4"/>
        <v>4976</v>
      </c>
      <c r="H22" s="237">
        <f t="shared" si="3"/>
        <v>35.943368968506213</v>
      </c>
      <c r="I22" s="226"/>
      <c r="J22" s="234">
        <f t="shared" si="5"/>
        <v>3343</v>
      </c>
      <c r="K22" s="752">
        <f t="shared" si="6"/>
        <v>24.147645189251662</v>
      </c>
      <c r="L22" s="746">
        <v>1445</v>
      </c>
      <c r="M22" s="749">
        <v>43.224648519294043</v>
      </c>
      <c r="N22" s="746">
        <v>1898</v>
      </c>
      <c r="O22" s="235">
        <v>56.77535148070595</v>
      </c>
      <c r="P22" s="226"/>
      <c r="Q22" s="234">
        <v>3132</v>
      </c>
      <c r="R22" s="752">
        <v>22.623519214099971</v>
      </c>
      <c r="S22" s="746">
        <v>2133</v>
      </c>
      <c r="T22" s="749">
        <v>68.103448275862064</v>
      </c>
      <c r="U22" s="746">
        <v>999</v>
      </c>
      <c r="V22" s="235">
        <v>31.896551724137932</v>
      </c>
      <c r="W22" s="226"/>
      <c r="X22" s="234">
        <v>7369</v>
      </c>
      <c r="Y22" s="752">
        <v>53.228835596648373</v>
      </c>
      <c r="Z22" s="746">
        <v>5290</v>
      </c>
      <c r="AA22" s="749">
        <v>71.787216718686381</v>
      </c>
      <c r="AB22" s="746">
        <v>2079</v>
      </c>
      <c r="AC22" s="235">
        <f t="shared" si="0"/>
        <v>28.212783281313612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22497</v>
      </c>
      <c r="E23" s="740">
        <f t="shared" si="2"/>
        <v>13305</v>
      </c>
      <c r="F23" s="577">
        <f t="shared" si="3"/>
        <v>59.14121882917722</v>
      </c>
      <c r="G23" s="740">
        <f t="shared" si="4"/>
        <v>9192</v>
      </c>
      <c r="H23" s="237">
        <f t="shared" si="3"/>
        <v>40.85878117082278</v>
      </c>
      <c r="I23" s="226"/>
      <c r="J23" s="234">
        <f t="shared" si="5"/>
        <v>7762</v>
      </c>
      <c r="K23" s="752">
        <f t="shared" si="6"/>
        <v>34.502378094857093</v>
      </c>
      <c r="L23" s="746">
        <v>2899</v>
      </c>
      <c r="M23" s="749">
        <v>37.348621489306879</v>
      </c>
      <c r="N23" s="746">
        <v>4863</v>
      </c>
      <c r="O23" s="235">
        <v>62.651378510693121</v>
      </c>
      <c r="P23" s="226"/>
      <c r="Q23" s="234">
        <v>4284</v>
      </c>
      <c r="R23" s="752">
        <v>19.042539005200691</v>
      </c>
      <c r="S23" s="746">
        <v>2615</v>
      </c>
      <c r="T23" s="749">
        <v>61.041083099906636</v>
      </c>
      <c r="U23" s="746">
        <v>1669</v>
      </c>
      <c r="V23" s="235">
        <v>38.958916900093371</v>
      </c>
      <c r="W23" s="226"/>
      <c r="X23" s="234">
        <v>10451</v>
      </c>
      <c r="Y23" s="752">
        <v>46.455082899942212</v>
      </c>
      <c r="Z23" s="746">
        <v>7791</v>
      </c>
      <c r="AA23" s="749">
        <v>74.54789015405224</v>
      </c>
      <c r="AB23" s="746">
        <v>2660</v>
      </c>
      <c r="AC23" s="235">
        <f t="shared" si="0"/>
        <v>25.452109845947756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53928</v>
      </c>
      <c r="E24" s="740">
        <f t="shared" si="2"/>
        <v>35959</v>
      </c>
      <c r="F24" s="577">
        <f t="shared" si="3"/>
        <v>66.679646936656283</v>
      </c>
      <c r="G24" s="740">
        <f t="shared" si="4"/>
        <v>17969</v>
      </c>
      <c r="H24" s="237">
        <f t="shared" si="3"/>
        <v>33.320353063343717</v>
      </c>
      <c r="I24" s="226"/>
      <c r="J24" s="234">
        <f t="shared" si="5"/>
        <v>13029</v>
      </c>
      <c r="K24" s="752">
        <f t="shared" si="6"/>
        <v>24.159991099243435</v>
      </c>
      <c r="L24" s="746">
        <v>6087</v>
      </c>
      <c r="M24" s="749">
        <v>46.718857932304857</v>
      </c>
      <c r="N24" s="746">
        <v>6942</v>
      </c>
      <c r="O24" s="235">
        <v>53.281142067695143</v>
      </c>
      <c r="P24" s="226"/>
      <c r="Q24" s="234">
        <v>11511</v>
      </c>
      <c r="R24" s="752">
        <v>21.345126835781041</v>
      </c>
      <c r="S24" s="746">
        <v>8027</v>
      </c>
      <c r="T24" s="749">
        <v>69.733298583963162</v>
      </c>
      <c r="U24" s="746">
        <v>3484</v>
      </c>
      <c r="V24" s="235">
        <v>30.266701416036835</v>
      </c>
      <c r="W24" s="226"/>
      <c r="X24" s="234">
        <v>29388</v>
      </c>
      <c r="Y24" s="752">
        <v>54.494882064975528</v>
      </c>
      <c r="Z24" s="746">
        <v>21845</v>
      </c>
      <c r="AA24" s="749">
        <v>74.3330611133796</v>
      </c>
      <c r="AB24" s="746">
        <v>7543</v>
      </c>
      <c r="AC24" s="235">
        <f t="shared" si="0"/>
        <v>25.66693888662039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13128</v>
      </c>
      <c r="E25" s="740">
        <f t="shared" si="2"/>
        <v>8229</v>
      </c>
      <c r="F25" s="577">
        <f t="shared" si="3"/>
        <v>62.68281535648994</v>
      </c>
      <c r="G25" s="740">
        <f t="shared" si="4"/>
        <v>4899</v>
      </c>
      <c r="H25" s="237">
        <f t="shared" si="3"/>
        <v>37.317184643510053</v>
      </c>
      <c r="I25" s="226"/>
      <c r="J25" s="234">
        <f t="shared" si="5"/>
        <v>3778</v>
      </c>
      <c r="K25" s="752">
        <f t="shared" si="6"/>
        <v>28.77818403412553</v>
      </c>
      <c r="L25" s="746">
        <v>1495</v>
      </c>
      <c r="M25" s="749">
        <v>39.571201694018001</v>
      </c>
      <c r="N25" s="746">
        <v>2283</v>
      </c>
      <c r="O25" s="235">
        <v>60.428798305981999</v>
      </c>
      <c r="P25" s="226"/>
      <c r="Q25" s="234">
        <v>3508</v>
      </c>
      <c r="R25" s="752">
        <v>26.72151127361365</v>
      </c>
      <c r="S25" s="746">
        <v>2504</v>
      </c>
      <c r="T25" s="749">
        <v>71.379703534777647</v>
      </c>
      <c r="U25" s="746">
        <v>1004</v>
      </c>
      <c r="V25" s="235">
        <v>28.620296465222349</v>
      </c>
      <c r="W25" s="226"/>
      <c r="X25" s="234">
        <v>5842</v>
      </c>
      <c r="Y25" s="752">
        <v>44.500304692260819</v>
      </c>
      <c r="Z25" s="746">
        <v>4230</v>
      </c>
      <c r="AA25" s="749">
        <v>72.406710030811354</v>
      </c>
      <c r="AB25" s="746">
        <v>1612</v>
      </c>
      <c r="AC25" s="235">
        <f t="shared" si="0"/>
        <v>27.593289969188632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6780</v>
      </c>
      <c r="E26" s="742">
        <f t="shared" si="2"/>
        <v>4197</v>
      </c>
      <c r="F26" s="579">
        <f t="shared" si="3"/>
        <v>61.902654867256636</v>
      </c>
      <c r="G26" s="742">
        <f t="shared" si="4"/>
        <v>2583</v>
      </c>
      <c r="H26" s="237">
        <f t="shared" si="3"/>
        <v>38.097345132743364</v>
      </c>
      <c r="I26" s="226"/>
      <c r="J26" s="238">
        <f t="shared" si="5"/>
        <v>1625</v>
      </c>
      <c r="K26" s="753">
        <f t="shared" si="6"/>
        <v>23.967551622418878</v>
      </c>
      <c r="L26" s="741">
        <v>657</v>
      </c>
      <c r="M26" s="578">
        <v>40.430769230769229</v>
      </c>
      <c r="N26" s="741">
        <v>968</v>
      </c>
      <c r="O26" s="235">
        <v>59.569230769230771</v>
      </c>
      <c r="P26" s="226"/>
      <c r="Q26" s="238">
        <v>1352</v>
      </c>
      <c r="R26" s="753">
        <v>19.941002949852507</v>
      </c>
      <c r="S26" s="741">
        <v>765</v>
      </c>
      <c r="T26" s="578">
        <v>56.582840236686394</v>
      </c>
      <c r="U26" s="741">
        <v>587</v>
      </c>
      <c r="V26" s="235">
        <v>43.417159763313613</v>
      </c>
      <c r="W26" s="226"/>
      <c r="X26" s="238">
        <v>3803</v>
      </c>
      <c r="Y26" s="753">
        <v>56.091445427728615</v>
      </c>
      <c r="Z26" s="741">
        <v>2775</v>
      </c>
      <c r="AA26" s="578">
        <v>72.968708914015252</v>
      </c>
      <c r="AB26" s="741">
        <v>1028</v>
      </c>
      <c r="AC26" s="235">
        <f t="shared" si="0"/>
        <v>27.031291085984748</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35201</v>
      </c>
      <c r="E27" s="742">
        <f t="shared" si="2"/>
        <v>20620</v>
      </c>
      <c r="F27" s="579">
        <f t="shared" si="3"/>
        <v>58.577881310190051</v>
      </c>
      <c r="G27" s="742">
        <f t="shared" si="4"/>
        <v>14581</v>
      </c>
      <c r="H27" s="237">
        <f t="shared" si="3"/>
        <v>41.422118689809949</v>
      </c>
      <c r="I27" s="226"/>
      <c r="J27" s="238">
        <f t="shared" si="5"/>
        <v>10959</v>
      </c>
      <c r="K27" s="753">
        <f t="shared" si="6"/>
        <v>31.132638277321668</v>
      </c>
      <c r="L27" s="741">
        <v>4248</v>
      </c>
      <c r="M27" s="578">
        <v>38.762660826717763</v>
      </c>
      <c r="N27" s="741">
        <v>6711</v>
      </c>
      <c r="O27" s="235">
        <v>61.237339173282237</v>
      </c>
      <c r="P27" s="226"/>
      <c r="Q27" s="238">
        <v>7238</v>
      </c>
      <c r="R27" s="753">
        <v>20.561915854663219</v>
      </c>
      <c r="S27" s="741">
        <v>4162</v>
      </c>
      <c r="T27" s="578">
        <v>57.502072395689417</v>
      </c>
      <c r="U27" s="741">
        <v>3076</v>
      </c>
      <c r="V27" s="235">
        <v>42.497927604310583</v>
      </c>
      <c r="W27" s="226"/>
      <c r="X27" s="238">
        <v>17004</v>
      </c>
      <c r="Y27" s="753">
        <v>48.305445868015113</v>
      </c>
      <c r="Z27" s="741">
        <v>12210</v>
      </c>
      <c r="AA27" s="578">
        <v>71.806633733239238</v>
      </c>
      <c r="AB27" s="741">
        <v>4794</v>
      </c>
      <c r="AC27" s="235">
        <f t="shared" si="0"/>
        <v>28.193366266760762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3620</v>
      </c>
      <c r="E28" s="742">
        <f t="shared" si="2"/>
        <v>2388</v>
      </c>
      <c r="F28" s="579">
        <f t="shared" si="3"/>
        <v>65.966850828729278</v>
      </c>
      <c r="G28" s="742">
        <f t="shared" si="4"/>
        <v>1232</v>
      </c>
      <c r="H28" s="243">
        <f t="shared" si="3"/>
        <v>34.033149171270715</v>
      </c>
      <c r="I28" s="226"/>
      <c r="J28" s="238">
        <f t="shared" si="5"/>
        <v>494</v>
      </c>
      <c r="K28" s="753">
        <f t="shared" si="6"/>
        <v>13.646408839779006</v>
      </c>
      <c r="L28" s="741">
        <v>211</v>
      </c>
      <c r="M28" s="578">
        <v>42.712550607287447</v>
      </c>
      <c r="N28" s="741">
        <v>283</v>
      </c>
      <c r="O28" s="242">
        <v>57.287449392712553</v>
      </c>
      <c r="P28" s="226"/>
      <c r="Q28" s="238">
        <v>827</v>
      </c>
      <c r="R28" s="753">
        <v>22.845303867403317</v>
      </c>
      <c r="S28" s="741">
        <v>538</v>
      </c>
      <c r="T28" s="578">
        <v>65.054413542926241</v>
      </c>
      <c r="U28" s="741">
        <v>289</v>
      </c>
      <c r="V28" s="242">
        <v>34.945586457073766</v>
      </c>
      <c r="W28" s="226"/>
      <c r="X28" s="238">
        <v>2299</v>
      </c>
      <c r="Y28" s="753">
        <v>63.508287292817677</v>
      </c>
      <c r="Z28" s="741">
        <v>1639</v>
      </c>
      <c r="AA28" s="578">
        <v>71.291866028708128</v>
      </c>
      <c r="AB28" s="741">
        <v>660</v>
      </c>
      <c r="AC28" s="242">
        <f t="shared" si="0"/>
        <v>28.708133971291865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1080</v>
      </c>
      <c r="E29" s="743">
        <f t="shared" si="2"/>
        <v>613</v>
      </c>
      <c r="F29" s="580">
        <f t="shared" si="3"/>
        <v>56.759259259259252</v>
      </c>
      <c r="G29" s="743">
        <f t="shared" si="4"/>
        <v>467</v>
      </c>
      <c r="H29" s="248">
        <f t="shared" si="3"/>
        <v>43.24074074074074</v>
      </c>
      <c r="I29" s="226"/>
      <c r="J29" s="245">
        <f t="shared" si="5"/>
        <v>533</v>
      </c>
      <c r="K29" s="754">
        <f t="shared" si="6"/>
        <v>49.351851851851855</v>
      </c>
      <c r="L29" s="747">
        <v>202</v>
      </c>
      <c r="M29" s="750">
        <v>37.898686679174482</v>
      </c>
      <c r="N29" s="747">
        <v>331</v>
      </c>
      <c r="O29" s="246">
        <v>62.101313320825511</v>
      </c>
      <c r="P29" s="226"/>
      <c r="Q29" s="245">
        <v>222</v>
      </c>
      <c r="R29" s="754">
        <v>20.555555555555554</v>
      </c>
      <c r="S29" s="747">
        <v>156</v>
      </c>
      <c r="T29" s="750">
        <v>70.270270270270274</v>
      </c>
      <c r="U29" s="747">
        <v>66</v>
      </c>
      <c r="V29" s="246">
        <v>29.72972972972973</v>
      </c>
      <c r="W29" s="226"/>
      <c r="X29" s="245">
        <v>325</v>
      </c>
      <c r="Y29" s="754">
        <v>30.092592592592592</v>
      </c>
      <c r="Z29" s="747">
        <v>255</v>
      </c>
      <c r="AA29" s="750">
        <v>78.461538461538467</v>
      </c>
      <c r="AB29" s="747">
        <v>70</v>
      </c>
      <c r="AC29" s="246">
        <f t="shared" si="0"/>
        <v>21.53846153846154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538187</v>
      </c>
      <c r="E31" s="744">
        <f>L31+S31+Z31</f>
        <v>339776</v>
      </c>
      <c r="F31" s="409">
        <f>E31/$D31*100</f>
        <v>63.133446181345889</v>
      </c>
      <c r="G31" s="744">
        <f>N31+U31+AB31</f>
        <v>198411</v>
      </c>
      <c r="H31" s="255">
        <f>G31/$D31*100</f>
        <v>36.866553818654111</v>
      </c>
      <c r="I31" s="211"/>
      <c r="J31" s="253">
        <f>SUM(J12:J29)</f>
        <v>140164</v>
      </c>
      <c r="K31" s="755">
        <f>J31/$D31*100</f>
        <v>26.043735727544515</v>
      </c>
      <c r="L31" s="744">
        <f>SUM(L12:L29)</f>
        <v>59669</v>
      </c>
      <c r="M31" s="409">
        <f t="shared" ref="M31:O31" si="7">L31/$J31*100</f>
        <v>42.570845580890953</v>
      </c>
      <c r="N31" s="744">
        <f>SUM(N12:N29)</f>
        <v>80495</v>
      </c>
      <c r="O31" s="254">
        <f t="shared" si="7"/>
        <v>57.42915441910904</v>
      </c>
      <c r="P31" s="211"/>
      <c r="Q31" s="253">
        <f>SUM(Q12:Q29)</f>
        <v>123548</v>
      </c>
      <c r="R31" s="755">
        <f>Q31/$D31*100</f>
        <v>22.95633302179354</v>
      </c>
      <c r="S31" s="744">
        <f>SUM(S12:S29)</f>
        <v>81134</v>
      </c>
      <c r="T31" s="409">
        <f>S31/$Q31*100</f>
        <v>65.670022987017191</v>
      </c>
      <c r="U31" s="744">
        <f>SUM(U12:U29)</f>
        <v>42414</v>
      </c>
      <c r="V31" s="254">
        <f>U31/$Q31*100</f>
        <v>34.329977012982809</v>
      </c>
      <c r="W31" s="211"/>
      <c r="X31" s="253">
        <f>SUM(X12:X29)</f>
        <v>274475</v>
      </c>
      <c r="Y31" s="755">
        <f>X31/$D31*100</f>
        <v>50.999931250661945</v>
      </c>
      <c r="Z31" s="744">
        <f>SUM(Z12:Z29)</f>
        <v>198973</v>
      </c>
      <c r="AA31" s="409">
        <f>Z31/$X31*100</f>
        <v>72.492212405501405</v>
      </c>
      <c r="AB31" s="744">
        <f>SUM(AB12:AB29)</f>
        <v>75502</v>
      </c>
      <c r="AC31" s="254">
        <f>AB31/$X31*100</f>
        <v>27.507787594498588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121</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418</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247</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25.5" customHeight="1" x14ac:dyDescent="0.2">
      <c r="A8" s="209"/>
      <c r="B8" s="1037"/>
      <c r="C8" s="211"/>
      <c r="D8" s="1041"/>
      <c r="E8" s="1042"/>
      <c r="F8" s="1042"/>
      <c r="G8" s="1042"/>
      <c r="H8" s="1042"/>
      <c r="I8" s="501"/>
      <c r="J8" s="1045" t="s">
        <v>248</v>
      </c>
      <c r="K8" s="1043"/>
      <c r="L8" s="1043"/>
      <c r="M8" s="1043"/>
      <c r="N8" s="1043"/>
      <c r="O8" s="1044"/>
      <c r="P8" s="211"/>
      <c r="Q8" s="1045" t="s">
        <v>249</v>
      </c>
      <c r="R8" s="1043"/>
      <c r="S8" s="1043"/>
      <c r="T8" s="1043"/>
      <c r="U8" s="1043"/>
      <c r="V8" s="1044"/>
      <c r="W8" s="211"/>
      <c r="X8" s="1045" t="s">
        <v>250</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230</v>
      </c>
      <c r="L9" s="1048" t="s">
        <v>27</v>
      </c>
      <c r="M9" s="1049"/>
      <c r="N9" s="1049" t="s">
        <v>26</v>
      </c>
      <c r="O9" s="1050"/>
      <c r="P9" s="211"/>
      <c r="Q9" s="1051" t="s">
        <v>12</v>
      </c>
      <c r="R9" s="1053" t="s">
        <v>230</v>
      </c>
      <c r="S9" s="1048" t="s">
        <v>27</v>
      </c>
      <c r="T9" s="1049"/>
      <c r="U9" s="1049" t="s">
        <v>26</v>
      </c>
      <c r="V9" s="1050"/>
      <c r="W9" s="211"/>
      <c r="X9" s="1051" t="s">
        <v>12</v>
      </c>
      <c r="Y9" s="1053" t="s">
        <v>230</v>
      </c>
      <c r="Z9" s="1048" t="s">
        <v>27</v>
      </c>
      <c r="AA9" s="1049"/>
      <c r="AB9" s="1049" t="s">
        <v>26</v>
      </c>
      <c r="AC9" s="1050"/>
      <c r="AD9" s="430"/>
      <c r="AE9" s="430"/>
      <c r="AF9" s="431"/>
      <c r="AG9" s="431"/>
      <c r="AH9" s="431"/>
      <c r="AI9" s="431"/>
      <c r="AJ9" s="431"/>
      <c r="AK9" s="431"/>
      <c r="AL9" s="432"/>
    </row>
    <row r="10" spans="1:53" s="219" customFormat="1" ht="44.25" customHeight="1" x14ac:dyDescent="0.2">
      <c r="A10" s="214"/>
      <c r="B10" s="1038"/>
      <c r="C10" s="216"/>
      <c r="D10" s="1047"/>
      <c r="E10" s="408" t="s">
        <v>12</v>
      </c>
      <c r="F10" s="408" t="s">
        <v>230</v>
      </c>
      <c r="G10" s="408" t="s">
        <v>12</v>
      </c>
      <c r="H10" s="218" t="s">
        <v>230</v>
      </c>
      <c r="I10" s="216"/>
      <c r="J10" s="1052"/>
      <c r="K10" s="1054"/>
      <c r="L10" s="408" t="s">
        <v>12</v>
      </c>
      <c r="M10" s="408" t="s">
        <v>231</v>
      </c>
      <c r="N10" s="408" t="s">
        <v>12</v>
      </c>
      <c r="O10" s="218" t="s">
        <v>231</v>
      </c>
      <c r="P10" s="216"/>
      <c r="Q10" s="1052"/>
      <c r="R10" s="1054"/>
      <c r="S10" s="408" t="s">
        <v>12</v>
      </c>
      <c r="T10" s="408" t="s">
        <v>231</v>
      </c>
      <c r="U10" s="408" t="s">
        <v>12</v>
      </c>
      <c r="V10" s="218" t="s">
        <v>231</v>
      </c>
      <c r="W10" s="216"/>
      <c r="X10" s="1052"/>
      <c r="Y10" s="1054"/>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68770</v>
      </c>
      <c r="E12" s="739">
        <f>L12+S12+Z12</f>
        <v>42214</v>
      </c>
      <c r="F12" s="748">
        <f>E12/$D12*100</f>
        <v>61.384324560127965</v>
      </c>
      <c r="G12" s="739">
        <f>N12+U12+AB12</f>
        <v>26556</v>
      </c>
      <c r="H12" s="230">
        <f>G12/$D12*100</f>
        <v>38.615675439872035</v>
      </c>
      <c r="I12" s="226"/>
      <c r="J12" s="227">
        <f>L12+N12</f>
        <v>18274</v>
      </c>
      <c r="K12" s="751">
        <f>J12/$D12*100</f>
        <v>26.572633415733605</v>
      </c>
      <c r="L12" s="745">
        <v>9014</v>
      </c>
      <c r="M12" s="748">
        <v>49.326912553354489</v>
      </c>
      <c r="N12" s="745">
        <v>9260</v>
      </c>
      <c r="O12" s="228">
        <v>50.673087446645503</v>
      </c>
      <c r="P12" s="226"/>
      <c r="Q12" s="227">
        <v>23679</v>
      </c>
      <c r="R12" s="751">
        <v>34.432165188308858</v>
      </c>
      <c r="S12" s="745">
        <v>16268</v>
      </c>
      <c r="T12" s="748">
        <v>68.702225600743276</v>
      </c>
      <c r="U12" s="745">
        <v>7411</v>
      </c>
      <c r="V12" s="228">
        <v>31.297774399256728</v>
      </c>
      <c r="W12" s="226"/>
      <c r="X12" s="227">
        <v>26817</v>
      </c>
      <c r="Y12" s="751">
        <v>38.995201395957544</v>
      </c>
      <c r="Z12" s="745">
        <v>16932</v>
      </c>
      <c r="AA12" s="748">
        <v>63.139053585412242</v>
      </c>
      <c r="AB12" s="745">
        <v>9885</v>
      </c>
      <c r="AC12" s="228">
        <f t="shared" ref="AC12:AC29" si="0">AB12/$X12*100</f>
        <v>36.860946414587765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7833</v>
      </c>
      <c r="E13" s="740">
        <f t="shared" ref="E13:E29" si="2">L13+S13+Z13</f>
        <v>4920</v>
      </c>
      <c r="F13" s="577">
        <f t="shared" ref="F13:H29" si="3">E13/$D13*100</f>
        <v>62.81118345461509</v>
      </c>
      <c r="G13" s="740">
        <f t="shared" ref="G13:G29" si="4">N13+U13+AB13</f>
        <v>2913</v>
      </c>
      <c r="H13" s="237">
        <f t="shared" si="3"/>
        <v>37.18881654538491</v>
      </c>
      <c r="I13" s="226"/>
      <c r="J13" s="234">
        <f t="shared" ref="J13:J29" si="5">L13+N13</f>
        <v>1499</v>
      </c>
      <c r="K13" s="752">
        <f t="shared" ref="K13:K29" si="6">J13/$D13*100</f>
        <v>19.136984552534152</v>
      </c>
      <c r="L13" s="746">
        <v>700</v>
      </c>
      <c r="M13" s="749">
        <v>46.697798532354902</v>
      </c>
      <c r="N13" s="746">
        <v>799</v>
      </c>
      <c r="O13" s="235">
        <v>53.302201467645091</v>
      </c>
      <c r="P13" s="226"/>
      <c r="Q13" s="234">
        <v>1829</v>
      </c>
      <c r="R13" s="752">
        <v>23.349929784246136</v>
      </c>
      <c r="S13" s="746">
        <v>1207</v>
      </c>
      <c r="T13" s="749">
        <v>65.992345544013119</v>
      </c>
      <c r="U13" s="746">
        <v>622</v>
      </c>
      <c r="V13" s="235">
        <v>34.007654455986881</v>
      </c>
      <c r="W13" s="226"/>
      <c r="X13" s="234">
        <v>4505</v>
      </c>
      <c r="Y13" s="752">
        <v>57.513085663219712</v>
      </c>
      <c r="Z13" s="746">
        <v>3013</v>
      </c>
      <c r="AA13" s="749">
        <v>66.881243063263042</v>
      </c>
      <c r="AB13" s="746">
        <v>1492</v>
      </c>
      <c r="AC13" s="235">
        <f t="shared" si="0"/>
        <v>33.118756936736958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8501</v>
      </c>
      <c r="E14" s="740">
        <f t="shared" si="2"/>
        <v>5473</v>
      </c>
      <c r="F14" s="577">
        <f t="shared" si="3"/>
        <v>64.380661098694276</v>
      </c>
      <c r="G14" s="740">
        <f t="shared" si="4"/>
        <v>3028</v>
      </c>
      <c r="H14" s="237">
        <f t="shared" si="3"/>
        <v>35.619338901305731</v>
      </c>
      <c r="I14" s="226"/>
      <c r="J14" s="234">
        <f t="shared" si="5"/>
        <v>1747</v>
      </c>
      <c r="K14" s="752">
        <f t="shared" si="6"/>
        <v>20.550523467827315</v>
      </c>
      <c r="L14" s="746">
        <v>823</v>
      </c>
      <c r="M14" s="749">
        <v>47.109330280480826</v>
      </c>
      <c r="N14" s="746">
        <v>924</v>
      </c>
      <c r="O14" s="235">
        <v>52.890669719519181</v>
      </c>
      <c r="P14" s="226"/>
      <c r="Q14" s="234">
        <v>2176</v>
      </c>
      <c r="R14" s="752">
        <v>25.596988589577695</v>
      </c>
      <c r="S14" s="746">
        <v>1451</v>
      </c>
      <c r="T14" s="749">
        <v>66.681985294117652</v>
      </c>
      <c r="U14" s="746">
        <v>725</v>
      </c>
      <c r="V14" s="235">
        <v>33.318014705882355</v>
      </c>
      <c r="W14" s="226"/>
      <c r="X14" s="234">
        <v>4578</v>
      </c>
      <c r="Y14" s="752">
        <v>53.852487942594983</v>
      </c>
      <c r="Z14" s="746">
        <v>3199</v>
      </c>
      <c r="AA14" s="749">
        <v>69.877675840978597</v>
      </c>
      <c r="AB14" s="746">
        <v>1379</v>
      </c>
      <c r="AC14" s="235">
        <f t="shared" si="0"/>
        <v>30.122324159021407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6910</v>
      </c>
      <c r="E15" s="740">
        <f t="shared" si="2"/>
        <v>4121</v>
      </c>
      <c r="F15" s="577">
        <f t="shared" si="3"/>
        <v>59.63820549927641</v>
      </c>
      <c r="G15" s="740">
        <f t="shared" si="4"/>
        <v>2789</v>
      </c>
      <c r="H15" s="237">
        <f t="shared" si="3"/>
        <v>40.36179450072359</v>
      </c>
      <c r="I15" s="226"/>
      <c r="J15" s="234">
        <f t="shared" si="5"/>
        <v>2378</v>
      </c>
      <c r="K15" s="752">
        <f t="shared" si="6"/>
        <v>34.413892908827783</v>
      </c>
      <c r="L15" s="746">
        <v>1117</v>
      </c>
      <c r="M15" s="749">
        <v>46.972245584524813</v>
      </c>
      <c r="N15" s="746">
        <v>1261</v>
      </c>
      <c r="O15" s="235">
        <v>53.027754415475194</v>
      </c>
      <c r="P15" s="226"/>
      <c r="Q15" s="234">
        <v>1877</v>
      </c>
      <c r="R15" s="752">
        <v>27.163531114327061</v>
      </c>
      <c r="S15" s="746">
        <v>1219</v>
      </c>
      <c r="T15" s="749">
        <v>64.944059669685672</v>
      </c>
      <c r="U15" s="746">
        <v>658</v>
      </c>
      <c r="V15" s="235">
        <v>35.055940330314336</v>
      </c>
      <c r="W15" s="226"/>
      <c r="X15" s="234">
        <v>2655</v>
      </c>
      <c r="Y15" s="752">
        <v>38.422575976845152</v>
      </c>
      <c r="Z15" s="746">
        <v>1785</v>
      </c>
      <c r="AA15" s="749">
        <v>67.2316384180791</v>
      </c>
      <c r="AB15" s="746">
        <v>870</v>
      </c>
      <c r="AC15" s="235">
        <f t="shared" si="0"/>
        <v>32.7683615819209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6040</v>
      </c>
      <c r="E16" s="740">
        <f t="shared" si="2"/>
        <v>3450</v>
      </c>
      <c r="F16" s="577">
        <f t="shared" si="3"/>
        <v>57.119205298013242</v>
      </c>
      <c r="G16" s="740">
        <f t="shared" si="4"/>
        <v>2590</v>
      </c>
      <c r="H16" s="237">
        <f t="shared" si="3"/>
        <v>42.880794701986758</v>
      </c>
      <c r="I16" s="226"/>
      <c r="J16" s="234">
        <f t="shared" si="5"/>
        <v>2040</v>
      </c>
      <c r="K16" s="752">
        <f t="shared" si="6"/>
        <v>33.774834437086092</v>
      </c>
      <c r="L16" s="746">
        <v>863</v>
      </c>
      <c r="M16" s="749">
        <v>42.303921568627452</v>
      </c>
      <c r="N16" s="746">
        <v>1177</v>
      </c>
      <c r="O16" s="235">
        <v>57.696078431372541</v>
      </c>
      <c r="P16" s="226"/>
      <c r="Q16" s="234">
        <v>1562</v>
      </c>
      <c r="R16" s="752">
        <v>25.860927152317881</v>
      </c>
      <c r="S16" s="746">
        <v>963</v>
      </c>
      <c r="T16" s="749">
        <v>61.651728553137005</v>
      </c>
      <c r="U16" s="746">
        <v>599</v>
      </c>
      <c r="V16" s="235">
        <v>38.348271446862995</v>
      </c>
      <c r="W16" s="226"/>
      <c r="X16" s="234">
        <v>2438</v>
      </c>
      <c r="Y16" s="752">
        <v>40.364238410596023</v>
      </c>
      <c r="Z16" s="746">
        <v>1624</v>
      </c>
      <c r="AA16" s="749">
        <v>66.611977030352747</v>
      </c>
      <c r="AB16" s="746">
        <v>814</v>
      </c>
      <c r="AC16" s="235">
        <f t="shared" si="0"/>
        <v>33.388022969647253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4109</v>
      </c>
      <c r="E17" s="741">
        <f t="shared" si="2"/>
        <v>2387</v>
      </c>
      <c r="F17" s="578">
        <f t="shared" si="3"/>
        <v>58.091993185689951</v>
      </c>
      <c r="G17" s="741">
        <f t="shared" si="4"/>
        <v>1722</v>
      </c>
      <c r="H17" s="237">
        <f t="shared" si="3"/>
        <v>41.908006814310049</v>
      </c>
      <c r="I17" s="226"/>
      <c r="J17" s="238">
        <f t="shared" si="5"/>
        <v>1625</v>
      </c>
      <c r="K17" s="753">
        <f t="shared" si="6"/>
        <v>39.54733511803358</v>
      </c>
      <c r="L17" s="741">
        <v>760</v>
      </c>
      <c r="M17" s="578">
        <v>46.769230769230766</v>
      </c>
      <c r="N17" s="741">
        <v>865</v>
      </c>
      <c r="O17" s="235">
        <v>53.230769230769226</v>
      </c>
      <c r="P17" s="226"/>
      <c r="Q17" s="238">
        <v>882</v>
      </c>
      <c r="R17" s="753">
        <v>21.465076660988075</v>
      </c>
      <c r="S17" s="741">
        <v>560</v>
      </c>
      <c r="T17" s="578">
        <v>63.492063492063487</v>
      </c>
      <c r="U17" s="741">
        <v>322</v>
      </c>
      <c r="V17" s="235">
        <v>36.507936507936506</v>
      </c>
      <c r="W17" s="226"/>
      <c r="X17" s="238">
        <v>1602</v>
      </c>
      <c r="Y17" s="753">
        <v>38.987588220978338</v>
      </c>
      <c r="Z17" s="741">
        <v>1067</v>
      </c>
      <c r="AA17" s="578">
        <v>66.604244694132333</v>
      </c>
      <c r="AB17" s="741">
        <v>535</v>
      </c>
      <c r="AC17" s="235">
        <f t="shared" si="0"/>
        <v>33.395755305867667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24950</v>
      </c>
      <c r="E18" s="740">
        <f t="shared" si="2"/>
        <v>14337</v>
      </c>
      <c r="F18" s="577">
        <f t="shared" si="3"/>
        <v>57.462925851703403</v>
      </c>
      <c r="G18" s="740">
        <f t="shared" si="4"/>
        <v>10613</v>
      </c>
      <c r="H18" s="237">
        <f t="shared" si="3"/>
        <v>42.537074148296597</v>
      </c>
      <c r="I18" s="226"/>
      <c r="J18" s="234">
        <f t="shared" si="5"/>
        <v>5396</v>
      </c>
      <c r="K18" s="752">
        <f t="shared" si="6"/>
        <v>21.627254509018037</v>
      </c>
      <c r="L18" s="746">
        <v>2264</v>
      </c>
      <c r="M18" s="749">
        <v>41.957005189028912</v>
      </c>
      <c r="N18" s="746">
        <v>3132</v>
      </c>
      <c r="O18" s="235">
        <v>58.042994810971095</v>
      </c>
      <c r="P18" s="226"/>
      <c r="Q18" s="234">
        <v>5107</v>
      </c>
      <c r="R18" s="752">
        <v>20.468937875751504</v>
      </c>
      <c r="S18" s="746">
        <v>3013</v>
      </c>
      <c r="T18" s="749">
        <v>58.997454474251029</v>
      </c>
      <c r="U18" s="746">
        <v>2094</v>
      </c>
      <c r="V18" s="235">
        <v>41.002545525748971</v>
      </c>
      <c r="W18" s="226"/>
      <c r="X18" s="234">
        <v>14447</v>
      </c>
      <c r="Y18" s="752">
        <v>57.903807615230463</v>
      </c>
      <c r="Z18" s="746">
        <v>9060</v>
      </c>
      <c r="AA18" s="749">
        <v>62.711981726309965</v>
      </c>
      <c r="AB18" s="746">
        <v>5387</v>
      </c>
      <c r="AC18" s="235">
        <f t="shared" si="0"/>
        <v>37.288018273690035</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16619</v>
      </c>
      <c r="E19" s="740">
        <f t="shared" si="2"/>
        <v>9988</v>
      </c>
      <c r="F19" s="577">
        <f t="shared" si="3"/>
        <v>60.099885673024858</v>
      </c>
      <c r="G19" s="740">
        <f t="shared" si="4"/>
        <v>6631</v>
      </c>
      <c r="H19" s="237">
        <f t="shared" si="3"/>
        <v>39.900114326975149</v>
      </c>
      <c r="I19" s="226"/>
      <c r="J19" s="234">
        <f t="shared" si="5"/>
        <v>4194</v>
      </c>
      <c r="K19" s="752">
        <f t="shared" si="6"/>
        <v>25.23617546182081</v>
      </c>
      <c r="L19" s="746">
        <v>2030</v>
      </c>
      <c r="M19" s="749">
        <v>48.402479732951839</v>
      </c>
      <c r="N19" s="746">
        <v>2164</v>
      </c>
      <c r="O19" s="235">
        <v>51.597520267048168</v>
      </c>
      <c r="P19" s="226"/>
      <c r="Q19" s="234">
        <v>4344</v>
      </c>
      <c r="R19" s="752">
        <v>26.138756844575482</v>
      </c>
      <c r="S19" s="746">
        <v>2849</v>
      </c>
      <c r="T19" s="749">
        <v>65.58471454880295</v>
      </c>
      <c r="U19" s="746">
        <v>1495</v>
      </c>
      <c r="V19" s="235">
        <v>34.41528545119705</v>
      </c>
      <c r="W19" s="226"/>
      <c r="X19" s="234">
        <v>8081</v>
      </c>
      <c r="Y19" s="752">
        <v>48.625067693603711</v>
      </c>
      <c r="Z19" s="746">
        <v>5109</v>
      </c>
      <c r="AA19" s="749">
        <v>63.222373468630124</v>
      </c>
      <c r="AB19" s="746">
        <v>2972</v>
      </c>
      <c r="AC19" s="235">
        <f t="shared" si="0"/>
        <v>36.777626531369876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74563</v>
      </c>
      <c r="E20" s="740">
        <f t="shared" si="2"/>
        <v>46882</v>
      </c>
      <c r="F20" s="577">
        <f t="shared" si="3"/>
        <v>62.875689014658739</v>
      </c>
      <c r="G20" s="740">
        <f t="shared" si="4"/>
        <v>27681</v>
      </c>
      <c r="H20" s="237">
        <f t="shared" si="3"/>
        <v>37.124310985341253</v>
      </c>
      <c r="I20" s="226"/>
      <c r="J20" s="234">
        <f t="shared" si="5"/>
        <v>19349</v>
      </c>
      <c r="K20" s="752">
        <f t="shared" si="6"/>
        <v>25.949867896946206</v>
      </c>
      <c r="L20" s="746">
        <v>9358</v>
      </c>
      <c r="M20" s="749">
        <v>48.364256550726139</v>
      </c>
      <c r="N20" s="746">
        <v>9991</v>
      </c>
      <c r="O20" s="235">
        <v>51.635743449273861</v>
      </c>
      <c r="P20" s="226"/>
      <c r="Q20" s="234">
        <v>20757</v>
      </c>
      <c r="R20" s="752">
        <v>27.838203934927513</v>
      </c>
      <c r="S20" s="746">
        <v>14196</v>
      </c>
      <c r="T20" s="749">
        <v>68.391386038444864</v>
      </c>
      <c r="U20" s="746">
        <v>6561</v>
      </c>
      <c r="V20" s="235">
        <v>31.608613961555136</v>
      </c>
      <c r="W20" s="226"/>
      <c r="X20" s="234">
        <v>34457</v>
      </c>
      <c r="Y20" s="752">
        <v>46.211928168126285</v>
      </c>
      <c r="Z20" s="746">
        <v>23328</v>
      </c>
      <c r="AA20" s="749">
        <v>67.701773224598767</v>
      </c>
      <c r="AB20" s="746">
        <v>11129</v>
      </c>
      <c r="AC20" s="235">
        <f t="shared" si="0"/>
        <v>32.298226775401226</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26112</v>
      </c>
      <c r="E21" s="740">
        <f t="shared" si="2"/>
        <v>15399</v>
      </c>
      <c r="F21" s="577">
        <f t="shared" si="3"/>
        <v>58.972886029411761</v>
      </c>
      <c r="G21" s="740">
        <f t="shared" si="4"/>
        <v>10713</v>
      </c>
      <c r="H21" s="237">
        <f t="shared" si="3"/>
        <v>41.027113970588239</v>
      </c>
      <c r="I21" s="226"/>
      <c r="J21" s="234">
        <f t="shared" si="5"/>
        <v>8326</v>
      </c>
      <c r="K21" s="752">
        <f t="shared" si="6"/>
        <v>31.885723039215684</v>
      </c>
      <c r="L21" s="746">
        <v>3755</v>
      </c>
      <c r="M21" s="749">
        <v>45.099687725198173</v>
      </c>
      <c r="N21" s="746">
        <v>4571</v>
      </c>
      <c r="O21" s="235">
        <v>54.90031227480182</v>
      </c>
      <c r="P21" s="226"/>
      <c r="Q21" s="234">
        <v>7228</v>
      </c>
      <c r="R21" s="752">
        <v>27.680759803921568</v>
      </c>
      <c r="S21" s="746">
        <v>4725</v>
      </c>
      <c r="T21" s="749">
        <v>65.370780298837843</v>
      </c>
      <c r="U21" s="746">
        <v>2503</v>
      </c>
      <c r="V21" s="235">
        <v>34.629219701162143</v>
      </c>
      <c r="W21" s="226"/>
      <c r="X21" s="234">
        <v>10558</v>
      </c>
      <c r="Y21" s="752">
        <v>40.433517156862749</v>
      </c>
      <c r="Z21" s="746">
        <v>6919</v>
      </c>
      <c r="AA21" s="749">
        <v>65.53324493275241</v>
      </c>
      <c r="AB21" s="746">
        <v>3639</v>
      </c>
      <c r="AC21" s="235">
        <f t="shared" si="0"/>
        <v>34.466755067247583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15032</v>
      </c>
      <c r="E22" s="740">
        <f t="shared" si="2"/>
        <v>9359</v>
      </c>
      <c r="F22" s="577">
        <f t="shared" si="3"/>
        <v>62.260510910058542</v>
      </c>
      <c r="G22" s="740">
        <f t="shared" si="4"/>
        <v>5673</v>
      </c>
      <c r="H22" s="237">
        <f t="shared" si="3"/>
        <v>37.739489089941458</v>
      </c>
      <c r="I22" s="226"/>
      <c r="J22" s="234">
        <f t="shared" si="5"/>
        <v>3250</v>
      </c>
      <c r="K22" s="752">
        <f t="shared" si="6"/>
        <v>21.620542841937201</v>
      </c>
      <c r="L22" s="746">
        <v>1604</v>
      </c>
      <c r="M22" s="749">
        <v>49.353846153846156</v>
      </c>
      <c r="N22" s="746">
        <v>1646</v>
      </c>
      <c r="O22" s="235">
        <v>50.646153846153844</v>
      </c>
      <c r="P22" s="226"/>
      <c r="Q22" s="234">
        <v>4349</v>
      </c>
      <c r="R22" s="752">
        <v>28.931612559872271</v>
      </c>
      <c r="S22" s="746">
        <v>2882</v>
      </c>
      <c r="T22" s="749">
        <v>66.268107610945052</v>
      </c>
      <c r="U22" s="746">
        <v>1467</v>
      </c>
      <c r="V22" s="235">
        <v>33.731892389054956</v>
      </c>
      <c r="W22" s="226"/>
      <c r="X22" s="234">
        <v>7433</v>
      </c>
      <c r="Y22" s="752">
        <v>49.447844598190528</v>
      </c>
      <c r="Z22" s="746">
        <v>4873</v>
      </c>
      <c r="AA22" s="749">
        <v>65.558993676846498</v>
      </c>
      <c r="AB22" s="746">
        <v>2560</v>
      </c>
      <c r="AC22" s="235">
        <f t="shared" si="0"/>
        <v>34.441006323153509</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8332</v>
      </c>
      <c r="E23" s="740">
        <f t="shared" si="2"/>
        <v>5178</v>
      </c>
      <c r="F23" s="577">
        <f t="shared" si="3"/>
        <v>62.14594335093615</v>
      </c>
      <c r="G23" s="740">
        <f t="shared" si="4"/>
        <v>3154</v>
      </c>
      <c r="H23" s="237">
        <f t="shared" si="3"/>
        <v>37.85405664906385</v>
      </c>
      <c r="I23" s="226"/>
      <c r="J23" s="234">
        <f t="shared" si="5"/>
        <v>2456</v>
      </c>
      <c r="K23" s="752">
        <f t="shared" si="6"/>
        <v>29.476716274603938</v>
      </c>
      <c r="L23" s="746">
        <v>1088</v>
      </c>
      <c r="M23" s="749">
        <v>44.299674267100976</v>
      </c>
      <c r="N23" s="746">
        <v>1368</v>
      </c>
      <c r="O23" s="235">
        <v>55.700325732899024</v>
      </c>
      <c r="P23" s="226"/>
      <c r="Q23" s="234">
        <v>1606</v>
      </c>
      <c r="R23" s="752">
        <v>19.27508401344215</v>
      </c>
      <c r="S23" s="746">
        <v>966</v>
      </c>
      <c r="T23" s="749">
        <v>60.149439601494393</v>
      </c>
      <c r="U23" s="746">
        <v>640</v>
      </c>
      <c r="V23" s="235">
        <v>39.8505603985056</v>
      </c>
      <c r="W23" s="226"/>
      <c r="X23" s="234">
        <v>4270</v>
      </c>
      <c r="Y23" s="752">
        <v>51.248199711953916</v>
      </c>
      <c r="Z23" s="746">
        <v>3124</v>
      </c>
      <c r="AA23" s="749">
        <v>73.161592505854799</v>
      </c>
      <c r="AB23" s="746">
        <v>1146</v>
      </c>
      <c r="AC23" s="235">
        <f t="shared" si="0"/>
        <v>26.838407494145201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51406</v>
      </c>
      <c r="E24" s="740">
        <f t="shared" si="2"/>
        <v>35206</v>
      </c>
      <c r="F24" s="577">
        <f t="shared" si="3"/>
        <v>68.486168929696916</v>
      </c>
      <c r="G24" s="740">
        <f t="shared" si="4"/>
        <v>16200</v>
      </c>
      <c r="H24" s="237">
        <f t="shared" si="3"/>
        <v>31.513831070303077</v>
      </c>
      <c r="I24" s="226"/>
      <c r="J24" s="234">
        <f t="shared" si="5"/>
        <v>7548</v>
      </c>
      <c r="K24" s="752">
        <f t="shared" si="6"/>
        <v>14.683110920904173</v>
      </c>
      <c r="L24" s="746">
        <v>3860</v>
      </c>
      <c r="M24" s="749">
        <v>51.139374668786431</v>
      </c>
      <c r="N24" s="746">
        <v>3688</v>
      </c>
      <c r="O24" s="235">
        <v>48.860625331213562</v>
      </c>
      <c r="P24" s="226"/>
      <c r="Q24" s="234">
        <v>12136</v>
      </c>
      <c r="R24" s="752">
        <v>23.608139127728283</v>
      </c>
      <c r="S24" s="746">
        <v>8739</v>
      </c>
      <c r="T24" s="749">
        <v>72.008899143045483</v>
      </c>
      <c r="U24" s="746">
        <v>3397</v>
      </c>
      <c r="V24" s="235">
        <v>27.991100856954514</v>
      </c>
      <c r="W24" s="226"/>
      <c r="X24" s="234">
        <v>31722</v>
      </c>
      <c r="Y24" s="752">
        <v>61.708749951367551</v>
      </c>
      <c r="Z24" s="746">
        <v>22607</v>
      </c>
      <c r="AA24" s="749">
        <v>71.265998360759099</v>
      </c>
      <c r="AB24" s="746">
        <v>9115</v>
      </c>
      <c r="AC24" s="235">
        <f t="shared" si="0"/>
        <v>28.734001639240908</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6253</v>
      </c>
      <c r="E25" s="740">
        <f t="shared" si="2"/>
        <v>3782</v>
      </c>
      <c r="F25" s="577">
        <f t="shared" si="3"/>
        <v>60.482968175275865</v>
      </c>
      <c r="G25" s="740">
        <f t="shared" si="4"/>
        <v>2471</v>
      </c>
      <c r="H25" s="237">
        <f t="shared" si="3"/>
        <v>39.517031824724128</v>
      </c>
      <c r="I25" s="226"/>
      <c r="J25" s="234">
        <f t="shared" si="5"/>
        <v>2266</v>
      </c>
      <c r="K25" s="752">
        <f t="shared" si="6"/>
        <v>36.238605469374704</v>
      </c>
      <c r="L25" s="746">
        <v>1063</v>
      </c>
      <c r="M25" s="749">
        <v>46.9108561341571</v>
      </c>
      <c r="N25" s="746">
        <v>1203</v>
      </c>
      <c r="O25" s="235">
        <v>53.089143865842892</v>
      </c>
      <c r="P25" s="226"/>
      <c r="Q25" s="234">
        <v>2118</v>
      </c>
      <c r="R25" s="752">
        <v>33.871741564049259</v>
      </c>
      <c r="S25" s="746">
        <v>1487</v>
      </c>
      <c r="T25" s="749">
        <v>70.207743153918784</v>
      </c>
      <c r="U25" s="746">
        <v>631</v>
      </c>
      <c r="V25" s="235">
        <v>29.792256846081212</v>
      </c>
      <c r="W25" s="226"/>
      <c r="X25" s="234">
        <v>1869</v>
      </c>
      <c r="Y25" s="752">
        <v>29.88965296657604</v>
      </c>
      <c r="Z25" s="746">
        <v>1232</v>
      </c>
      <c r="AA25" s="749">
        <v>65.917602996254672</v>
      </c>
      <c r="AB25" s="746">
        <v>637</v>
      </c>
      <c r="AC25" s="235">
        <f t="shared" si="0"/>
        <v>34.082397003745321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5431</v>
      </c>
      <c r="E26" s="742">
        <f t="shared" si="2"/>
        <v>3184</v>
      </c>
      <c r="F26" s="579">
        <f t="shared" si="3"/>
        <v>58.62640397716811</v>
      </c>
      <c r="G26" s="742">
        <f t="shared" si="4"/>
        <v>2247</v>
      </c>
      <c r="H26" s="237">
        <f t="shared" si="3"/>
        <v>41.37359602283189</v>
      </c>
      <c r="I26" s="226"/>
      <c r="J26" s="238">
        <f t="shared" si="5"/>
        <v>1718</v>
      </c>
      <c r="K26" s="753">
        <f t="shared" si="6"/>
        <v>31.633216718836309</v>
      </c>
      <c r="L26" s="741">
        <v>837</v>
      </c>
      <c r="M26" s="578">
        <v>48.71944121071013</v>
      </c>
      <c r="N26" s="741">
        <v>881</v>
      </c>
      <c r="O26" s="235">
        <v>51.280558789289877</v>
      </c>
      <c r="P26" s="226"/>
      <c r="Q26" s="238">
        <v>1355</v>
      </c>
      <c r="R26" s="753">
        <v>24.949364757871479</v>
      </c>
      <c r="S26" s="741">
        <v>748</v>
      </c>
      <c r="T26" s="578">
        <v>55.20295202952029</v>
      </c>
      <c r="U26" s="741">
        <v>607</v>
      </c>
      <c r="V26" s="235">
        <v>44.797047970479703</v>
      </c>
      <c r="W26" s="226"/>
      <c r="X26" s="238">
        <v>2358</v>
      </c>
      <c r="Y26" s="753">
        <v>43.417418523292213</v>
      </c>
      <c r="Z26" s="741">
        <v>1599</v>
      </c>
      <c r="AA26" s="578">
        <v>67.811704834605607</v>
      </c>
      <c r="AB26" s="741">
        <v>759</v>
      </c>
      <c r="AC26" s="235">
        <f t="shared" si="0"/>
        <v>32.1882951653944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30415</v>
      </c>
      <c r="E27" s="742">
        <f t="shared" si="2"/>
        <v>18170</v>
      </c>
      <c r="F27" s="579">
        <f t="shared" si="3"/>
        <v>59.740259740259738</v>
      </c>
      <c r="G27" s="742">
        <f t="shared" si="4"/>
        <v>12245</v>
      </c>
      <c r="H27" s="237">
        <f t="shared" si="3"/>
        <v>40.259740259740262</v>
      </c>
      <c r="I27" s="226"/>
      <c r="J27" s="238">
        <f t="shared" si="5"/>
        <v>8217</v>
      </c>
      <c r="K27" s="753">
        <f t="shared" si="6"/>
        <v>27.016274864376129</v>
      </c>
      <c r="L27" s="741">
        <v>3715</v>
      </c>
      <c r="M27" s="578">
        <v>45.211147620786171</v>
      </c>
      <c r="N27" s="741">
        <v>4502</v>
      </c>
      <c r="O27" s="235">
        <v>54.788852379213829</v>
      </c>
      <c r="P27" s="226"/>
      <c r="Q27" s="238">
        <v>7165</v>
      </c>
      <c r="R27" s="753">
        <v>23.557455203024823</v>
      </c>
      <c r="S27" s="741">
        <v>4281</v>
      </c>
      <c r="T27" s="578">
        <v>59.748778785764131</v>
      </c>
      <c r="U27" s="741">
        <v>2884</v>
      </c>
      <c r="V27" s="235">
        <v>40.251221214235869</v>
      </c>
      <c r="W27" s="226"/>
      <c r="X27" s="238">
        <v>15033</v>
      </c>
      <c r="Y27" s="753">
        <v>49.426269932599048</v>
      </c>
      <c r="Z27" s="741">
        <v>10174</v>
      </c>
      <c r="AA27" s="578">
        <v>67.677775560433716</v>
      </c>
      <c r="AB27" s="741">
        <v>4859</v>
      </c>
      <c r="AC27" s="235">
        <f t="shared" si="0"/>
        <v>32.322224439566291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3876</v>
      </c>
      <c r="E28" s="742">
        <f t="shared" si="2"/>
        <v>2106</v>
      </c>
      <c r="F28" s="579">
        <f t="shared" si="3"/>
        <v>54.334365325077393</v>
      </c>
      <c r="G28" s="742">
        <f t="shared" si="4"/>
        <v>1770</v>
      </c>
      <c r="H28" s="243">
        <f t="shared" si="3"/>
        <v>45.6656346749226</v>
      </c>
      <c r="I28" s="226"/>
      <c r="J28" s="238">
        <f t="shared" si="5"/>
        <v>1614</v>
      </c>
      <c r="K28" s="753">
        <f t="shared" si="6"/>
        <v>41.640866873065015</v>
      </c>
      <c r="L28" s="741">
        <v>643</v>
      </c>
      <c r="M28" s="578">
        <v>39.838909541511775</v>
      </c>
      <c r="N28" s="741">
        <v>971</v>
      </c>
      <c r="O28" s="242">
        <v>60.161090458488232</v>
      </c>
      <c r="P28" s="226"/>
      <c r="Q28" s="238">
        <v>696</v>
      </c>
      <c r="R28" s="753">
        <v>17.956656346749224</v>
      </c>
      <c r="S28" s="741">
        <v>422</v>
      </c>
      <c r="T28" s="578">
        <v>60.632183908045981</v>
      </c>
      <c r="U28" s="741">
        <v>274</v>
      </c>
      <c r="V28" s="242">
        <v>39.367816091954019</v>
      </c>
      <c r="W28" s="226"/>
      <c r="X28" s="238">
        <v>1566</v>
      </c>
      <c r="Y28" s="753">
        <v>40.402476780185758</v>
      </c>
      <c r="Z28" s="741">
        <v>1041</v>
      </c>
      <c r="AA28" s="578">
        <v>66.475095785440601</v>
      </c>
      <c r="AB28" s="741">
        <v>525</v>
      </c>
      <c r="AC28" s="242">
        <f t="shared" si="0"/>
        <v>33.524904214559385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1273</v>
      </c>
      <c r="E29" s="743">
        <f t="shared" si="2"/>
        <v>754</v>
      </c>
      <c r="F29" s="580">
        <f t="shared" si="3"/>
        <v>59.230164964650434</v>
      </c>
      <c r="G29" s="743">
        <f t="shared" si="4"/>
        <v>519</v>
      </c>
      <c r="H29" s="248">
        <f t="shared" si="3"/>
        <v>40.769835035349566</v>
      </c>
      <c r="I29" s="226"/>
      <c r="J29" s="245">
        <f t="shared" si="5"/>
        <v>640</v>
      </c>
      <c r="K29" s="754">
        <f t="shared" si="6"/>
        <v>50.274941084053417</v>
      </c>
      <c r="L29" s="747">
        <v>292</v>
      </c>
      <c r="M29" s="750">
        <v>45.625</v>
      </c>
      <c r="N29" s="747">
        <v>348</v>
      </c>
      <c r="O29" s="246">
        <v>54.374999999999993</v>
      </c>
      <c r="P29" s="226"/>
      <c r="Q29" s="245">
        <v>310</v>
      </c>
      <c r="R29" s="754">
        <v>24.351924587588375</v>
      </c>
      <c r="S29" s="747">
        <v>214</v>
      </c>
      <c r="T29" s="750">
        <v>69.032258064516128</v>
      </c>
      <c r="U29" s="747">
        <v>96</v>
      </c>
      <c r="V29" s="246">
        <v>30.967741935483872</v>
      </c>
      <c r="W29" s="226"/>
      <c r="X29" s="245">
        <v>323</v>
      </c>
      <c r="Y29" s="754">
        <v>25.373134328358208</v>
      </c>
      <c r="Z29" s="747">
        <v>248</v>
      </c>
      <c r="AA29" s="750">
        <v>76.780185758513937</v>
      </c>
      <c r="AB29" s="747">
        <v>75</v>
      </c>
      <c r="AC29" s="246">
        <f t="shared" si="0"/>
        <v>23.219814241486066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366425</v>
      </c>
      <c r="E31" s="744">
        <f>L31+S31+Z31</f>
        <v>226910</v>
      </c>
      <c r="F31" s="409">
        <f>E31/$D31*100</f>
        <v>61.925359896295284</v>
      </c>
      <c r="G31" s="744">
        <f>N31+U31+AB31</f>
        <v>139515</v>
      </c>
      <c r="H31" s="255">
        <f>G31/$D31*100</f>
        <v>38.074640103704716</v>
      </c>
      <c r="I31" s="211"/>
      <c r="J31" s="253">
        <f>SUM(J12:J29)</f>
        <v>92537</v>
      </c>
      <c r="K31" s="755">
        <f>J31/$D31*100</f>
        <v>25.254008323667872</v>
      </c>
      <c r="L31" s="744">
        <f>SUM(L12:L29)</f>
        <v>43786</v>
      </c>
      <c r="M31" s="409">
        <f t="shared" ref="M31:O31" si="7">L31/$J31*100</f>
        <v>47.317289300496022</v>
      </c>
      <c r="N31" s="744">
        <f>SUM(N12:N29)</f>
        <v>48751</v>
      </c>
      <c r="O31" s="254">
        <f t="shared" si="7"/>
        <v>52.682710699503986</v>
      </c>
      <c r="P31" s="211"/>
      <c r="Q31" s="253">
        <f>SUM(Q12:Q29)</f>
        <v>99176</v>
      </c>
      <c r="R31" s="755">
        <f>Q31/$D31*100</f>
        <v>27.065838848331854</v>
      </c>
      <c r="S31" s="744">
        <f>SUM(S12:S29)</f>
        <v>66190</v>
      </c>
      <c r="T31" s="409">
        <f>S31/$Q31*100</f>
        <v>66.739937081551986</v>
      </c>
      <c r="U31" s="744">
        <f>SUM(U12:U29)</f>
        <v>32986</v>
      </c>
      <c r="V31" s="254">
        <f>U31/$Q31*100</f>
        <v>33.260062918448014</v>
      </c>
      <c r="W31" s="211"/>
      <c r="X31" s="253">
        <f>SUM(X12:X29)</f>
        <v>174712</v>
      </c>
      <c r="Y31" s="755">
        <f>X31/$D31*100</f>
        <v>47.680152828000274</v>
      </c>
      <c r="Z31" s="744">
        <f>SUM(Z12:Z29)</f>
        <v>116934</v>
      </c>
      <c r="AA31" s="409">
        <f>Z31/$X31*100</f>
        <v>66.9295755300151</v>
      </c>
      <c r="AB31" s="744">
        <f>SUM(AB12:AB29)</f>
        <v>57778</v>
      </c>
      <c r="AC31" s="254">
        <f>AB31/$X31*100</f>
        <v>33.070424469984886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33"/>
      <c r="C2" s="1033"/>
    </row>
    <row r="3" spans="1:38" s="208" customFormat="1" ht="4.5" customHeight="1" x14ac:dyDescent="0.2">
      <c r="B3" s="1034"/>
      <c r="C3" s="1034"/>
    </row>
    <row r="4" spans="1:38" s="208" customFormat="1" ht="37.5" customHeight="1" x14ac:dyDescent="0.2">
      <c r="A4" s="1081" t="s">
        <v>419</v>
      </c>
      <c r="B4" s="1081"/>
      <c r="C4" s="1081"/>
      <c r="D4" s="1081"/>
      <c r="E4" s="1081"/>
      <c r="F4" s="1081"/>
      <c r="G4" s="1081"/>
      <c r="H4" s="1081"/>
      <c r="I4" s="1081"/>
      <c r="J4" s="1081"/>
      <c r="K4" s="1081"/>
      <c r="L4" s="1081"/>
      <c r="M4" s="1081"/>
      <c r="N4" s="1081"/>
    </row>
    <row r="5" spans="1:38" s="208" customFormat="1" ht="17.25" customHeight="1" x14ac:dyDescent="0.2">
      <c r="B5" s="1035" t="str">
        <f>porsaad!B6</f>
        <v>Situación a 30 de junio de 2023</v>
      </c>
      <c r="C5" s="1035"/>
      <c r="D5" s="1035"/>
      <c r="E5" s="1035"/>
      <c r="F5" s="1035"/>
      <c r="G5" s="1035"/>
      <c r="H5" s="1035"/>
      <c r="I5" s="1035"/>
      <c r="J5" s="1035"/>
      <c r="K5" s="1035"/>
      <c r="L5" s="1035"/>
      <c r="M5" s="1035"/>
      <c r="N5" s="1035"/>
    </row>
    <row r="6" spans="1:38" s="208" customFormat="1" ht="6" customHeight="1" x14ac:dyDescent="0.2"/>
    <row r="7" spans="1:38" s="213" customFormat="1" ht="12.75" customHeight="1" x14ac:dyDescent="0.2">
      <c r="A7" s="209"/>
      <c r="B7" s="1036" t="s">
        <v>15</v>
      </c>
      <c r="C7" s="211"/>
      <c r="D7" s="1039" t="s">
        <v>254</v>
      </c>
      <c r="E7" s="1040"/>
      <c r="F7" s="568"/>
      <c r="G7" s="1043"/>
      <c r="H7" s="1043"/>
      <c r="I7" s="568"/>
      <c r="J7" s="1043"/>
      <c r="K7" s="1043"/>
      <c r="L7" s="568"/>
      <c r="M7" s="1111"/>
      <c r="N7" s="1112"/>
      <c r="O7" s="430"/>
      <c r="P7" s="430"/>
      <c r="Q7" s="431"/>
      <c r="R7" s="431"/>
      <c r="S7" s="431"/>
      <c r="T7" s="431"/>
      <c r="U7" s="431"/>
      <c r="V7" s="431"/>
      <c r="W7" s="432"/>
    </row>
    <row r="8" spans="1:38" s="213" customFormat="1" ht="33.75" customHeight="1" x14ac:dyDescent="0.2">
      <c r="A8" s="209"/>
      <c r="B8" s="1037"/>
      <c r="C8" s="211"/>
      <c r="D8" s="1041"/>
      <c r="E8" s="1042"/>
      <c r="F8" s="501"/>
      <c r="G8" s="1045" t="s">
        <v>232</v>
      </c>
      <c r="H8" s="1044"/>
      <c r="I8" s="211"/>
      <c r="J8" s="1045" t="s">
        <v>185</v>
      </c>
      <c r="K8" s="1044"/>
      <c r="L8" s="211"/>
      <c r="M8" s="1045" t="s">
        <v>186</v>
      </c>
      <c r="N8" s="1044"/>
      <c r="O8" s="430"/>
      <c r="P8" s="430"/>
      <c r="Q8" s="431"/>
      <c r="R8" s="431"/>
      <c r="S8" s="431"/>
      <c r="T8" s="431"/>
      <c r="U8" s="431"/>
      <c r="V8" s="431"/>
      <c r="W8" s="432"/>
    </row>
    <row r="9" spans="1:38" s="213" customFormat="1" ht="6" customHeight="1" x14ac:dyDescent="0.2">
      <c r="A9" s="209"/>
      <c r="B9" s="1037"/>
      <c r="C9" s="211"/>
      <c r="D9" s="1051" t="s">
        <v>12</v>
      </c>
      <c r="E9" s="1069" t="s">
        <v>228</v>
      </c>
      <c r="F9" s="211"/>
      <c r="G9" s="1051" t="s">
        <v>12</v>
      </c>
      <c r="H9" s="1072" t="s">
        <v>228</v>
      </c>
      <c r="I9" s="211"/>
      <c r="J9" s="1051" t="s">
        <v>12</v>
      </c>
      <c r="K9" s="1072" t="s">
        <v>228</v>
      </c>
      <c r="L9" s="211"/>
      <c r="M9" s="1051" t="s">
        <v>12</v>
      </c>
      <c r="N9" s="1072" t="s">
        <v>228</v>
      </c>
      <c r="O9" s="430"/>
      <c r="P9" s="430"/>
      <c r="Q9" s="431"/>
      <c r="R9" s="431"/>
      <c r="S9" s="431"/>
      <c r="T9" s="431"/>
      <c r="U9" s="431"/>
      <c r="V9" s="431"/>
      <c r="W9" s="432"/>
    </row>
    <row r="10" spans="1:38" s="219" customFormat="1" ht="27.75" customHeight="1" x14ac:dyDescent="0.2">
      <c r="A10" s="214"/>
      <c r="B10" s="1038"/>
      <c r="C10" s="216"/>
      <c r="D10" s="1052"/>
      <c r="E10" s="1070"/>
      <c r="F10" s="216"/>
      <c r="G10" s="1052"/>
      <c r="H10" s="1073"/>
      <c r="I10" s="216"/>
      <c r="J10" s="1052"/>
      <c r="K10" s="1073"/>
      <c r="L10" s="216"/>
      <c r="M10" s="1052"/>
      <c r="N10" s="1073"/>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384241</v>
      </c>
      <c r="E12" s="762">
        <f>D12/'20pobl'!D12*100</f>
        <v>4.5203829045172768</v>
      </c>
      <c r="F12" s="226"/>
      <c r="G12" s="227">
        <v>111674</v>
      </c>
      <c r="H12" s="768">
        <v>1.6014744452295135</v>
      </c>
      <c r="I12" s="226"/>
      <c r="J12" s="227">
        <v>92311</v>
      </c>
      <c r="K12" s="768">
        <v>8.3400039391207095</v>
      </c>
      <c r="L12" s="226"/>
      <c r="M12" s="227">
        <v>180256</v>
      </c>
      <c r="N12" s="768">
        <f>M12/'20pobl'!X12*100</f>
        <v>42.903589738707389</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48209</v>
      </c>
      <c r="E13" s="763">
        <f>D13/'20pobl'!D13*100</f>
        <v>3.6348077191315791</v>
      </c>
      <c r="F13" s="226"/>
      <c r="G13" s="234">
        <v>9758</v>
      </c>
      <c r="H13" s="769">
        <v>0.94427902196769642</v>
      </c>
      <c r="I13" s="226"/>
      <c r="J13" s="234">
        <v>9205</v>
      </c>
      <c r="K13" s="769">
        <v>4.6973632508509349</v>
      </c>
      <c r="L13" s="226"/>
      <c r="M13" s="234">
        <v>29246</v>
      </c>
      <c r="N13" s="769">
        <f>M13/'20pobl'!X13*100</f>
        <v>30.158910212120897</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41658</v>
      </c>
      <c r="E14" s="763">
        <f>D14/'20pobl'!D14*100</f>
        <v>4.1463701096661048</v>
      </c>
      <c r="F14" s="226"/>
      <c r="G14" s="234">
        <v>9587</v>
      </c>
      <c r="H14" s="769">
        <v>1.3100036893814138</v>
      </c>
      <c r="I14" s="226"/>
      <c r="J14" s="234">
        <v>9046</v>
      </c>
      <c r="K14" s="769">
        <v>4.8209337028352168</v>
      </c>
      <c r="L14" s="226"/>
      <c r="M14" s="234">
        <v>23025</v>
      </c>
      <c r="N14" s="769">
        <f>M14/'20pobl'!X14*100</f>
        <v>27.019573788959821</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38540</v>
      </c>
      <c r="E15" s="763">
        <f>D15/'20pobl'!D15*100</f>
        <v>3.2753754486219036</v>
      </c>
      <c r="F15" s="226"/>
      <c r="G15" s="234">
        <v>10925</v>
      </c>
      <c r="H15" s="769">
        <v>1.1098423973002132</v>
      </c>
      <c r="I15" s="226"/>
      <c r="J15" s="234">
        <v>8891</v>
      </c>
      <c r="K15" s="769">
        <v>6.3049135919782717</v>
      </c>
      <c r="L15" s="226"/>
      <c r="M15" s="234">
        <v>18724</v>
      </c>
      <c r="N15" s="769">
        <f>M15/'20pobl'!X15*100</f>
        <v>36.521806975111183</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50306</v>
      </c>
      <c r="E16" s="763">
        <f>D16/'20pobl'!D16*100</f>
        <v>2.3100508288327921</v>
      </c>
      <c r="F16" s="226"/>
      <c r="G16" s="234">
        <v>18904</v>
      </c>
      <c r="H16" s="769">
        <v>1.0474093462335041</v>
      </c>
      <c r="I16" s="226"/>
      <c r="J16" s="234">
        <v>10719</v>
      </c>
      <c r="K16" s="769">
        <v>3.863844451333367</v>
      </c>
      <c r="L16" s="226"/>
      <c r="M16" s="234">
        <v>20683</v>
      </c>
      <c r="N16" s="769">
        <f>M16/'20pobl'!X16*100</f>
        <v>21.669163637125585</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22849</v>
      </c>
      <c r="E17" s="764">
        <f>D17/'20pobl'!D17*100</f>
        <v>3.9031298150672531</v>
      </c>
      <c r="F17" s="226"/>
      <c r="G17" s="238">
        <v>6243</v>
      </c>
      <c r="H17" s="770">
        <v>1.3862951522970575</v>
      </c>
      <c r="I17" s="226"/>
      <c r="J17" s="238">
        <v>4794</v>
      </c>
      <c r="K17" s="770">
        <v>5.0979933430458226</v>
      </c>
      <c r="L17" s="226"/>
      <c r="M17" s="238">
        <v>11812</v>
      </c>
      <c r="N17" s="770">
        <f>M17/'20pobl'!X17*100</f>
        <v>28.790094569562253</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143181</v>
      </c>
      <c r="E18" s="763">
        <f>D18/'20pobl'!D18*100</f>
        <v>6.0346702407444868</v>
      </c>
      <c r="F18" s="226"/>
      <c r="G18" s="234">
        <v>30087</v>
      </c>
      <c r="H18" s="769">
        <v>1.7187277747025345</v>
      </c>
      <c r="I18" s="226"/>
      <c r="J18" s="234">
        <v>25516</v>
      </c>
      <c r="K18" s="769">
        <v>6.3276197278101813</v>
      </c>
      <c r="L18" s="226"/>
      <c r="M18" s="234">
        <v>87578</v>
      </c>
      <c r="N18" s="769">
        <f>M18/'20pobl'!X18*100</f>
        <v>40.016814939708389</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89970</v>
      </c>
      <c r="E19" s="763">
        <f>D19/'20pobl'!D19*100</f>
        <v>4.3816672251096751</v>
      </c>
      <c r="F19" s="226"/>
      <c r="G19" s="234">
        <v>21032</v>
      </c>
      <c r="H19" s="769">
        <v>1.2686532502604322</v>
      </c>
      <c r="I19" s="226"/>
      <c r="J19" s="234">
        <v>17545</v>
      </c>
      <c r="K19" s="769">
        <v>6.6635270168135845</v>
      </c>
      <c r="L19" s="226"/>
      <c r="M19" s="234">
        <v>51393</v>
      </c>
      <c r="N19" s="769">
        <f>M19/'20pobl'!X19*100</f>
        <v>38.872836742103352</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341061</v>
      </c>
      <c r="E20" s="763">
        <f>D20/'20pobl'!D20*100</f>
        <v>4.3767230264669958</v>
      </c>
      <c r="F20" s="226"/>
      <c r="G20" s="234">
        <v>85837</v>
      </c>
      <c r="H20" s="769">
        <v>1.3644811738254623</v>
      </c>
      <c r="I20" s="226"/>
      <c r="J20" s="234">
        <v>75875</v>
      </c>
      <c r="K20" s="769">
        <v>7.2363696361453202</v>
      </c>
      <c r="L20" s="226"/>
      <c r="M20" s="234">
        <v>179349</v>
      </c>
      <c r="N20" s="769">
        <f>M20/'20pobl'!X20*100</f>
        <v>39.567632679715494</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179873</v>
      </c>
      <c r="E21" s="763">
        <f>D21/'20pobl'!D21*100</f>
        <v>3.5283280570470539</v>
      </c>
      <c r="F21" s="226"/>
      <c r="G21" s="234">
        <v>49097</v>
      </c>
      <c r="H21" s="769">
        <v>1.2034327627259149</v>
      </c>
      <c r="I21" s="226"/>
      <c r="J21" s="234">
        <v>38844</v>
      </c>
      <c r="K21" s="769">
        <v>5.3228969253980454</v>
      </c>
      <c r="L21" s="226"/>
      <c r="M21" s="234">
        <v>91932</v>
      </c>
      <c r="N21" s="769">
        <f>M21/'20pobl'!X21*100</f>
        <v>31.869046133366613</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54967</v>
      </c>
      <c r="E22" s="763">
        <f>D22/'20pobl'!D22*100</f>
        <v>5.211248644261909</v>
      </c>
      <c r="F22" s="226"/>
      <c r="G22" s="234">
        <v>12747</v>
      </c>
      <c r="H22" s="769">
        <v>1.5393942175198931</v>
      </c>
      <c r="I22" s="226"/>
      <c r="J22" s="234">
        <v>12139</v>
      </c>
      <c r="K22" s="769">
        <v>7.9536892039758609</v>
      </c>
      <c r="L22" s="226"/>
      <c r="M22" s="234">
        <v>30081</v>
      </c>
      <c r="N22" s="769">
        <f>M22/'20pobl'!X22*100</f>
        <v>40.594046044641168</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82735</v>
      </c>
      <c r="E23" s="763">
        <f>D23/'20pobl'!D23*100</f>
        <v>3.0751201279779252</v>
      </c>
      <c r="F23" s="226"/>
      <c r="G23" s="234">
        <v>23223</v>
      </c>
      <c r="H23" s="769">
        <v>1.1682565043157527</v>
      </c>
      <c r="I23" s="226"/>
      <c r="J23" s="234">
        <v>15157</v>
      </c>
      <c r="K23" s="769">
        <v>3.2607690139814856</v>
      </c>
      <c r="L23" s="226"/>
      <c r="M23" s="234">
        <v>44355</v>
      </c>
      <c r="N23" s="769">
        <f>M23/'20pobl'!X23*100</f>
        <v>18.652150327374571</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232772</v>
      </c>
      <c r="E24" s="763">
        <f>D24/'20pobl'!D24*100</f>
        <v>3.4483024252422396</v>
      </c>
      <c r="F24" s="226"/>
      <c r="G24" s="234">
        <v>55055</v>
      </c>
      <c r="H24" s="769">
        <v>0.99845358029621545</v>
      </c>
      <c r="I24" s="226"/>
      <c r="J24" s="234">
        <v>45264</v>
      </c>
      <c r="K24" s="769">
        <v>5.2265786024814247</v>
      </c>
      <c r="L24" s="226"/>
      <c r="M24" s="234">
        <v>132453</v>
      </c>
      <c r="N24" s="769">
        <f>M24/'20pobl'!X24*100</f>
        <v>35.771617774945042</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51647</v>
      </c>
      <c r="E25" s="763">
        <f>D25/'20pobl'!D25*100</f>
        <v>3.3714825854278216</v>
      </c>
      <c r="F25" s="226"/>
      <c r="G25" s="234">
        <v>18504</v>
      </c>
      <c r="H25" s="769">
        <v>1.4399562970462374</v>
      </c>
      <c r="I25" s="226"/>
      <c r="J25" s="234">
        <v>11282</v>
      </c>
      <c r="K25" s="769">
        <v>6.4396814977596391</v>
      </c>
      <c r="L25" s="226"/>
      <c r="M25" s="234">
        <v>21861</v>
      </c>
      <c r="N25" s="769">
        <f>M25/'20pobl'!X25*100</f>
        <v>30.51337167104014</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21682</v>
      </c>
      <c r="E26" s="765">
        <f>D26/'20pobl'!D26*100</f>
        <v>3.2647861747252365</v>
      </c>
      <c r="F26" s="226"/>
      <c r="G26" s="238">
        <v>5177</v>
      </c>
      <c r="H26" s="770">
        <v>0.9777129788234582</v>
      </c>
      <c r="I26" s="226"/>
      <c r="J26" s="238">
        <v>4087</v>
      </c>
      <c r="K26" s="770">
        <v>4.3881122635229444</v>
      </c>
      <c r="L26" s="226"/>
      <c r="M26" s="238">
        <v>12418</v>
      </c>
      <c r="N26" s="770">
        <f>M26/'20pobl'!X26*100</f>
        <v>29.938762717585227</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110944</v>
      </c>
      <c r="E27" s="765">
        <f>D27/'20pobl'!D27*100</f>
        <v>5.024241749065065</v>
      </c>
      <c r="F27" s="226"/>
      <c r="G27" s="238">
        <v>29273</v>
      </c>
      <c r="H27" s="770">
        <v>1.726351496794458</v>
      </c>
      <c r="I27" s="226"/>
      <c r="J27" s="238">
        <v>22227</v>
      </c>
      <c r="K27" s="770">
        <v>6.2928569406302204</v>
      </c>
      <c r="L27" s="226"/>
      <c r="M27" s="238">
        <v>59444</v>
      </c>
      <c r="N27" s="770">
        <f>M27/'20pobl'!X27*100</f>
        <v>37.314116768252489</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14388</v>
      </c>
      <c r="E28" s="765">
        <f>D28/'20pobl'!D28*100</f>
        <v>4.4977679966988857</v>
      </c>
      <c r="F28" s="226"/>
      <c r="G28" s="238">
        <v>3403</v>
      </c>
      <c r="H28" s="770">
        <v>1.3555554670352652</v>
      </c>
      <c r="I28" s="226"/>
      <c r="J28" s="238">
        <v>2676</v>
      </c>
      <c r="K28" s="770">
        <v>5.7289659601798331</v>
      </c>
      <c r="L28" s="226"/>
      <c r="M28" s="238">
        <v>8309</v>
      </c>
      <c r="N28" s="770">
        <f>M28/'20pobl'!X28*100</f>
        <v>37.527663610496361</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4946</v>
      </c>
      <c r="E29" s="766">
        <f>D29/'20pobl'!D29*100</f>
        <v>2.939026781629003</v>
      </c>
      <c r="F29" s="226"/>
      <c r="G29" s="245">
        <v>2593</v>
      </c>
      <c r="H29" s="771">
        <v>1.7475283223593319</v>
      </c>
      <c r="I29" s="226"/>
      <c r="J29" s="245">
        <v>927</v>
      </c>
      <c r="K29" s="771">
        <v>6.1606964843490397</v>
      </c>
      <c r="L29" s="226"/>
      <c r="M29" s="245">
        <v>1426</v>
      </c>
      <c r="N29" s="771">
        <f>M29/'20pobl'!X29*100</f>
        <v>29.347602387322496</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1913969</v>
      </c>
      <c r="E31" s="767">
        <f>D31/'20pobl'!D31*100</f>
        <v>4.0314946134231144</v>
      </c>
      <c r="F31" s="211"/>
      <c r="G31" s="253">
        <f>SUM(G12:G29)</f>
        <v>503119</v>
      </c>
      <c r="H31" s="254">
        <f>G31/'20pobl'!J31*100</f>
        <v>1.324122463148492</v>
      </c>
      <c r="I31" s="211"/>
      <c r="J31" s="253">
        <f>SUM(J12:J29)</f>
        <v>406505</v>
      </c>
      <c r="K31" s="254">
        <f>J31/'20pobl'!Q31*100</f>
        <v>6.1456397411334169</v>
      </c>
      <c r="L31" s="211"/>
      <c r="M31" s="253">
        <f>SUM(M12:M29)</f>
        <v>1004345</v>
      </c>
      <c r="N31" s="254">
        <f>M31/'20pobl'!X31*100</f>
        <v>35.06199897154216</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57" t="str">
        <f>'24solcasaad_pobl'!B34:N34</f>
        <v>(1) Cifras definitivas INE de la Estadística del Padrón continuo referidas al 01/01/2022. Datos definitivos (publicado 24/1/2023)</v>
      </c>
      <c r="C34" s="1071"/>
      <c r="D34" s="1071"/>
      <c r="E34" s="1071"/>
      <c r="F34" s="1071"/>
      <c r="G34" s="1071"/>
      <c r="H34" s="1071"/>
      <c r="I34" s="1071"/>
      <c r="J34" s="1071"/>
      <c r="K34" s="1071"/>
      <c r="L34" s="1071"/>
      <c r="M34" s="1071"/>
      <c r="N34" s="1071"/>
    </row>
    <row r="35" spans="2:14" ht="29.25" customHeight="1" x14ac:dyDescent="0.2">
      <c r="B35" s="1064"/>
      <c r="C35" s="1064"/>
      <c r="D35" s="1064"/>
      <c r="E35" s="737"/>
      <c r="F35" s="262"/>
      <c r="G35" s="262"/>
      <c r="H35" s="262"/>
    </row>
    <row r="36" spans="2:14" ht="4.5" customHeight="1" x14ac:dyDescent="0.2">
      <c r="B36" s="1065"/>
      <c r="C36" s="1065"/>
      <c r="D36" s="1065"/>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3"/>
  <sheetViews>
    <sheetView topLeftCell="A10" zoomScaleNormal="100" workbookViewId="0">
      <selection activeCell="A33" sqref="A33:XFD33"/>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6"/>
      <c r="C2" s="1016"/>
      <c r="D2" s="1016"/>
      <c r="E2" s="1016"/>
      <c r="F2" s="1016"/>
      <c r="G2" s="1016"/>
      <c r="H2" s="1016"/>
      <c r="I2" s="1016"/>
      <c r="J2" s="1016"/>
      <c r="K2" s="1016"/>
      <c r="L2" s="1016"/>
      <c r="M2" s="1016"/>
      <c r="N2" s="1016"/>
      <c r="O2" s="1016"/>
      <c r="P2" s="1016"/>
      <c r="Q2" s="1016"/>
      <c r="R2" s="1016"/>
      <c r="S2" s="10"/>
      <c r="T2" s="16"/>
      <c r="U2" s="15"/>
      <c r="V2" s="15"/>
      <c r="W2" s="15"/>
      <c r="X2" s="15"/>
      <c r="Y2" s="15"/>
      <c r="Z2" s="15"/>
      <c r="AA2" s="15"/>
      <c r="AB2" s="15"/>
      <c r="AC2" s="15"/>
      <c r="AD2" s="15"/>
    </row>
    <row r="3" spans="1:30" x14ac:dyDescent="0.2">
      <c r="B3" s="3"/>
      <c r="C3" s="1022" t="s">
        <v>326</v>
      </c>
      <c r="D3" s="1022"/>
      <c r="E3" s="1022"/>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3" t="s">
        <v>302</v>
      </c>
      <c r="C5" s="1024"/>
      <c r="D5" s="1024"/>
      <c r="E5" s="1024"/>
      <c r="F5" s="1024"/>
      <c r="G5" s="1024"/>
      <c r="H5" s="1024"/>
      <c r="I5" s="1024"/>
      <c r="J5" s="1024"/>
      <c r="K5" s="1024"/>
      <c r="L5" s="1024"/>
      <c r="M5" s="1024"/>
      <c r="N5" s="1024"/>
      <c r="O5" s="1024"/>
      <c r="P5" s="1024"/>
      <c r="Q5" s="1025">
        <v>45107</v>
      </c>
      <c r="R5" s="1026"/>
      <c r="S5" s="1026"/>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1" t="s">
        <v>327</v>
      </c>
      <c r="C7" s="1021"/>
      <c r="D7" s="1021"/>
      <c r="E7" s="1021"/>
      <c r="F7" s="1021"/>
      <c r="G7" s="1021"/>
      <c r="H7" s="1021"/>
      <c r="I7" s="1021"/>
      <c r="J7" s="1021"/>
      <c r="K7" s="1021"/>
      <c r="L7" s="1021"/>
      <c r="M7" s="1021"/>
      <c r="N7" s="1021"/>
      <c r="O7" s="1021"/>
      <c r="P7" s="1021"/>
      <c r="Q7" s="1021"/>
      <c r="R7" s="1021"/>
      <c r="S7" s="1021"/>
      <c r="T7" s="1"/>
    </row>
    <row r="8" spans="1:30" ht="18.75" customHeight="1" x14ac:dyDescent="0.2">
      <c r="B8" s="1020" t="s">
        <v>328</v>
      </c>
      <c r="C8" s="1020"/>
      <c r="D8" s="1020"/>
      <c r="E8" s="1020"/>
      <c r="F8" s="1020"/>
      <c r="G8" s="1020"/>
      <c r="H8" s="1020"/>
      <c r="I8" s="1020"/>
      <c r="J8" s="1020"/>
      <c r="K8" s="1020"/>
      <c r="L8" s="1020"/>
      <c r="M8" s="1020"/>
      <c r="N8" s="1020"/>
      <c r="O8" s="1020"/>
      <c r="P8" s="1020"/>
      <c r="Q8" s="1020"/>
      <c r="R8" s="1020"/>
      <c r="S8" s="1020"/>
      <c r="T8" s="1020"/>
    </row>
    <row r="9" spans="1:30" ht="18.75" customHeight="1" x14ac:dyDescent="0.2">
      <c r="B9" s="1020" t="s">
        <v>329</v>
      </c>
      <c r="C9" s="1020"/>
      <c r="D9" s="1020"/>
      <c r="E9" s="1020"/>
      <c r="F9" s="1020"/>
      <c r="G9" s="1020"/>
      <c r="H9" s="1020"/>
      <c r="I9" s="1020"/>
      <c r="J9" s="1020"/>
      <c r="K9" s="1020"/>
      <c r="L9" s="1020"/>
      <c r="M9" s="1020"/>
      <c r="N9" s="1020"/>
      <c r="O9" s="1020"/>
      <c r="P9" s="1020"/>
      <c r="Q9" s="1020"/>
      <c r="R9" s="1020"/>
      <c r="S9" s="1020"/>
      <c r="T9" s="1020"/>
    </row>
    <row r="10" spans="1:30" ht="18.75" customHeight="1" x14ac:dyDescent="0.2">
      <c r="B10" s="1020" t="s">
        <v>330</v>
      </c>
      <c r="C10" s="1020"/>
      <c r="D10" s="1020"/>
      <c r="E10" s="1020"/>
      <c r="F10" s="1020"/>
      <c r="G10" s="1020"/>
      <c r="H10" s="1020"/>
      <c r="I10" s="1020"/>
      <c r="J10" s="1020"/>
      <c r="K10" s="1020"/>
      <c r="L10" s="1020"/>
      <c r="M10" s="1020"/>
      <c r="N10" s="1020"/>
      <c r="O10" s="1020"/>
      <c r="P10" s="1020"/>
      <c r="Q10" s="1020"/>
      <c r="R10" s="1020"/>
      <c r="S10" s="1020"/>
      <c r="T10" s="1020"/>
    </row>
    <row r="11" spans="1:30" ht="18.75" customHeight="1" x14ac:dyDescent="0.2">
      <c r="B11" s="1020" t="s">
        <v>331</v>
      </c>
      <c r="C11" s="1020"/>
      <c r="D11" s="1020"/>
      <c r="E11" s="1020"/>
      <c r="F11" s="1020"/>
      <c r="G11" s="1020"/>
      <c r="H11" s="1020"/>
      <c r="I11" s="1020"/>
      <c r="J11" s="1020"/>
      <c r="K11" s="1020"/>
      <c r="L11" s="1020"/>
      <c r="M11" s="1020"/>
      <c r="N11" s="1020"/>
      <c r="O11" s="1020"/>
      <c r="P11" s="1020"/>
      <c r="Q11" s="1020"/>
      <c r="R11" s="1020"/>
      <c r="S11" s="1020"/>
      <c r="T11" s="1020"/>
    </row>
    <row r="12" spans="1:30" ht="18.75" customHeight="1" x14ac:dyDescent="0.2">
      <c r="B12" s="1020" t="s">
        <v>332</v>
      </c>
      <c r="C12" s="1020"/>
      <c r="D12" s="1020"/>
      <c r="E12" s="1020"/>
      <c r="F12" s="1020"/>
      <c r="G12" s="1020"/>
      <c r="H12" s="1020"/>
      <c r="I12" s="1020"/>
      <c r="J12" s="1020"/>
      <c r="K12" s="1020"/>
      <c r="L12" s="1020"/>
      <c r="M12" s="1020"/>
      <c r="N12" s="1020"/>
      <c r="O12" s="1020"/>
      <c r="P12" s="1020"/>
      <c r="Q12" s="1020"/>
      <c r="R12" s="1020"/>
      <c r="S12" s="1020"/>
      <c r="T12" s="1020"/>
    </row>
    <row r="13" spans="1:30" ht="18.75" customHeight="1" x14ac:dyDescent="0.2">
      <c r="B13" s="1020" t="s">
        <v>333</v>
      </c>
      <c r="C13" s="1020"/>
      <c r="D13" s="1020"/>
      <c r="E13" s="1020"/>
      <c r="F13" s="1020"/>
      <c r="G13" s="1020"/>
      <c r="H13" s="1020"/>
      <c r="I13" s="1020"/>
      <c r="J13" s="1020"/>
      <c r="K13" s="1020"/>
      <c r="L13" s="1020"/>
      <c r="M13" s="1020"/>
      <c r="N13" s="1020"/>
      <c r="O13" s="1020"/>
      <c r="P13" s="1020"/>
      <c r="Q13" s="1020"/>
      <c r="R13" s="1020"/>
      <c r="S13" s="1020"/>
      <c r="T13" s="1020"/>
    </row>
    <row r="14" spans="1:30" ht="18.75" customHeight="1" x14ac:dyDescent="0.2">
      <c r="B14" s="863"/>
      <c r="C14" s="863"/>
      <c r="D14" s="863"/>
      <c r="E14" s="863"/>
      <c r="F14" s="863"/>
      <c r="G14" s="863"/>
      <c r="H14" s="863"/>
      <c r="I14" s="863"/>
      <c r="J14" s="863"/>
      <c r="K14" s="863"/>
      <c r="L14" s="863"/>
      <c r="M14" s="863"/>
      <c r="N14" s="863"/>
      <c r="O14" s="863"/>
      <c r="P14" s="863"/>
      <c r="Q14" s="863"/>
      <c r="R14" s="863"/>
      <c r="S14" s="863"/>
      <c r="T14" s="788"/>
    </row>
    <row r="15" spans="1:30" ht="18.75" customHeight="1" x14ac:dyDescent="0.2">
      <c r="B15" s="1021" t="s">
        <v>334</v>
      </c>
      <c r="C15" s="1021"/>
      <c r="D15" s="1021"/>
      <c r="E15" s="1021"/>
      <c r="F15" s="1021"/>
      <c r="G15" s="1021"/>
      <c r="H15" s="1021"/>
      <c r="I15" s="1021"/>
      <c r="J15" s="1021"/>
      <c r="K15" s="1021"/>
      <c r="L15" s="1021"/>
      <c r="M15" s="1021"/>
      <c r="N15" s="1021"/>
      <c r="O15" s="1021"/>
      <c r="P15" s="1021"/>
      <c r="Q15" s="1021"/>
      <c r="R15" s="1021"/>
      <c r="S15" s="1021"/>
      <c r="T15" s="1"/>
    </row>
    <row r="16" spans="1:30" ht="18.75" customHeight="1" x14ac:dyDescent="0.2">
      <c r="B16" s="1020" t="s">
        <v>335</v>
      </c>
      <c r="C16" s="1020"/>
      <c r="D16" s="1020"/>
      <c r="E16" s="1020"/>
      <c r="F16" s="1020"/>
      <c r="G16" s="1020"/>
      <c r="H16" s="1020"/>
      <c r="I16" s="1020"/>
      <c r="J16" s="1020"/>
      <c r="K16" s="1020"/>
      <c r="L16" s="1020"/>
      <c r="M16" s="1020"/>
      <c r="N16" s="1020"/>
      <c r="O16" s="1020"/>
      <c r="P16" s="1020"/>
      <c r="Q16" s="1020"/>
      <c r="R16" s="1020"/>
      <c r="S16" s="1020"/>
      <c r="T16" s="788"/>
    </row>
    <row r="17" spans="2:20" ht="18.75" customHeight="1" x14ac:dyDescent="0.2">
      <c r="B17" s="1020" t="s">
        <v>336</v>
      </c>
      <c r="C17" s="1020"/>
      <c r="D17" s="1020"/>
      <c r="E17" s="1020"/>
      <c r="F17" s="1020"/>
      <c r="G17" s="1020"/>
      <c r="H17" s="1020"/>
      <c r="I17" s="1020"/>
      <c r="J17" s="1020"/>
      <c r="K17" s="1020"/>
      <c r="L17" s="1020"/>
      <c r="M17" s="1020"/>
      <c r="N17" s="1020"/>
      <c r="O17" s="1020"/>
      <c r="P17" s="1020"/>
      <c r="Q17" s="1020"/>
      <c r="R17" s="1020"/>
      <c r="S17" s="1020"/>
      <c r="T17" s="863"/>
    </row>
    <row r="18" spans="2:20" ht="18.75" customHeight="1" x14ac:dyDescent="0.2">
      <c r="B18" s="1020" t="s">
        <v>337</v>
      </c>
      <c r="C18" s="1020"/>
      <c r="D18" s="1020"/>
      <c r="E18" s="1020"/>
      <c r="F18" s="1020"/>
      <c r="G18" s="1020"/>
      <c r="H18" s="1020"/>
      <c r="I18" s="1020"/>
      <c r="J18" s="1020"/>
      <c r="K18" s="1020"/>
      <c r="L18" s="1020"/>
      <c r="M18" s="1020"/>
      <c r="N18" s="1020"/>
      <c r="O18" s="1020"/>
      <c r="P18" s="1020"/>
      <c r="Q18" s="1020"/>
      <c r="R18" s="1020"/>
      <c r="S18" s="1020"/>
      <c r="T18" s="863"/>
    </row>
    <row r="19" spans="2:20" ht="18.75" customHeight="1" x14ac:dyDescent="0.2">
      <c r="B19" s="863"/>
      <c r="C19" s="863"/>
      <c r="D19" s="863"/>
      <c r="E19" s="863"/>
      <c r="F19" s="863"/>
      <c r="G19" s="863"/>
      <c r="H19" s="863"/>
      <c r="I19" s="863"/>
      <c r="J19" s="863"/>
      <c r="K19" s="863"/>
      <c r="L19" s="863"/>
      <c r="M19" s="863"/>
      <c r="N19" s="863"/>
      <c r="O19" s="863"/>
      <c r="P19" s="863"/>
      <c r="Q19" s="863"/>
      <c r="R19" s="863"/>
      <c r="S19" s="863"/>
      <c r="T19" s="788"/>
    </row>
    <row r="20" spans="2:20" ht="18.75" customHeight="1" x14ac:dyDescent="0.2">
      <c r="B20" s="1021" t="s">
        <v>338</v>
      </c>
      <c r="C20" s="1021"/>
      <c r="D20" s="1021"/>
      <c r="E20" s="1021"/>
      <c r="F20" s="1021"/>
      <c r="G20" s="1021"/>
      <c r="H20" s="1021"/>
      <c r="I20" s="1021"/>
      <c r="J20" s="1021"/>
      <c r="K20" s="1021"/>
      <c r="L20" s="1021"/>
      <c r="M20" s="1021"/>
      <c r="N20" s="1021"/>
      <c r="O20" s="1021"/>
      <c r="P20" s="1021"/>
      <c r="Q20" s="1021"/>
      <c r="R20" s="1021"/>
      <c r="S20" s="1021"/>
      <c r="T20" s="1"/>
    </row>
    <row r="21" spans="2:20" ht="18.75" customHeight="1" x14ac:dyDescent="0.2">
      <c r="B21" s="1020" t="s">
        <v>339</v>
      </c>
      <c r="C21" s="1020"/>
      <c r="D21" s="1020"/>
      <c r="E21" s="1020"/>
      <c r="F21" s="1020"/>
      <c r="G21" s="1020"/>
      <c r="H21" s="1020"/>
      <c r="I21" s="1020"/>
      <c r="J21" s="1020"/>
      <c r="K21" s="1020"/>
      <c r="L21" s="1020"/>
      <c r="M21" s="1020"/>
      <c r="N21" s="1020"/>
      <c r="O21" s="1020"/>
      <c r="P21" s="1020"/>
      <c r="Q21" s="1020"/>
      <c r="R21" s="1020"/>
      <c r="S21" s="1020"/>
      <c r="T21" s="788"/>
    </row>
    <row r="22" spans="2:20" ht="18.75" customHeight="1" x14ac:dyDescent="0.2">
      <c r="B22" s="863"/>
      <c r="C22" s="863"/>
      <c r="D22" s="863"/>
      <c r="E22" s="863"/>
      <c r="F22" s="863"/>
      <c r="G22" s="863"/>
      <c r="H22" s="863"/>
      <c r="I22" s="863"/>
      <c r="J22" s="863"/>
      <c r="K22" s="863"/>
      <c r="L22" s="863"/>
      <c r="M22" s="863"/>
      <c r="N22" s="863"/>
      <c r="O22" s="863"/>
      <c r="P22" s="863"/>
      <c r="Q22" s="863"/>
      <c r="R22" s="863"/>
      <c r="S22" s="863"/>
      <c r="T22" s="788"/>
    </row>
    <row r="23" spans="2:20" ht="18.75" customHeight="1" x14ac:dyDescent="0.2">
      <c r="B23" s="1021" t="s">
        <v>340</v>
      </c>
      <c r="C23" s="1021"/>
      <c r="D23" s="1021"/>
      <c r="E23" s="1021"/>
      <c r="F23" s="1021"/>
      <c r="G23" s="1021"/>
      <c r="H23" s="1021"/>
      <c r="I23" s="1021"/>
      <c r="J23" s="1021"/>
      <c r="K23" s="1021"/>
      <c r="L23" s="1021"/>
      <c r="M23" s="1021"/>
      <c r="N23" s="1021"/>
      <c r="O23" s="1021"/>
      <c r="P23" s="1021"/>
      <c r="Q23" s="1021"/>
      <c r="R23" s="1021"/>
      <c r="S23" s="1021"/>
      <c r="T23" s="1"/>
    </row>
    <row r="24" spans="2:20" ht="18.75" customHeight="1" x14ac:dyDescent="0.2">
      <c r="B24" s="1020" t="s">
        <v>340</v>
      </c>
      <c r="C24" s="1020"/>
      <c r="D24" s="1020"/>
      <c r="E24" s="1020"/>
      <c r="F24" s="1020"/>
      <c r="G24" s="1020"/>
      <c r="H24" s="1020"/>
      <c r="I24" s="1020"/>
      <c r="J24" s="1020"/>
      <c r="K24" s="1020"/>
      <c r="L24" s="1020"/>
      <c r="M24" s="1020"/>
      <c r="N24" s="1020"/>
      <c r="O24" s="1020"/>
      <c r="P24" s="1020"/>
      <c r="Q24" s="1020"/>
      <c r="R24" s="1020"/>
      <c r="S24" s="1020"/>
      <c r="T24" s="788"/>
    </row>
    <row r="25" spans="2:20" ht="18.75" customHeight="1" x14ac:dyDescent="0.2">
      <c r="B25" s="1020" t="s">
        <v>341</v>
      </c>
      <c r="C25" s="1020"/>
      <c r="D25" s="1020"/>
      <c r="E25" s="1020"/>
      <c r="F25" s="1020"/>
      <c r="G25" s="1020"/>
      <c r="H25" s="1020"/>
      <c r="I25" s="1020"/>
      <c r="J25" s="1020"/>
      <c r="K25" s="1020"/>
      <c r="L25" s="1020"/>
      <c r="M25" s="1020"/>
      <c r="N25" s="1020"/>
      <c r="O25" s="1020"/>
      <c r="P25" s="1020"/>
      <c r="Q25" s="1020"/>
      <c r="R25" s="1020"/>
      <c r="S25" s="1020"/>
      <c r="T25" s="788"/>
    </row>
    <row r="26" spans="2:20" ht="18.75" customHeight="1" x14ac:dyDescent="0.2">
      <c r="B26" s="863"/>
      <c r="C26" s="863"/>
      <c r="D26" s="863"/>
      <c r="E26" s="863"/>
      <c r="F26" s="863"/>
      <c r="G26" s="863"/>
      <c r="H26" s="863"/>
      <c r="I26" s="863"/>
      <c r="J26" s="863"/>
      <c r="K26" s="863"/>
      <c r="L26" s="863"/>
      <c r="M26" s="863"/>
      <c r="N26" s="863"/>
      <c r="O26" s="863"/>
      <c r="P26" s="863"/>
      <c r="Q26" s="863"/>
      <c r="R26" s="863"/>
      <c r="S26" s="863"/>
      <c r="T26" s="788"/>
    </row>
    <row r="27" spans="2:20" ht="18.75" customHeight="1" x14ac:dyDescent="0.2">
      <c r="B27" s="1021" t="s">
        <v>342</v>
      </c>
      <c r="C27" s="1021"/>
      <c r="D27" s="1021"/>
      <c r="E27" s="1021"/>
      <c r="F27" s="1021"/>
      <c r="G27" s="1021"/>
      <c r="H27" s="1021"/>
      <c r="I27" s="1021"/>
      <c r="J27" s="1021"/>
      <c r="K27" s="1021"/>
      <c r="L27" s="1021"/>
      <c r="M27" s="1021"/>
      <c r="N27" s="1021"/>
      <c r="O27" s="1021"/>
      <c r="P27" s="1021"/>
      <c r="Q27" s="1021"/>
      <c r="R27" s="1021"/>
      <c r="S27" s="1021"/>
      <c r="T27" s="1"/>
    </row>
    <row r="28" spans="2:20" ht="18.75" customHeight="1" x14ac:dyDescent="0.2">
      <c r="B28" s="1020" t="s">
        <v>342</v>
      </c>
      <c r="C28" s="1020"/>
      <c r="D28" s="1020"/>
      <c r="E28" s="1020"/>
      <c r="F28" s="1020"/>
      <c r="G28" s="1020"/>
      <c r="H28" s="1020"/>
      <c r="I28" s="1020"/>
      <c r="J28" s="1020"/>
      <c r="K28" s="1020"/>
      <c r="L28" s="1020"/>
      <c r="M28" s="1020"/>
      <c r="N28" s="1020"/>
      <c r="O28" s="1020"/>
      <c r="P28" s="1020"/>
      <c r="Q28" s="1020"/>
      <c r="R28" s="1020"/>
      <c r="S28" s="1020"/>
      <c r="T28" s="788"/>
    </row>
    <row r="29" spans="2:20" ht="18.75" customHeight="1" x14ac:dyDescent="0.2">
      <c r="B29" s="1020" t="s">
        <v>343</v>
      </c>
      <c r="C29" s="1020"/>
      <c r="D29" s="1020"/>
      <c r="E29" s="1020"/>
      <c r="F29" s="1020"/>
      <c r="G29" s="1020"/>
      <c r="H29" s="1020"/>
      <c r="I29" s="1020"/>
      <c r="J29" s="1020"/>
      <c r="K29" s="1020"/>
      <c r="L29" s="1020"/>
      <c r="M29" s="1020"/>
      <c r="N29" s="1020"/>
      <c r="O29" s="1020"/>
      <c r="P29" s="1020"/>
      <c r="Q29" s="1020"/>
      <c r="R29" s="1020"/>
      <c r="S29" s="1020"/>
      <c r="T29" s="788"/>
    </row>
    <row r="30" spans="2:20" ht="18.75" customHeight="1" x14ac:dyDescent="0.2">
      <c r="B30" s="863"/>
      <c r="C30" s="863"/>
      <c r="D30" s="863"/>
      <c r="E30" s="863"/>
      <c r="F30" s="863"/>
      <c r="G30" s="863"/>
      <c r="H30" s="863"/>
      <c r="I30" s="863"/>
      <c r="J30" s="863"/>
      <c r="K30" s="863"/>
      <c r="L30" s="863"/>
      <c r="M30" s="863"/>
      <c r="N30" s="863"/>
      <c r="O30" s="863"/>
      <c r="P30" s="863"/>
      <c r="Q30" s="863"/>
      <c r="R30" s="863"/>
      <c r="S30" s="863"/>
      <c r="T30" s="788"/>
    </row>
    <row r="31" spans="2:20" ht="18.75" customHeight="1" x14ac:dyDescent="0.2">
      <c r="B31" s="1021" t="s">
        <v>344</v>
      </c>
      <c r="C31" s="1021"/>
      <c r="D31" s="1021"/>
      <c r="E31" s="1021"/>
      <c r="F31" s="1021"/>
      <c r="G31" s="1021"/>
      <c r="H31" s="1021"/>
      <c r="I31" s="1021"/>
      <c r="J31" s="1021"/>
      <c r="K31" s="1021"/>
      <c r="L31" s="1021"/>
      <c r="M31" s="1021"/>
      <c r="N31" s="1021"/>
      <c r="O31" s="1021"/>
      <c r="P31" s="1021"/>
      <c r="Q31" s="1021"/>
      <c r="R31" s="1021"/>
      <c r="S31" s="1021"/>
      <c r="T31" s="1"/>
    </row>
    <row r="32" spans="2:20" ht="18.75" customHeight="1" x14ac:dyDescent="0.2">
      <c r="B32" s="1020" t="s">
        <v>345</v>
      </c>
      <c r="C32" s="1020"/>
      <c r="D32" s="1020"/>
      <c r="E32" s="1020"/>
      <c r="F32" s="1020"/>
      <c r="G32" s="1020"/>
      <c r="H32" s="1020"/>
      <c r="I32" s="1020"/>
      <c r="J32" s="1020"/>
      <c r="K32" s="1020"/>
      <c r="L32" s="1020"/>
      <c r="M32" s="1020"/>
      <c r="N32" s="1020"/>
      <c r="O32" s="1020"/>
      <c r="P32" s="1020"/>
      <c r="Q32" s="1020"/>
      <c r="R32" s="1020"/>
      <c r="S32" s="1020"/>
      <c r="T32" s="788"/>
    </row>
    <row r="33" spans="2:20" ht="18.75" customHeight="1" x14ac:dyDescent="0.2">
      <c r="B33" s="1020" t="s">
        <v>346</v>
      </c>
      <c r="C33" s="1020"/>
      <c r="D33" s="1020"/>
      <c r="E33" s="1020"/>
      <c r="F33" s="1020"/>
      <c r="G33" s="1020"/>
      <c r="H33" s="1020"/>
      <c r="I33" s="1020"/>
      <c r="J33" s="1020"/>
      <c r="K33" s="1020"/>
      <c r="L33" s="1020"/>
      <c r="M33" s="1020"/>
      <c r="N33" s="1020"/>
      <c r="O33" s="1020"/>
      <c r="P33" s="1020"/>
      <c r="Q33" s="1020"/>
      <c r="R33" s="1020"/>
      <c r="S33" s="1020"/>
      <c r="T33" s="863"/>
    </row>
    <row r="34" spans="2:20" ht="18.75" customHeight="1" x14ac:dyDescent="0.2">
      <c r="B34" s="1020" t="s">
        <v>347</v>
      </c>
      <c r="C34" s="1020"/>
      <c r="D34" s="1020"/>
      <c r="E34" s="1020"/>
      <c r="F34" s="1020"/>
      <c r="G34" s="1020"/>
      <c r="H34" s="1020"/>
      <c r="I34" s="1020"/>
      <c r="J34" s="1020"/>
      <c r="K34" s="1020"/>
      <c r="L34" s="1020"/>
      <c r="M34" s="1020"/>
      <c r="N34" s="1020"/>
      <c r="O34" s="1020"/>
      <c r="P34" s="1020"/>
      <c r="Q34" s="1020"/>
      <c r="R34" s="1020"/>
      <c r="S34" s="1020"/>
      <c r="T34" s="863"/>
    </row>
    <row r="35" spans="2:20" ht="15" customHeight="1" x14ac:dyDescent="0.2">
      <c r="B35" s="1020" t="s">
        <v>348</v>
      </c>
      <c r="C35" s="1020"/>
      <c r="D35" s="1020"/>
      <c r="E35" s="1020"/>
      <c r="F35" s="1020"/>
      <c r="G35" s="1020"/>
      <c r="H35" s="1020"/>
      <c r="I35" s="1020"/>
      <c r="J35" s="1020"/>
      <c r="K35" s="1020"/>
      <c r="L35" s="1020"/>
      <c r="M35" s="1020"/>
      <c r="N35" s="1020"/>
      <c r="O35" s="1020"/>
      <c r="P35" s="1020"/>
      <c r="Q35" s="1020"/>
      <c r="R35" s="1020"/>
      <c r="S35" s="1020"/>
      <c r="T35" s="863"/>
    </row>
    <row r="36" spans="2:20" ht="15.95" customHeight="1" x14ac:dyDescent="0.2">
      <c r="B36" s="788"/>
      <c r="C36" s="788"/>
      <c r="D36" s="788"/>
      <c r="E36" s="788"/>
      <c r="F36" s="788"/>
      <c r="G36" s="788"/>
      <c r="H36" s="788"/>
      <c r="I36" s="788"/>
      <c r="J36" s="788"/>
      <c r="K36" s="788"/>
      <c r="L36" s="788"/>
      <c r="M36" s="788"/>
      <c r="N36" s="788"/>
      <c r="O36" s="789"/>
      <c r="P36" s="788"/>
      <c r="Q36" s="789"/>
      <c r="R36" s="788"/>
      <c r="S36" s="788"/>
      <c r="T36" s="788"/>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 ref="B27:S27"/>
    <mergeCell ref="B28:S28"/>
    <mergeCell ref="B16:S16"/>
    <mergeCell ref="B17:S17"/>
    <mergeCell ref="B18:S18"/>
    <mergeCell ref="B20:S20"/>
    <mergeCell ref="B21:S21"/>
    <mergeCell ref="B32:S32"/>
    <mergeCell ref="B33:S33"/>
    <mergeCell ref="B34:S34"/>
    <mergeCell ref="B35:S35"/>
    <mergeCell ref="B31:S31"/>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201" t="s">
        <v>143</v>
      </c>
      <c r="V1" s="201" t="s">
        <v>19</v>
      </c>
      <c r="Y1" s="201" t="s">
        <v>18</v>
      </c>
    </row>
    <row r="2" spans="1:50" s="205" customFormat="1" ht="52.5" customHeight="1" x14ac:dyDescent="0.2">
      <c r="B2" s="1033"/>
      <c r="C2" s="1033"/>
      <c r="D2" s="1033"/>
      <c r="E2" s="1033"/>
      <c r="F2" s="1033"/>
      <c r="G2" s="1033"/>
      <c r="H2" s="1033"/>
      <c r="I2" s="1033"/>
      <c r="O2" s="207"/>
    </row>
    <row r="3" spans="1:50" s="208" customFormat="1" ht="4.5" customHeight="1" x14ac:dyDescent="0.2">
      <c r="B3" s="1034"/>
      <c r="C3" s="1034"/>
      <c r="D3" s="1034"/>
      <c r="E3" s="1034"/>
      <c r="F3" s="1034"/>
      <c r="G3" s="1034"/>
      <c r="H3" s="1034"/>
      <c r="I3" s="1034"/>
      <c r="O3" s="207"/>
    </row>
    <row r="4" spans="1:50" s="208" customFormat="1" ht="17.25" customHeight="1" x14ac:dyDescent="0.2">
      <c r="A4" s="1034" t="s">
        <v>202</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row>
    <row r="5" spans="1:50"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row>
    <row r="6" spans="1:50" s="208" customFormat="1" ht="6" customHeight="1" x14ac:dyDescent="0.2">
      <c r="O6" s="207"/>
    </row>
    <row r="7" spans="1:50" s="213" customFormat="1" ht="12.75" customHeight="1" x14ac:dyDescent="0.2">
      <c r="A7" s="209"/>
      <c r="B7" s="1036" t="s">
        <v>15</v>
      </c>
      <c r="C7" s="211"/>
      <c r="D7" s="1045" t="s">
        <v>115</v>
      </c>
      <c r="E7" s="1043"/>
      <c r="F7" s="568"/>
      <c r="G7" s="1043"/>
      <c r="H7" s="1043"/>
      <c r="I7" s="568"/>
      <c r="J7" s="1043"/>
      <c r="K7" s="1043"/>
      <c r="L7" s="568"/>
      <c r="M7" s="1043"/>
      <c r="N7" s="1044"/>
      <c r="O7" s="211"/>
      <c r="P7" s="1045" t="s">
        <v>33</v>
      </c>
      <c r="Q7" s="1043"/>
      <c r="R7" s="568"/>
      <c r="S7" s="1043"/>
      <c r="T7" s="1043"/>
      <c r="U7" s="568"/>
      <c r="V7" s="1043"/>
      <c r="W7" s="1043"/>
      <c r="X7" s="568"/>
      <c r="Y7" s="1043"/>
      <c r="Z7" s="1044"/>
      <c r="AA7" s="430"/>
      <c r="AB7" s="430"/>
      <c r="AC7" s="431"/>
      <c r="AD7" s="431"/>
      <c r="AE7" s="431"/>
      <c r="AF7" s="431"/>
      <c r="AG7" s="431"/>
      <c r="AH7" s="431"/>
      <c r="AI7" s="432"/>
    </row>
    <row r="8" spans="1:50" s="213" customFormat="1" ht="33.75" customHeight="1" x14ac:dyDescent="0.2">
      <c r="A8" s="209"/>
      <c r="B8" s="1037"/>
      <c r="C8" s="211"/>
      <c r="D8" s="1074"/>
      <c r="E8" s="1075"/>
      <c r="F8" s="211"/>
      <c r="G8" s="1045" t="s">
        <v>177</v>
      </c>
      <c r="H8" s="1044"/>
      <c r="I8" s="211"/>
      <c r="J8" s="1045" t="s">
        <v>183</v>
      </c>
      <c r="K8" s="1044"/>
      <c r="L8" s="211"/>
      <c r="M8" s="1045" t="s">
        <v>178</v>
      </c>
      <c r="N8" s="1044"/>
      <c r="O8" s="211"/>
      <c r="P8" s="1074"/>
      <c r="Q8" s="1076"/>
      <c r="R8" s="501"/>
      <c r="S8" s="1045" t="s">
        <v>184</v>
      </c>
      <c r="T8" s="1044"/>
      <c r="U8" s="211"/>
      <c r="V8" s="1045" t="s">
        <v>185</v>
      </c>
      <c r="W8" s="1044"/>
      <c r="X8" s="211"/>
      <c r="Y8" s="1045" t="s">
        <v>186</v>
      </c>
      <c r="Z8" s="1044"/>
      <c r="AA8" s="430"/>
      <c r="AB8" s="430"/>
      <c r="AC8" s="431"/>
      <c r="AD8" s="431"/>
      <c r="AE8" s="431"/>
      <c r="AF8" s="431"/>
      <c r="AG8" s="431"/>
      <c r="AH8" s="431"/>
      <c r="AI8" s="432"/>
    </row>
    <row r="9" spans="1:50" s="219" customFormat="1" ht="36.75" customHeight="1" x14ac:dyDescent="0.2">
      <c r="A9" s="214"/>
      <c r="B9" s="1038"/>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57" t="s">
        <v>227</v>
      </c>
      <c r="C33" s="1057"/>
      <c r="D33" s="1057"/>
      <c r="E33" s="1057"/>
      <c r="F33" s="1057"/>
      <c r="G33" s="1057"/>
      <c r="H33" s="1057"/>
      <c r="I33" s="1057"/>
      <c r="J33" s="1057"/>
      <c r="K33" s="1057"/>
      <c r="L33" s="1057"/>
      <c r="M33" s="1057"/>
      <c r="O33" s="259"/>
    </row>
    <row r="34" spans="2:19" ht="29.25" customHeight="1" x14ac:dyDescent="0.2">
      <c r="B34" s="1064"/>
      <c r="C34" s="1064"/>
      <c r="D34" s="1064"/>
      <c r="E34" s="1064"/>
      <c r="F34" s="1064"/>
      <c r="G34" s="1064"/>
      <c r="H34" s="1064"/>
      <c r="I34" s="1064"/>
      <c r="J34" s="1064"/>
      <c r="K34" s="1064"/>
      <c r="L34" s="1064"/>
      <c r="M34" s="1064"/>
      <c r="N34" s="1064"/>
      <c r="O34" s="1064"/>
      <c r="P34" s="1064"/>
      <c r="Q34" s="262"/>
      <c r="R34" s="262"/>
      <c r="S34" s="262"/>
    </row>
    <row r="35" spans="2:19" ht="4.5" customHeight="1" x14ac:dyDescent="0.2">
      <c r="B35" s="1065"/>
      <c r="C35" s="1065"/>
      <c r="D35" s="1065"/>
      <c r="E35" s="1065"/>
      <c r="F35" s="1065"/>
      <c r="G35" s="1065"/>
      <c r="H35" s="1065"/>
      <c r="I35" s="1065"/>
      <c r="J35" s="1065"/>
      <c r="K35" s="1065"/>
      <c r="L35" s="1065"/>
      <c r="M35" s="1065"/>
      <c r="N35" s="1065"/>
      <c r="O35" s="1065"/>
      <c r="P35" s="1065"/>
      <c r="Q35" s="262"/>
      <c r="R35" s="262"/>
      <c r="S35" s="262"/>
    </row>
    <row r="38" spans="2:19" x14ac:dyDescent="0.2">
      <c r="L38" s="263"/>
      <c r="M38" s="263"/>
      <c r="N38" s="263"/>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topLeftCell="A17"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97"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33"/>
      <c r="C2" s="1033"/>
      <c r="D2" s="1033"/>
      <c r="E2" s="1033"/>
      <c r="F2" s="1033"/>
      <c r="G2" s="1033"/>
      <c r="H2" s="1033"/>
      <c r="I2" s="1033"/>
      <c r="O2" s="20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34"/>
      <c r="C3" s="1034"/>
      <c r="D3" s="1034"/>
      <c r="E3" s="1034"/>
      <c r="F3" s="1034"/>
      <c r="G3" s="1034"/>
      <c r="H3" s="1034"/>
      <c r="I3" s="1034"/>
      <c r="O3" s="20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34" t="s">
        <v>420</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431" customFormat="1" ht="12.75" customHeight="1" x14ac:dyDescent="0.2">
      <c r="A7" s="715"/>
      <c r="B7" s="1113" t="s">
        <v>15</v>
      </c>
      <c r="C7" s="675"/>
      <c r="D7" s="1114" t="s">
        <v>218</v>
      </c>
      <c r="E7" s="1114"/>
      <c r="F7" s="675"/>
      <c r="G7" s="1114"/>
      <c r="H7" s="1114"/>
      <c r="I7" s="675"/>
      <c r="J7" s="1114"/>
      <c r="K7" s="1114"/>
      <c r="L7" s="675"/>
      <c r="M7" s="1114"/>
      <c r="N7" s="1114"/>
      <c r="O7" s="675"/>
      <c r="P7" s="1114" t="s">
        <v>33</v>
      </c>
      <c r="Q7" s="1114"/>
      <c r="R7" s="675"/>
      <c r="S7" s="1114"/>
      <c r="T7" s="1114"/>
      <c r="U7" s="675"/>
      <c r="V7" s="1114"/>
      <c r="W7" s="1114"/>
      <c r="X7" s="675"/>
      <c r="Y7" s="1078"/>
      <c r="Z7" s="1078"/>
      <c r="AA7" s="672"/>
      <c r="AB7" s="672"/>
      <c r="AC7" s="596"/>
      <c r="AD7" s="596"/>
      <c r="AE7" s="596"/>
      <c r="AF7" s="596"/>
      <c r="AG7" s="596"/>
      <c r="AH7" s="596"/>
      <c r="AI7" s="597"/>
      <c r="AJ7" s="596"/>
      <c r="AK7" s="596"/>
      <c r="AL7" s="596"/>
      <c r="AM7" s="596"/>
      <c r="AN7" s="596"/>
      <c r="AO7" s="596"/>
      <c r="AP7" s="596"/>
      <c r="AQ7" s="596"/>
      <c r="AR7" s="596"/>
      <c r="AS7" s="596"/>
      <c r="AT7" s="596"/>
      <c r="AU7" s="596"/>
      <c r="AV7" s="596"/>
      <c r="AW7" s="596"/>
      <c r="AX7" s="596"/>
    </row>
    <row r="8" spans="1:50" s="431" customFormat="1" ht="33.75" customHeight="1" x14ac:dyDescent="0.2">
      <c r="A8" s="715"/>
      <c r="B8" s="1113"/>
      <c r="C8" s="675"/>
      <c r="D8" s="1114"/>
      <c r="E8" s="1114"/>
      <c r="F8" s="675"/>
      <c r="G8" s="1114" t="s">
        <v>177</v>
      </c>
      <c r="H8" s="1114"/>
      <c r="I8" s="675"/>
      <c r="J8" s="1114" t="s">
        <v>183</v>
      </c>
      <c r="K8" s="1114"/>
      <c r="L8" s="675"/>
      <c r="M8" s="1114" t="s">
        <v>178</v>
      </c>
      <c r="N8" s="1114"/>
      <c r="O8" s="675"/>
      <c r="P8" s="1114"/>
      <c r="Q8" s="1114"/>
      <c r="R8" s="675"/>
      <c r="S8" s="1114" t="s">
        <v>184</v>
      </c>
      <c r="T8" s="1114"/>
      <c r="U8" s="675"/>
      <c r="V8" s="1114" t="s">
        <v>185</v>
      </c>
      <c r="W8" s="1114"/>
      <c r="X8" s="675"/>
      <c r="Y8" s="1078" t="s">
        <v>186</v>
      </c>
      <c r="Z8" s="1078"/>
      <c r="AA8" s="672"/>
      <c r="AB8" s="672"/>
      <c r="AC8" s="596"/>
      <c r="AD8" s="596"/>
      <c r="AE8" s="596"/>
      <c r="AF8" s="596"/>
      <c r="AG8" s="596"/>
      <c r="AH8" s="596"/>
      <c r="AI8" s="597"/>
      <c r="AJ8" s="596"/>
      <c r="AK8" s="596"/>
      <c r="AL8" s="596"/>
      <c r="AM8" s="596"/>
      <c r="AN8" s="596"/>
      <c r="AO8" s="596"/>
      <c r="AP8" s="596"/>
      <c r="AQ8" s="596"/>
      <c r="AR8" s="596"/>
      <c r="AS8" s="596"/>
      <c r="AT8" s="596"/>
      <c r="AU8" s="596"/>
      <c r="AV8" s="596"/>
      <c r="AW8" s="596"/>
      <c r="AX8" s="596"/>
    </row>
    <row r="9" spans="1:50" s="435" customFormat="1" ht="36.75" customHeight="1" x14ac:dyDescent="0.2">
      <c r="A9" s="716"/>
      <c r="B9" s="1113"/>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599"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672"/>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 t="shared" ref="P11:P28" si="2">S11+V11+Y11</f>
        <v>384241</v>
      </c>
      <c r="Q11" s="685">
        <f>P11*100/D11</f>
        <v>4.5203829045172768</v>
      </c>
      <c r="R11" s="679"/>
      <c r="S11" s="682">
        <f>'34adictcasaad'!G12</f>
        <v>111674</v>
      </c>
      <c r="T11" s="686">
        <f>S11*100/G11</f>
        <v>1.6014744452295138</v>
      </c>
      <c r="U11" s="679"/>
      <c r="V11" s="682">
        <f>'34adictcasaad'!J12</f>
        <v>92311</v>
      </c>
      <c r="W11" s="686">
        <f>V11*100/J11</f>
        <v>8.3400039391207095</v>
      </c>
      <c r="X11" s="679"/>
      <c r="Y11" s="605">
        <f>'34adictcasaad'!M12</f>
        <v>180256</v>
      </c>
      <c r="Z11" s="609">
        <f>Y11*100/M11</f>
        <v>42.903589738707389</v>
      </c>
      <c r="AA11" s="588"/>
      <c r="AB11" s="589">
        <f t="shared" ref="AB11:AB28" si="3">_xlfn.RANK.EQ(Q11,Q$11:Q$30,0)</f>
        <v>4</v>
      </c>
      <c r="AC11" s="589">
        <v>1</v>
      </c>
      <c r="AD11" s="589">
        <f>MATCH(AC11,AB$11:AB$30,0)</f>
        <v>7</v>
      </c>
      <c r="AE11" s="590" t="str">
        <f t="shared" ref="AE11:AE29" si="4">INDEX(B$11:B$30,AD11,1)</f>
        <v>Castilla y León</v>
      </c>
      <c r="AF11" s="591">
        <f t="shared" ref="AF11:AF29" si="5">INDEX(Q$11:Q$30,AD11,1)</f>
        <v>6.0346702407444868</v>
      </c>
      <c r="AG11" s="587"/>
      <c r="AH11" s="589">
        <f>_xlfn.RANK.EQ(T11,T$11:T$30,0)</f>
        <v>4</v>
      </c>
      <c r="AI11" s="589">
        <v>1</v>
      </c>
      <c r="AJ11" s="589">
        <f>MATCH(AI11,AH$11:AH$30,0)</f>
        <v>18</v>
      </c>
      <c r="AK11" s="590" t="str">
        <f>INDEX(B$11:B$30,AJ11,1)</f>
        <v>Ceuta y Melilla</v>
      </c>
      <c r="AL11" s="591">
        <f>INDEX(T$11:T$30,AJ11,1)</f>
        <v>1.7475283223593316</v>
      </c>
      <c r="AM11" s="587"/>
      <c r="AN11" s="589">
        <f>_xlfn.RANK.EQ(W11,W$11:W$30,0)</f>
        <v>1</v>
      </c>
      <c r="AO11" s="589">
        <v>1</v>
      </c>
      <c r="AP11" s="589">
        <f>MATCH(AO11,AN$11:AN$30,0)</f>
        <v>1</v>
      </c>
      <c r="AQ11" s="590" t="str">
        <f>INDEX(B$11:B$30,AP11,1)</f>
        <v>Andalucía</v>
      </c>
      <c r="AR11" s="591">
        <f>INDEX(W$11:W$30,AP11,1)</f>
        <v>8.3400039391207095</v>
      </c>
      <c r="AS11" s="587"/>
      <c r="AT11" s="589">
        <f>_xlfn.RANK.EQ(Z11,Z$11:Z$30,0)</f>
        <v>1</v>
      </c>
      <c r="AU11" s="589">
        <v>1</v>
      </c>
      <c r="AV11" s="589">
        <f>MATCH(AU11,AT$11:AT$30,0)</f>
        <v>1</v>
      </c>
      <c r="AW11" s="590" t="str">
        <f>INDEX(B$11:B$30,AV11,1)</f>
        <v>Andalucía</v>
      </c>
      <c r="AX11" s="591">
        <f>INDEX(Z$11:Z$30,AV11,1)</f>
        <v>42.903589738707389</v>
      </c>
    </row>
    <row r="12" spans="1:50" s="231" customFormat="1" ht="18" customHeight="1" x14ac:dyDescent="0.15">
      <c r="A12" s="677"/>
      <c r="B12" s="678" t="s">
        <v>10</v>
      </c>
      <c r="C12" s="679"/>
      <c r="D12" s="680">
        <f t="shared" ref="D12:D28" si="6">G12+J12+M12</f>
        <v>1326315</v>
      </c>
      <c r="E12" s="681">
        <f t="shared" si="0"/>
        <v>2.793687765163531</v>
      </c>
      <c r="F12" s="679"/>
      <c r="G12" s="682">
        <f>'20pobl'!J13</f>
        <v>1033381</v>
      </c>
      <c r="H12" s="683">
        <f t="shared" ref="H12:H28" si="7">G12*100/$G$30</f>
        <v>2.7196806224588062</v>
      </c>
      <c r="I12" s="679"/>
      <c r="J12" s="682">
        <f>'20pobl'!Q13</f>
        <v>195961</v>
      </c>
      <c r="K12" s="683">
        <f t="shared" ref="K12:K28" si="8">J12*100/$J$30</f>
        <v>2.9625852309620928</v>
      </c>
      <c r="L12" s="679"/>
      <c r="M12" s="682">
        <f>'20pobl'!X13</f>
        <v>96973</v>
      </c>
      <c r="N12" s="683">
        <f t="shared" si="1"/>
        <v>3.3853578464246428</v>
      </c>
      <c r="O12" s="679"/>
      <c r="P12" s="684">
        <f t="shared" si="2"/>
        <v>48209</v>
      </c>
      <c r="Q12" s="685">
        <f t="shared" ref="Q12:Q28" si="9">P12*100/D12</f>
        <v>3.6348077191315786</v>
      </c>
      <c r="R12" s="679"/>
      <c r="S12" s="682">
        <f>'34adictcasaad'!G13</f>
        <v>9758</v>
      </c>
      <c r="T12" s="686">
        <f t="shared" ref="T12:T28" si="10">S12*100/G12</f>
        <v>0.94427902196769631</v>
      </c>
      <c r="U12" s="679"/>
      <c r="V12" s="682">
        <f>'34adictcasaad'!J13</f>
        <v>9205</v>
      </c>
      <c r="W12" s="686">
        <f t="shared" ref="W12:W28" si="11">V12*100/J12</f>
        <v>4.6973632508509349</v>
      </c>
      <c r="X12" s="679"/>
      <c r="Y12" s="605">
        <f>'34adictcasaad'!M13</f>
        <v>29246</v>
      </c>
      <c r="Z12" s="609">
        <f t="shared" ref="Z12:Z28" si="12">Y12*100/M12</f>
        <v>30.158910212120901</v>
      </c>
      <c r="AA12" s="588"/>
      <c r="AB12" s="589">
        <f t="shared" si="3"/>
        <v>11</v>
      </c>
      <c r="AC12" s="589">
        <v>2</v>
      </c>
      <c r="AD12" s="589">
        <f t="shared" ref="AD12:AD28" si="13">MATCH(AC12,AB$11:AB$30,0)</f>
        <v>11</v>
      </c>
      <c r="AE12" s="590" t="str">
        <f t="shared" si="4"/>
        <v>Extremadura</v>
      </c>
      <c r="AF12" s="591">
        <f t="shared" si="5"/>
        <v>5.2112486442619099</v>
      </c>
      <c r="AG12" s="587"/>
      <c r="AH12" s="589">
        <f t="shared" ref="AH12:AH30" si="14">_xlfn.RANK.EQ(T12,T$11:T$30,0)</f>
        <v>19</v>
      </c>
      <c r="AI12" s="589">
        <v>2</v>
      </c>
      <c r="AJ12" s="589">
        <f t="shared" ref="AJ12:AJ28" si="15">MATCH(AI12,AH$11:AH$30,0)</f>
        <v>16</v>
      </c>
      <c r="AK12" s="590" t="str">
        <f t="shared" ref="AK12:AK29" si="16">INDEX(B$11:B$30,AJ12,1)</f>
        <v>País Vasco</v>
      </c>
      <c r="AL12" s="591">
        <f t="shared" ref="AL12:AL29" si="17">INDEX(T$11:T$30,AJ12,1)</f>
        <v>1.7263514967944578</v>
      </c>
      <c r="AM12" s="587"/>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7.9536892039758618</v>
      </c>
      <c r="AS12" s="587"/>
      <c r="AT12" s="589">
        <f t="shared" ref="AT12:AT30" si="22">_xlfn.RANK.EQ(Z12,Z$11:Z$30,0)</f>
        <v>13</v>
      </c>
      <c r="AU12" s="589">
        <v>2</v>
      </c>
      <c r="AV12" s="589">
        <f t="shared" ref="AV12:AV28" si="23">MATCH(AU12,AT$11:AT$30,0)</f>
        <v>11</v>
      </c>
      <c r="AW12" s="590" t="str">
        <f t="shared" ref="AW12:AW29" si="24">INDEX(B$11:B$30,AV12,1)</f>
        <v>Extremadura</v>
      </c>
      <c r="AX12" s="591">
        <f t="shared" ref="AX12:AX29" si="25">INDEX(Z$11:Z$30,AV12,1)</f>
        <v>40.594046044641168</v>
      </c>
    </row>
    <row r="13" spans="1:50" s="231" customFormat="1" ht="18" customHeight="1" x14ac:dyDescent="0.15">
      <c r="A13" s="677"/>
      <c r="B13" s="678" t="s">
        <v>40</v>
      </c>
      <c r="C13" s="679"/>
      <c r="D13" s="680">
        <f t="shared" si="6"/>
        <v>1004686</v>
      </c>
      <c r="E13" s="681">
        <f t="shared" si="0"/>
        <v>2.1162235110294971</v>
      </c>
      <c r="F13" s="679"/>
      <c r="G13" s="682">
        <f>'20pobl'!J14</f>
        <v>731830</v>
      </c>
      <c r="H13" s="683">
        <f t="shared" si="7"/>
        <v>1.9260503821282062</v>
      </c>
      <c r="I13" s="679"/>
      <c r="J13" s="682">
        <f>'20pobl'!Q14</f>
        <v>187640</v>
      </c>
      <c r="K13" s="683">
        <f t="shared" si="8"/>
        <v>2.8367863643159974</v>
      </c>
      <c r="L13" s="679"/>
      <c r="M13" s="682">
        <f>'20pobl'!X14</f>
        <v>85216</v>
      </c>
      <c r="N13" s="683">
        <f t="shared" si="1"/>
        <v>2.974917288739364</v>
      </c>
      <c r="O13" s="679"/>
      <c r="P13" s="684">
        <f t="shared" si="2"/>
        <v>41658</v>
      </c>
      <c r="Q13" s="685">
        <f t="shared" si="9"/>
        <v>4.1463701096661048</v>
      </c>
      <c r="R13" s="679"/>
      <c r="S13" s="682">
        <f>'34adictcasaad'!G14</f>
        <v>9587</v>
      </c>
      <c r="T13" s="686">
        <f t="shared" si="10"/>
        <v>1.3100036893814138</v>
      </c>
      <c r="U13" s="679"/>
      <c r="V13" s="682">
        <f>'34adictcasaad'!J14</f>
        <v>9046</v>
      </c>
      <c r="W13" s="686">
        <f t="shared" si="11"/>
        <v>4.8209337028352159</v>
      </c>
      <c r="X13" s="679"/>
      <c r="Y13" s="605">
        <f>'34adictcasaad'!M14</f>
        <v>23025</v>
      </c>
      <c r="Z13" s="609">
        <f t="shared" si="12"/>
        <v>27.019573788959821</v>
      </c>
      <c r="AA13" s="588"/>
      <c r="AB13" s="589">
        <f t="shared" si="3"/>
        <v>8</v>
      </c>
      <c r="AC13" s="589">
        <v>3</v>
      </c>
      <c r="AD13" s="589">
        <f t="shared" si="13"/>
        <v>16</v>
      </c>
      <c r="AE13" s="590" t="str">
        <f t="shared" si="4"/>
        <v>País Vasco</v>
      </c>
      <c r="AF13" s="592">
        <f t="shared" si="5"/>
        <v>5.024241749065065</v>
      </c>
      <c r="AG13" s="587"/>
      <c r="AH13" s="589">
        <f t="shared" si="14"/>
        <v>11</v>
      </c>
      <c r="AI13" s="589">
        <v>3</v>
      </c>
      <c r="AJ13" s="589">
        <f t="shared" si="15"/>
        <v>7</v>
      </c>
      <c r="AK13" s="590" t="str">
        <f t="shared" si="16"/>
        <v>Castilla y León</v>
      </c>
      <c r="AL13" s="591">
        <f t="shared" si="17"/>
        <v>1.7187277747025345</v>
      </c>
      <c r="AM13" s="587"/>
      <c r="AN13" s="589">
        <f t="shared" si="18"/>
        <v>15</v>
      </c>
      <c r="AO13" s="589">
        <v>3</v>
      </c>
      <c r="AP13" s="589">
        <f t="shared" si="19"/>
        <v>9</v>
      </c>
      <c r="AQ13" s="590" t="str">
        <f t="shared" si="20"/>
        <v>Cataluña</v>
      </c>
      <c r="AR13" s="591">
        <f t="shared" si="21"/>
        <v>7.2363696361453202</v>
      </c>
      <c r="AS13" s="587"/>
      <c r="AT13" s="589">
        <f t="shared" si="22"/>
        <v>17</v>
      </c>
      <c r="AU13" s="589">
        <v>3</v>
      </c>
      <c r="AV13" s="589">
        <f t="shared" si="23"/>
        <v>7</v>
      </c>
      <c r="AW13" s="590" t="str">
        <f t="shared" si="24"/>
        <v>Castilla y León</v>
      </c>
      <c r="AX13" s="591">
        <f t="shared" si="25"/>
        <v>40.016814939708389</v>
      </c>
    </row>
    <row r="14" spans="1:50" s="231" customFormat="1" ht="18" customHeight="1" x14ac:dyDescent="0.15">
      <c r="A14" s="677"/>
      <c r="B14" s="678" t="s">
        <v>41</v>
      </c>
      <c r="C14" s="679"/>
      <c r="D14" s="680">
        <f t="shared" si="6"/>
        <v>1176659</v>
      </c>
      <c r="E14" s="681">
        <f t="shared" si="0"/>
        <v>2.4784593796115968</v>
      </c>
      <c r="F14" s="679"/>
      <c r="G14" s="682">
        <f>'20pobl'!J15</f>
        <v>984374</v>
      </c>
      <c r="H14" s="683">
        <f t="shared" si="7"/>
        <v>2.5907026479606889</v>
      </c>
      <c r="I14" s="679"/>
      <c r="J14" s="682">
        <f>'20pobl'!Q15</f>
        <v>141017</v>
      </c>
      <c r="K14" s="683">
        <f t="shared" si="8"/>
        <v>2.1319287078274836</v>
      </c>
      <c r="L14" s="679"/>
      <c r="M14" s="682">
        <f>'20pobl'!X15</f>
        <v>51268</v>
      </c>
      <c r="N14" s="683">
        <f t="shared" si="1"/>
        <v>1.789781960653982</v>
      </c>
      <c r="O14" s="679"/>
      <c r="P14" s="684">
        <f t="shared" si="2"/>
        <v>38540</v>
      </c>
      <c r="Q14" s="685">
        <f t="shared" si="9"/>
        <v>3.2753754486219031</v>
      </c>
      <c r="R14" s="679"/>
      <c r="S14" s="682">
        <f>'34adictcasaad'!G15</f>
        <v>10925</v>
      </c>
      <c r="T14" s="686">
        <f t="shared" si="10"/>
        <v>1.1098423973002132</v>
      </c>
      <c r="U14" s="679"/>
      <c r="V14" s="682">
        <f>'34adictcasaad'!J15</f>
        <v>8891</v>
      </c>
      <c r="W14" s="686">
        <f t="shared" si="11"/>
        <v>6.3049135919782717</v>
      </c>
      <c r="X14" s="679"/>
      <c r="Y14" s="605">
        <f>'34adictcasaad'!M15</f>
        <v>18724</v>
      </c>
      <c r="Z14" s="609">
        <f t="shared" si="12"/>
        <v>36.521806975111183</v>
      </c>
      <c r="AA14" s="588"/>
      <c r="AB14" s="589">
        <f t="shared" si="3"/>
        <v>15</v>
      </c>
      <c r="AC14" s="589">
        <v>4</v>
      </c>
      <c r="AD14" s="589">
        <f t="shared" si="13"/>
        <v>1</v>
      </c>
      <c r="AE14" s="590" t="str">
        <f t="shared" si="4"/>
        <v>Andalucía</v>
      </c>
      <c r="AF14" s="591">
        <f t="shared" si="5"/>
        <v>4.5203829045172768</v>
      </c>
      <c r="AG14" s="587"/>
      <c r="AH14" s="589">
        <f t="shared" si="14"/>
        <v>15</v>
      </c>
      <c r="AI14" s="589">
        <v>4</v>
      </c>
      <c r="AJ14" s="589">
        <f t="shared" si="15"/>
        <v>1</v>
      </c>
      <c r="AK14" s="590" t="str">
        <f t="shared" si="16"/>
        <v>Andalucía</v>
      </c>
      <c r="AL14" s="591">
        <f t="shared" si="17"/>
        <v>1.6014744452295138</v>
      </c>
      <c r="AM14" s="587"/>
      <c r="AN14" s="589">
        <f t="shared" si="18"/>
        <v>7</v>
      </c>
      <c r="AO14" s="589">
        <v>4</v>
      </c>
      <c r="AP14" s="589">
        <f t="shared" si="19"/>
        <v>8</v>
      </c>
      <c r="AQ14" s="590" t="str">
        <f t="shared" si="20"/>
        <v>Castilla - La Mancha</v>
      </c>
      <c r="AR14" s="591">
        <f t="shared" si="21"/>
        <v>6.6635270168135845</v>
      </c>
      <c r="AS14" s="587"/>
      <c r="AT14" s="589">
        <f t="shared" si="22"/>
        <v>8</v>
      </c>
      <c r="AU14" s="589">
        <v>4</v>
      </c>
      <c r="AV14" s="589">
        <f t="shared" si="23"/>
        <v>9</v>
      </c>
      <c r="AW14" s="590" t="str">
        <f t="shared" si="24"/>
        <v>Cataluña</v>
      </c>
      <c r="AX14" s="591">
        <f t="shared" si="25"/>
        <v>39.567632679715494</v>
      </c>
    </row>
    <row r="15" spans="1:50" s="231" customFormat="1" ht="18" customHeight="1" x14ac:dyDescent="0.15">
      <c r="A15" s="677"/>
      <c r="B15" s="678" t="s">
        <v>9</v>
      </c>
      <c r="C15" s="679"/>
      <c r="D15" s="680">
        <f t="shared" si="6"/>
        <v>2177701</v>
      </c>
      <c r="E15" s="681">
        <f t="shared" si="0"/>
        <v>4.5870073397981521</v>
      </c>
      <c r="F15" s="679"/>
      <c r="G15" s="682">
        <f>'20pobl'!J16</f>
        <v>1804834</v>
      </c>
      <c r="H15" s="683">
        <f t="shared" si="7"/>
        <v>4.7500119090198254</v>
      </c>
      <c r="I15" s="679"/>
      <c r="J15" s="682">
        <f>'20pobl'!Q16</f>
        <v>277418</v>
      </c>
      <c r="K15" s="683">
        <f t="shared" si="8"/>
        <v>4.1940716244714098</v>
      </c>
      <c r="L15" s="679"/>
      <c r="M15" s="682">
        <f>'20pobl'!X16</f>
        <v>95449</v>
      </c>
      <c r="N15" s="683">
        <f t="shared" si="1"/>
        <v>3.3321545284087914</v>
      </c>
      <c r="O15" s="679"/>
      <c r="P15" s="684">
        <f t="shared" si="2"/>
        <v>50306</v>
      </c>
      <c r="Q15" s="685">
        <f t="shared" si="9"/>
        <v>2.3100508288327921</v>
      </c>
      <c r="R15" s="679"/>
      <c r="S15" s="682">
        <f>'34adictcasaad'!G16</f>
        <v>18904</v>
      </c>
      <c r="T15" s="686">
        <f t="shared" si="10"/>
        <v>1.0474093462335041</v>
      </c>
      <c r="U15" s="679"/>
      <c r="V15" s="682">
        <f>'34adictcasaad'!J16</f>
        <v>10719</v>
      </c>
      <c r="W15" s="686">
        <f t="shared" si="11"/>
        <v>3.863844451333367</v>
      </c>
      <c r="X15" s="679"/>
      <c r="Y15" s="605">
        <f>'34adictcasaad'!M16</f>
        <v>20683</v>
      </c>
      <c r="Z15" s="609">
        <f t="shared" si="12"/>
        <v>21.669163637125585</v>
      </c>
      <c r="AA15" s="588"/>
      <c r="AB15" s="589">
        <f t="shared" si="3"/>
        <v>19</v>
      </c>
      <c r="AC15" s="589">
        <v>5</v>
      </c>
      <c r="AD15" s="589">
        <f t="shared" si="13"/>
        <v>17</v>
      </c>
      <c r="AE15" s="590" t="str">
        <f t="shared" si="4"/>
        <v>Rioja, La</v>
      </c>
      <c r="AF15" s="591">
        <f t="shared" si="5"/>
        <v>4.4977679966988857</v>
      </c>
      <c r="AG15" s="587"/>
      <c r="AH15" s="589">
        <f t="shared" si="14"/>
        <v>16</v>
      </c>
      <c r="AI15" s="589">
        <v>5</v>
      </c>
      <c r="AJ15" s="589">
        <f t="shared" si="15"/>
        <v>11</v>
      </c>
      <c r="AK15" s="590" t="str">
        <f t="shared" si="16"/>
        <v>Extremadura</v>
      </c>
      <c r="AL15" s="591">
        <f t="shared" si="17"/>
        <v>1.5393942175198931</v>
      </c>
      <c r="AM15" s="587"/>
      <c r="AN15" s="589">
        <f t="shared" si="18"/>
        <v>18</v>
      </c>
      <c r="AO15" s="589">
        <v>5</v>
      </c>
      <c r="AP15" s="589">
        <f t="shared" si="19"/>
        <v>14</v>
      </c>
      <c r="AQ15" s="590" t="str">
        <f t="shared" si="20"/>
        <v>Murcia, Región de</v>
      </c>
      <c r="AR15" s="591">
        <f t="shared" si="21"/>
        <v>6.4396814977596391</v>
      </c>
      <c r="AS15" s="587"/>
      <c r="AT15" s="589">
        <f t="shared" si="22"/>
        <v>18</v>
      </c>
      <c r="AU15" s="589">
        <v>5</v>
      </c>
      <c r="AV15" s="589">
        <f t="shared" si="23"/>
        <v>8</v>
      </c>
      <c r="AW15" s="590" t="str">
        <f t="shared" si="24"/>
        <v>Castilla - La Mancha</v>
      </c>
      <c r="AX15" s="591">
        <f t="shared" si="25"/>
        <v>38.872836742103352</v>
      </c>
    </row>
    <row r="16" spans="1:50" s="231" customFormat="1" ht="18" customHeight="1" x14ac:dyDescent="0.15">
      <c r="A16" s="677"/>
      <c r="B16" s="678" t="s">
        <v>8</v>
      </c>
      <c r="C16" s="679"/>
      <c r="D16" s="687">
        <f t="shared" si="6"/>
        <v>585402</v>
      </c>
      <c r="E16" s="681">
        <f t="shared" si="0"/>
        <v>1.2330633409878207</v>
      </c>
      <c r="F16" s="679"/>
      <c r="G16" s="688">
        <f>'20pobl'!J17</f>
        <v>450337</v>
      </c>
      <c r="H16" s="683">
        <f t="shared" si="7"/>
        <v>1.1852093395139172</v>
      </c>
      <c r="I16" s="679"/>
      <c r="J16" s="688">
        <f>'20pobl'!Q17</f>
        <v>94037</v>
      </c>
      <c r="K16" s="683">
        <f t="shared" si="8"/>
        <v>1.4216738400190974</v>
      </c>
      <c r="L16" s="679"/>
      <c r="M16" s="688">
        <f>'20pobl'!X17</f>
        <v>41028</v>
      </c>
      <c r="N16" s="683">
        <f t="shared" si="1"/>
        <v>1.4323003487889439</v>
      </c>
      <c r="O16" s="679"/>
      <c r="P16" s="688">
        <f t="shared" si="2"/>
        <v>22849</v>
      </c>
      <c r="Q16" s="685">
        <f t="shared" si="9"/>
        <v>3.9031298150672531</v>
      </c>
      <c r="R16" s="679"/>
      <c r="S16" s="688">
        <f>'34adictcasaad'!G17</f>
        <v>6243</v>
      </c>
      <c r="T16" s="686">
        <f t="shared" si="10"/>
        <v>1.3862951522970575</v>
      </c>
      <c r="U16" s="679"/>
      <c r="V16" s="688">
        <f>'34adictcasaad'!J17</f>
        <v>4794</v>
      </c>
      <c r="W16" s="686">
        <f t="shared" si="11"/>
        <v>5.0979933430458226</v>
      </c>
      <c r="X16" s="679"/>
      <c r="Y16" s="611">
        <f>'34adictcasaad'!M17</f>
        <v>11812</v>
      </c>
      <c r="Z16" s="609">
        <f t="shared" si="12"/>
        <v>28.79009456956225</v>
      </c>
      <c r="AA16" s="588"/>
      <c r="AB16" s="589">
        <f t="shared" si="3"/>
        <v>10</v>
      </c>
      <c r="AC16" s="589">
        <v>6</v>
      </c>
      <c r="AD16" s="589">
        <f t="shared" si="13"/>
        <v>8</v>
      </c>
      <c r="AE16" s="590" t="str">
        <f t="shared" si="4"/>
        <v>Castilla - La Mancha</v>
      </c>
      <c r="AF16" s="591">
        <f t="shared" si="5"/>
        <v>4.381667225109676</v>
      </c>
      <c r="AG16" s="587"/>
      <c r="AH16" s="589">
        <f t="shared" si="14"/>
        <v>7</v>
      </c>
      <c r="AI16" s="589">
        <v>6</v>
      </c>
      <c r="AJ16" s="589">
        <f t="shared" si="15"/>
        <v>14</v>
      </c>
      <c r="AK16" s="590" t="str">
        <f t="shared" si="16"/>
        <v>Murcia, Región de</v>
      </c>
      <c r="AL16" s="591">
        <f t="shared" si="17"/>
        <v>1.4399562970462374</v>
      </c>
      <c r="AM16" s="587"/>
      <c r="AN16" s="589">
        <f t="shared" si="18"/>
        <v>14</v>
      </c>
      <c r="AO16" s="589">
        <v>6</v>
      </c>
      <c r="AP16" s="589">
        <f t="shared" si="19"/>
        <v>7</v>
      </c>
      <c r="AQ16" s="590" t="str">
        <f t="shared" si="20"/>
        <v>Castilla y León</v>
      </c>
      <c r="AR16" s="591">
        <f t="shared" si="21"/>
        <v>6.3276197278101813</v>
      </c>
      <c r="AS16" s="587"/>
      <c r="AT16" s="589">
        <f t="shared" si="22"/>
        <v>16</v>
      </c>
      <c r="AU16" s="589">
        <v>6</v>
      </c>
      <c r="AV16" s="589">
        <f t="shared" si="23"/>
        <v>17</v>
      </c>
      <c r="AW16" s="590" t="str">
        <f t="shared" si="24"/>
        <v>Rioja, La</v>
      </c>
      <c r="AX16" s="591">
        <f t="shared" si="25"/>
        <v>37.527663610496361</v>
      </c>
    </row>
    <row r="17" spans="1:50" s="231" customFormat="1" ht="18" customHeight="1" x14ac:dyDescent="0.15">
      <c r="A17" s="677"/>
      <c r="B17" s="678" t="s">
        <v>7</v>
      </c>
      <c r="C17" s="679"/>
      <c r="D17" s="680">
        <f t="shared" si="6"/>
        <v>2372640</v>
      </c>
      <c r="E17" s="681">
        <f t="shared" si="0"/>
        <v>4.9976177145984177</v>
      </c>
      <c r="F17" s="679"/>
      <c r="G17" s="682">
        <f>'20pobl'!J18</f>
        <v>1750539</v>
      </c>
      <c r="H17" s="683">
        <f t="shared" si="7"/>
        <v>4.60711683024791</v>
      </c>
      <c r="I17" s="679"/>
      <c r="J17" s="682">
        <f>'20pobl'!Q18</f>
        <v>403248</v>
      </c>
      <c r="K17" s="683">
        <f t="shared" si="8"/>
        <v>6.0963996367389539</v>
      </c>
      <c r="L17" s="679"/>
      <c r="M17" s="682">
        <f>'20pobl'!X18</f>
        <v>218853</v>
      </c>
      <c r="N17" s="683">
        <f t="shared" si="1"/>
        <v>7.6402268751464053</v>
      </c>
      <c r="O17" s="679"/>
      <c r="P17" s="684">
        <f t="shared" si="2"/>
        <v>143181</v>
      </c>
      <c r="Q17" s="685">
        <f>P17*100/D17</f>
        <v>6.0346702407444868</v>
      </c>
      <c r="R17" s="679"/>
      <c r="S17" s="682">
        <f>'34adictcasaad'!G18</f>
        <v>30087</v>
      </c>
      <c r="T17" s="686">
        <f>S17*100/G17</f>
        <v>1.7187277747025345</v>
      </c>
      <c r="U17" s="679"/>
      <c r="V17" s="682">
        <f>'34adictcasaad'!J18</f>
        <v>25516</v>
      </c>
      <c r="W17" s="686">
        <f>V17*100/J17</f>
        <v>6.3276197278101813</v>
      </c>
      <c r="X17" s="679"/>
      <c r="Y17" s="605">
        <f>'34adictcasaad'!M18</f>
        <v>87578</v>
      </c>
      <c r="Z17" s="609">
        <f>Y17*100/M17</f>
        <v>40.016814939708389</v>
      </c>
      <c r="AA17" s="588"/>
      <c r="AB17" s="589">
        <f t="shared" si="3"/>
        <v>1</v>
      </c>
      <c r="AC17" s="589">
        <v>7</v>
      </c>
      <c r="AD17" s="589">
        <f t="shared" si="13"/>
        <v>9</v>
      </c>
      <c r="AE17" s="590" t="str">
        <f t="shared" si="4"/>
        <v>Cataluña</v>
      </c>
      <c r="AF17" s="591">
        <f t="shared" si="5"/>
        <v>4.3767230264669958</v>
      </c>
      <c r="AG17" s="587"/>
      <c r="AH17" s="589">
        <f t="shared" si="14"/>
        <v>3</v>
      </c>
      <c r="AI17" s="589">
        <v>7</v>
      </c>
      <c r="AJ17" s="589">
        <f t="shared" si="15"/>
        <v>6</v>
      </c>
      <c r="AK17" s="590" t="str">
        <f t="shared" si="16"/>
        <v>Cantabria</v>
      </c>
      <c r="AL17" s="591">
        <f t="shared" si="17"/>
        <v>1.3862951522970575</v>
      </c>
      <c r="AM17" s="587"/>
      <c r="AN17" s="589">
        <f t="shared" si="18"/>
        <v>6</v>
      </c>
      <c r="AO17" s="589">
        <v>7</v>
      </c>
      <c r="AP17" s="589">
        <f t="shared" si="19"/>
        <v>4</v>
      </c>
      <c r="AQ17" s="590" t="str">
        <f t="shared" si="20"/>
        <v>Balears, Illes</v>
      </c>
      <c r="AR17" s="591">
        <f t="shared" si="21"/>
        <v>6.3049135919782717</v>
      </c>
      <c r="AS17" s="587"/>
      <c r="AT17" s="589">
        <f t="shared" si="22"/>
        <v>3</v>
      </c>
      <c r="AU17" s="589">
        <v>7</v>
      </c>
      <c r="AV17" s="589">
        <f t="shared" si="23"/>
        <v>16</v>
      </c>
      <c r="AW17" s="590" t="str">
        <f t="shared" si="24"/>
        <v>País Vasco</v>
      </c>
      <c r="AX17" s="591">
        <f t="shared" si="25"/>
        <v>37.314116768252497</v>
      </c>
    </row>
    <row r="18" spans="1:50" s="231" customFormat="1" ht="18" customHeight="1" x14ac:dyDescent="0.15">
      <c r="A18" s="677"/>
      <c r="B18" s="678" t="s">
        <v>43</v>
      </c>
      <c r="C18" s="679"/>
      <c r="D18" s="680">
        <f t="shared" si="6"/>
        <v>2053328</v>
      </c>
      <c r="E18" s="681">
        <f t="shared" si="0"/>
        <v>4.3250338806902606</v>
      </c>
      <c r="F18" s="679"/>
      <c r="G18" s="682">
        <f>'20pobl'!J19</f>
        <v>1657821</v>
      </c>
      <c r="H18" s="683">
        <f t="shared" si="7"/>
        <v>4.3630990401461611</v>
      </c>
      <c r="I18" s="679"/>
      <c r="J18" s="682">
        <f>'20pobl'!Q19</f>
        <v>263299</v>
      </c>
      <c r="K18" s="683">
        <f t="shared" si="8"/>
        <v>3.9806172081541131</v>
      </c>
      <c r="L18" s="679"/>
      <c r="M18" s="682">
        <f>'20pobl'!X19</f>
        <v>132208</v>
      </c>
      <c r="N18" s="683">
        <f t="shared" si="1"/>
        <v>4.6154227481887657</v>
      </c>
      <c r="O18" s="679"/>
      <c r="P18" s="684">
        <f t="shared" si="2"/>
        <v>89970</v>
      </c>
      <c r="Q18" s="685">
        <f t="shared" si="9"/>
        <v>4.381667225109676</v>
      </c>
      <c r="R18" s="679"/>
      <c r="S18" s="682">
        <f>'34adictcasaad'!G19</f>
        <v>21032</v>
      </c>
      <c r="T18" s="686">
        <f t="shared" si="10"/>
        <v>1.2686532502604322</v>
      </c>
      <c r="U18" s="679"/>
      <c r="V18" s="682">
        <f>'34adictcasaad'!J19</f>
        <v>17545</v>
      </c>
      <c r="W18" s="686">
        <f t="shared" si="11"/>
        <v>6.6635270168135845</v>
      </c>
      <c r="X18" s="679"/>
      <c r="Y18" s="605">
        <f>'34adictcasaad'!M19</f>
        <v>51393</v>
      </c>
      <c r="Z18" s="609">
        <f t="shared" si="12"/>
        <v>38.872836742103352</v>
      </c>
      <c r="AA18" s="588"/>
      <c r="AB18" s="589">
        <f t="shared" si="3"/>
        <v>6</v>
      </c>
      <c r="AC18" s="589">
        <v>8</v>
      </c>
      <c r="AD18" s="589">
        <f t="shared" si="13"/>
        <v>3</v>
      </c>
      <c r="AE18" s="590" t="str">
        <f t="shared" si="4"/>
        <v>Asturias, Principado de</v>
      </c>
      <c r="AF18" s="591">
        <f t="shared" si="5"/>
        <v>4.1463701096661048</v>
      </c>
      <c r="AG18" s="587"/>
      <c r="AH18" s="589">
        <f t="shared" si="14"/>
        <v>12</v>
      </c>
      <c r="AI18" s="589">
        <v>8</v>
      </c>
      <c r="AJ18" s="589">
        <f t="shared" si="15"/>
        <v>9</v>
      </c>
      <c r="AK18" s="590" t="str">
        <f t="shared" si="16"/>
        <v>Cataluña</v>
      </c>
      <c r="AL18" s="591">
        <f t="shared" si="17"/>
        <v>1.3644811738254623</v>
      </c>
      <c r="AM18" s="587"/>
      <c r="AN18" s="589">
        <f t="shared" si="18"/>
        <v>4</v>
      </c>
      <c r="AO18" s="589">
        <v>8</v>
      </c>
      <c r="AP18" s="589">
        <f t="shared" si="19"/>
        <v>16</v>
      </c>
      <c r="AQ18" s="590" t="str">
        <f t="shared" si="20"/>
        <v>País Vasco</v>
      </c>
      <c r="AR18" s="591">
        <f t="shared" si="21"/>
        <v>6.2928569406302204</v>
      </c>
      <c r="AS18" s="587"/>
      <c r="AT18" s="589">
        <f t="shared" si="22"/>
        <v>5</v>
      </c>
      <c r="AU18" s="589">
        <v>8</v>
      </c>
      <c r="AV18" s="589">
        <f t="shared" si="23"/>
        <v>4</v>
      </c>
      <c r="AW18" s="590" t="str">
        <f t="shared" si="24"/>
        <v>Balears, Illes</v>
      </c>
      <c r="AX18" s="591">
        <f t="shared" si="25"/>
        <v>36.521806975111183</v>
      </c>
    </row>
    <row r="19" spans="1:50" s="231" customFormat="1" ht="18" customHeight="1" x14ac:dyDescent="0.15">
      <c r="A19" s="677"/>
      <c r="B19" s="678" t="s">
        <v>44</v>
      </c>
      <c r="C19" s="679"/>
      <c r="D19" s="680">
        <f t="shared" si="6"/>
        <v>7792611</v>
      </c>
      <c r="E19" s="681">
        <f t="shared" si="0"/>
        <v>16.413990650319683</v>
      </c>
      <c r="F19" s="679"/>
      <c r="G19" s="682">
        <f>'20pobl'!J20</f>
        <v>6290816</v>
      </c>
      <c r="H19" s="683">
        <f t="shared" si="7"/>
        <v>16.556343086096817</v>
      </c>
      <c r="I19" s="679"/>
      <c r="J19" s="682">
        <f>'20pobl'!Q20</f>
        <v>1048523</v>
      </c>
      <c r="K19" s="683">
        <f t="shared" si="8"/>
        <v>15.851821301810395</v>
      </c>
      <c r="L19" s="679"/>
      <c r="M19" s="682">
        <f>'20pobl'!X20</f>
        <v>453272</v>
      </c>
      <c r="N19" s="683">
        <f t="shared" si="1"/>
        <v>15.823867692704059</v>
      </c>
      <c r="O19" s="679"/>
      <c r="P19" s="684">
        <f t="shared" si="2"/>
        <v>341061</v>
      </c>
      <c r="Q19" s="685">
        <f t="shared" si="9"/>
        <v>4.3767230264669958</v>
      </c>
      <c r="R19" s="679"/>
      <c r="S19" s="682">
        <f>'34adictcasaad'!G20</f>
        <v>85837</v>
      </c>
      <c r="T19" s="686">
        <f t="shared" si="10"/>
        <v>1.3644811738254623</v>
      </c>
      <c r="U19" s="679"/>
      <c r="V19" s="682">
        <f>'34adictcasaad'!J20</f>
        <v>75875</v>
      </c>
      <c r="W19" s="686">
        <f t="shared" si="11"/>
        <v>7.2363696361453202</v>
      </c>
      <c r="X19" s="679"/>
      <c r="Y19" s="605">
        <f>'34adictcasaad'!M20</f>
        <v>179349</v>
      </c>
      <c r="Z19" s="609">
        <f t="shared" si="12"/>
        <v>39.567632679715494</v>
      </c>
      <c r="AA19" s="588"/>
      <c r="AB19" s="589">
        <f t="shared" si="3"/>
        <v>7</v>
      </c>
      <c r="AC19" s="589">
        <v>9</v>
      </c>
      <c r="AD19" s="589">
        <f t="shared" si="13"/>
        <v>20</v>
      </c>
      <c r="AE19" s="590" t="str">
        <f t="shared" si="4"/>
        <v>TOTAL</v>
      </c>
      <c r="AF19" s="591">
        <f t="shared" si="5"/>
        <v>4.0314946134231144</v>
      </c>
      <c r="AG19" s="587"/>
      <c r="AH19" s="589">
        <f t="shared" si="14"/>
        <v>8</v>
      </c>
      <c r="AI19" s="589">
        <v>9</v>
      </c>
      <c r="AJ19" s="589">
        <f t="shared" si="15"/>
        <v>17</v>
      </c>
      <c r="AK19" s="590" t="str">
        <f t="shared" si="16"/>
        <v>Rioja, La</v>
      </c>
      <c r="AL19" s="591">
        <f t="shared" si="17"/>
        <v>1.3555554670352652</v>
      </c>
      <c r="AM19" s="587"/>
      <c r="AN19" s="589">
        <f t="shared" si="18"/>
        <v>3</v>
      </c>
      <c r="AO19" s="589">
        <v>9</v>
      </c>
      <c r="AP19" s="589">
        <f t="shared" si="19"/>
        <v>18</v>
      </c>
      <c r="AQ19" s="590" t="str">
        <f t="shared" si="20"/>
        <v>Ceuta y Melilla</v>
      </c>
      <c r="AR19" s="591">
        <f t="shared" si="21"/>
        <v>6.1606964843490397</v>
      </c>
      <c r="AS19" s="587"/>
      <c r="AT19" s="589">
        <f t="shared" si="22"/>
        <v>4</v>
      </c>
      <c r="AU19" s="589">
        <v>9</v>
      </c>
      <c r="AV19" s="589">
        <f t="shared" si="23"/>
        <v>13</v>
      </c>
      <c r="AW19" s="590" t="str">
        <f t="shared" si="24"/>
        <v>Madrid, Comunidad de</v>
      </c>
      <c r="AX19" s="591">
        <f t="shared" si="25"/>
        <v>35.771617774945042</v>
      </c>
    </row>
    <row r="20" spans="1:50" s="231" customFormat="1" ht="18" customHeight="1" x14ac:dyDescent="0.15">
      <c r="A20" s="677"/>
      <c r="B20" s="678" t="s">
        <v>6</v>
      </c>
      <c r="C20" s="679"/>
      <c r="D20" s="680">
        <f t="shared" si="6"/>
        <v>5097967</v>
      </c>
      <c r="E20" s="681">
        <f t="shared" si="0"/>
        <v>10.738118799159649</v>
      </c>
      <c r="F20" s="679"/>
      <c r="G20" s="682">
        <f>'20pobl'!J21</f>
        <v>4079746</v>
      </c>
      <c r="H20" s="683">
        <f t="shared" si="7"/>
        <v>10.737188065925176</v>
      </c>
      <c r="I20" s="679"/>
      <c r="J20" s="682">
        <f>'20pobl'!Q21</f>
        <v>729753</v>
      </c>
      <c r="K20" s="683">
        <f t="shared" si="8"/>
        <v>11.032580258573288</v>
      </c>
      <c r="L20" s="679"/>
      <c r="M20" s="682">
        <f>'20pobl'!X21</f>
        <v>288468</v>
      </c>
      <c r="N20" s="683">
        <f t="shared" si="1"/>
        <v>10.070508360496467</v>
      </c>
      <c r="O20" s="679"/>
      <c r="P20" s="684">
        <f t="shared" si="2"/>
        <v>179873</v>
      </c>
      <c r="Q20" s="685">
        <f t="shared" si="9"/>
        <v>3.5283280570470543</v>
      </c>
      <c r="R20" s="679"/>
      <c r="S20" s="682">
        <f>'34adictcasaad'!G21</f>
        <v>49097</v>
      </c>
      <c r="T20" s="686">
        <f t="shared" si="10"/>
        <v>1.2034327627259147</v>
      </c>
      <c r="U20" s="679"/>
      <c r="V20" s="682">
        <f>'34adictcasaad'!J21</f>
        <v>38844</v>
      </c>
      <c r="W20" s="686">
        <f t="shared" si="11"/>
        <v>5.3228969253980454</v>
      </c>
      <c r="X20" s="679"/>
      <c r="Y20" s="605">
        <f>'34adictcasaad'!M21</f>
        <v>91932</v>
      </c>
      <c r="Z20" s="609">
        <f t="shared" si="12"/>
        <v>31.869046133366613</v>
      </c>
      <c r="AA20" s="588"/>
      <c r="AB20" s="589">
        <f t="shared" si="3"/>
        <v>12</v>
      </c>
      <c r="AC20" s="589">
        <v>10</v>
      </c>
      <c r="AD20" s="589">
        <f t="shared" si="13"/>
        <v>6</v>
      </c>
      <c r="AE20" s="590" t="str">
        <f t="shared" si="4"/>
        <v>Cantabria</v>
      </c>
      <c r="AF20" s="592">
        <f t="shared" si="5"/>
        <v>3.9031298150672531</v>
      </c>
      <c r="AG20" s="587"/>
      <c r="AH20" s="589">
        <f t="shared" si="14"/>
        <v>13</v>
      </c>
      <c r="AI20" s="589">
        <v>10</v>
      </c>
      <c r="AJ20" s="589">
        <f t="shared" si="15"/>
        <v>20</v>
      </c>
      <c r="AK20" s="590" t="str">
        <f t="shared" si="16"/>
        <v>TOTAL</v>
      </c>
      <c r="AL20" s="591">
        <f t="shared" si="17"/>
        <v>1.3241224631484922</v>
      </c>
      <c r="AM20" s="587"/>
      <c r="AN20" s="589">
        <f t="shared" si="18"/>
        <v>12</v>
      </c>
      <c r="AO20" s="589">
        <v>10</v>
      </c>
      <c r="AP20" s="589">
        <f t="shared" si="19"/>
        <v>20</v>
      </c>
      <c r="AQ20" s="590" t="str">
        <f t="shared" si="20"/>
        <v>TOTAL</v>
      </c>
      <c r="AR20" s="591">
        <f t="shared" si="21"/>
        <v>6.1456397411334178</v>
      </c>
      <c r="AS20" s="587"/>
      <c r="AT20" s="589">
        <f t="shared" si="22"/>
        <v>11</v>
      </c>
      <c r="AU20" s="589">
        <v>10</v>
      </c>
      <c r="AV20" s="589">
        <f t="shared" si="23"/>
        <v>20</v>
      </c>
      <c r="AW20" s="590" t="str">
        <f t="shared" si="24"/>
        <v>TOTAL</v>
      </c>
      <c r="AX20" s="591">
        <f t="shared" si="25"/>
        <v>35.06199897154216</v>
      </c>
    </row>
    <row r="21" spans="1:50" s="231" customFormat="1" ht="18" customHeight="1" x14ac:dyDescent="0.15">
      <c r="A21" s="677"/>
      <c r="B21" s="678" t="s">
        <v>5</v>
      </c>
      <c r="C21" s="679"/>
      <c r="D21" s="680">
        <f t="shared" si="6"/>
        <v>1054776</v>
      </c>
      <c r="E21" s="681">
        <f t="shared" si="0"/>
        <v>2.221730739822839</v>
      </c>
      <c r="F21" s="679"/>
      <c r="G21" s="682">
        <f>'20pobl'!J22</f>
        <v>828053</v>
      </c>
      <c r="H21" s="683">
        <f t="shared" si="7"/>
        <v>2.1792927279182428</v>
      </c>
      <c r="I21" s="679"/>
      <c r="J21" s="682">
        <f>'20pobl'!Q22</f>
        <v>152621</v>
      </c>
      <c r="K21" s="683">
        <f t="shared" si="8"/>
        <v>2.3073607530818152</v>
      </c>
      <c r="L21" s="679"/>
      <c r="M21" s="682">
        <f>'20pobl'!X22</f>
        <v>74102</v>
      </c>
      <c r="N21" s="683">
        <f t="shared" si="1"/>
        <v>2.5869240627366263</v>
      </c>
      <c r="O21" s="679"/>
      <c r="P21" s="684">
        <f t="shared" si="2"/>
        <v>54967</v>
      </c>
      <c r="Q21" s="685">
        <f t="shared" si="9"/>
        <v>5.2112486442619099</v>
      </c>
      <c r="R21" s="679"/>
      <c r="S21" s="682">
        <f>'34adictcasaad'!G22</f>
        <v>12747</v>
      </c>
      <c r="T21" s="686">
        <f t="shared" si="10"/>
        <v>1.5393942175198931</v>
      </c>
      <c r="U21" s="679"/>
      <c r="V21" s="682">
        <f>'34adictcasaad'!J22</f>
        <v>12139</v>
      </c>
      <c r="W21" s="686">
        <f t="shared" si="11"/>
        <v>7.9536892039758618</v>
      </c>
      <c r="X21" s="679"/>
      <c r="Y21" s="605">
        <f>'34adictcasaad'!M22</f>
        <v>30081</v>
      </c>
      <c r="Z21" s="609">
        <f t="shared" si="12"/>
        <v>40.594046044641168</v>
      </c>
      <c r="AA21" s="588"/>
      <c r="AB21" s="589">
        <f t="shared" si="3"/>
        <v>2</v>
      </c>
      <c r="AC21" s="589">
        <v>11</v>
      </c>
      <c r="AD21" s="589">
        <f t="shared" si="13"/>
        <v>2</v>
      </c>
      <c r="AE21" s="590" t="str">
        <f t="shared" si="4"/>
        <v>Aragón</v>
      </c>
      <c r="AF21" s="591">
        <f t="shared" si="5"/>
        <v>3.6348077191315786</v>
      </c>
      <c r="AG21" s="587"/>
      <c r="AH21" s="589">
        <f t="shared" si="14"/>
        <v>5</v>
      </c>
      <c r="AI21" s="589">
        <v>11</v>
      </c>
      <c r="AJ21" s="589">
        <f t="shared" si="15"/>
        <v>3</v>
      </c>
      <c r="AK21" s="590" t="str">
        <f t="shared" si="16"/>
        <v>Asturias, Principado de</v>
      </c>
      <c r="AL21" s="591">
        <f t="shared" si="17"/>
        <v>1.3100036893814138</v>
      </c>
      <c r="AM21" s="587"/>
      <c r="AN21" s="589">
        <f t="shared" si="18"/>
        <v>2</v>
      </c>
      <c r="AO21" s="589">
        <v>11</v>
      </c>
      <c r="AP21" s="589">
        <f t="shared" si="19"/>
        <v>17</v>
      </c>
      <c r="AQ21" s="590" t="str">
        <f t="shared" si="20"/>
        <v>Rioja, La</v>
      </c>
      <c r="AR21" s="591">
        <f t="shared" si="21"/>
        <v>5.7289659601798331</v>
      </c>
      <c r="AS21" s="587"/>
      <c r="AT21" s="589">
        <f t="shared" si="22"/>
        <v>2</v>
      </c>
      <c r="AU21" s="589">
        <v>11</v>
      </c>
      <c r="AV21" s="589">
        <f t="shared" si="23"/>
        <v>10</v>
      </c>
      <c r="AW21" s="590" t="str">
        <f t="shared" si="24"/>
        <v>Comunitat Valenciana</v>
      </c>
      <c r="AX21" s="591">
        <f t="shared" si="25"/>
        <v>31.869046133366613</v>
      </c>
    </row>
    <row r="22" spans="1:50" s="231" customFormat="1" ht="18" customHeight="1" x14ac:dyDescent="0.15">
      <c r="A22" s="677"/>
      <c r="B22" s="678" t="s">
        <v>38</v>
      </c>
      <c r="C22" s="679"/>
      <c r="D22" s="680">
        <f t="shared" si="6"/>
        <v>2690464</v>
      </c>
      <c r="E22" s="681">
        <f t="shared" si="0"/>
        <v>5.6670672950339354</v>
      </c>
      <c r="F22" s="679"/>
      <c r="G22" s="682">
        <f>'20pobl'!J23</f>
        <v>1987834</v>
      </c>
      <c r="H22" s="683">
        <f t="shared" si="7"/>
        <v>5.231636357224275</v>
      </c>
      <c r="I22" s="679"/>
      <c r="J22" s="682">
        <f>'20pobl'!Q23</f>
        <v>464829</v>
      </c>
      <c r="K22" s="683">
        <f t="shared" si="8"/>
        <v>7.0273959120584131</v>
      </c>
      <c r="L22" s="679"/>
      <c r="M22" s="682">
        <f>'20pobl'!X23</f>
        <v>237801</v>
      </c>
      <c r="N22" s="683">
        <f t="shared" si="1"/>
        <v>8.3017074983513606</v>
      </c>
      <c r="O22" s="679"/>
      <c r="P22" s="684">
        <f t="shared" si="2"/>
        <v>82735</v>
      </c>
      <c r="Q22" s="685">
        <f t="shared" si="9"/>
        <v>3.0751201279779248</v>
      </c>
      <c r="R22" s="679"/>
      <c r="S22" s="682">
        <f>'34adictcasaad'!G23</f>
        <v>23223</v>
      </c>
      <c r="T22" s="686">
        <f t="shared" si="10"/>
        <v>1.1682565043157527</v>
      </c>
      <c r="U22" s="679"/>
      <c r="V22" s="682">
        <f>'34adictcasaad'!J23</f>
        <v>15157</v>
      </c>
      <c r="W22" s="686">
        <f t="shared" si="11"/>
        <v>3.2607690139814856</v>
      </c>
      <c r="X22" s="679"/>
      <c r="Y22" s="605">
        <f>'34adictcasaad'!M23</f>
        <v>44355</v>
      </c>
      <c r="Z22" s="609">
        <f t="shared" si="12"/>
        <v>18.652150327374571</v>
      </c>
      <c r="AA22" s="588"/>
      <c r="AB22" s="589">
        <f t="shared" si="3"/>
        <v>17</v>
      </c>
      <c r="AC22" s="589">
        <v>12</v>
      </c>
      <c r="AD22" s="589">
        <f t="shared" si="13"/>
        <v>10</v>
      </c>
      <c r="AE22" s="590" t="str">
        <f t="shared" si="4"/>
        <v>Comunitat Valenciana</v>
      </c>
      <c r="AF22" s="591">
        <f t="shared" si="5"/>
        <v>3.5283280570470543</v>
      </c>
      <c r="AG22" s="587"/>
      <c r="AH22" s="589">
        <f t="shared" si="14"/>
        <v>14</v>
      </c>
      <c r="AI22" s="589">
        <v>12</v>
      </c>
      <c r="AJ22" s="589">
        <f t="shared" si="15"/>
        <v>8</v>
      </c>
      <c r="AK22" s="590" t="str">
        <f t="shared" si="16"/>
        <v>Castilla - La Mancha</v>
      </c>
      <c r="AL22" s="591">
        <f t="shared" si="17"/>
        <v>1.2686532502604322</v>
      </c>
      <c r="AM22" s="587"/>
      <c r="AN22" s="589">
        <f t="shared" si="18"/>
        <v>19</v>
      </c>
      <c r="AO22" s="589">
        <v>12</v>
      </c>
      <c r="AP22" s="589">
        <f t="shared" si="19"/>
        <v>10</v>
      </c>
      <c r="AQ22" s="590" t="str">
        <f t="shared" si="20"/>
        <v>Comunitat Valenciana</v>
      </c>
      <c r="AR22" s="591">
        <f t="shared" si="21"/>
        <v>5.3228969253980454</v>
      </c>
      <c r="AS22" s="587"/>
      <c r="AT22" s="589">
        <f t="shared" si="22"/>
        <v>19</v>
      </c>
      <c r="AU22" s="589">
        <v>12</v>
      </c>
      <c r="AV22" s="589">
        <f t="shared" si="23"/>
        <v>14</v>
      </c>
      <c r="AW22" s="590" t="str">
        <f t="shared" si="24"/>
        <v>Murcia, Región de</v>
      </c>
      <c r="AX22" s="591">
        <f t="shared" si="25"/>
        <v>30.513371671040144</v>
      </c>
    </row>
    <row r="23" spans="1:50" s="231" customFormat="1" ht="18" customHeight="1" x14ac:dyDescent="0.15">
      <c r="A23" s="677"/>
      <c r="B23" s="678" t="s">
        <v>45</v>
      </c>
      <c r="C23" s="679"/>
      <c r="D23" s="680">
        <f t="shared" si="6"/>
        <v>6750336</v>
      </c>
      <c r="E23" s="681">
        <f t="shared" si="0"/>
        <v>14.218591431102663</v>
      </c>
      <c r="F23" s="679"/>
      <c r="G23" s="682">
        <f>'20pobl'!J24</f>
        <v>5514027</v>
      </c>
      <c r="H23" s="683">
        <f t="shared" si="7"/>
        <v>14.511968367537881</v>
      </c>
      <c r="I23" s="679"/>
      <c r="J23" s="682">
        <f>'20pobl'!Q24</f>
        <v>866035</v>
      </c>
      <c r="K23" s="683">
        <f t="shared" si="8"/>
        <v>13.092924104777257</v>
      </c>
      <c r="L23" s="679"/>
      <c r="M23" s="682">
        <f>'20pobl'!X24</f>
        <v>370274</v>
      </c>
      <c r="N23" s="683">
        <f t="shared" si="1"/>
        <v>12.92638147965968</v>
      </c>
      <c r="O23" s="679"/>
      <c r="P23" s="684">
        <f t="shared" si="2"/>
        <v>232772</v>
      </c>
      <c r="Q23" s="685">
        <f t="shared" si="9"/>
        <v>3.4483024252422396</v>
      </c>
      <c r="R23" s="679"/>
      <c r="S23" s="682">
        <f>'34adictcasaad'!G24</f>
        <v>55055</v>
      </c>
      <c r="T23" s="686">
        <f t="shared" si="10"/>
        <v>0.99845358029621545</v>
      </c>
      <c r="U23" s="679"/>
      <c r="V23" s="682">
        <f>'34adictcasaad'!J24</f>
        <v>45264</v>
      </c>
      <c r="W23" s="686">
        <f t="shared" si="11"/>
        <v>5.2265786024814238</v>
      </c>
      <c r="X23" s="679"/>
      <c r="Y23" s="605">
        <f>'34adictcasaad'!M24</f>
        <v>132453</v>
      </c>
      <c r="Z23" s="609">
        <f t="shared" si="12"/>
        <v>35.771617774945042</v>
      </c>
      <c r="AA23" s="588"/>
      <c r="AB23" s="589">
        <f t="shared" si="3"/>
        <v>13</v>
      </c>
      <c r="AC23" s="589">
        <v>13</v>
      </c>
      <c r="AD23" s="589">
        <f t="shared" si="13"/>
        <v>13</v>
      </c>
      <c r="AE23" s="590" t="str">
        <f t="shared" si="4"/>
        <v>Madrid, Comunidad de</v>
      </c>
      <c r="AF23" s="591">
        <f t="shared" si="5"/>
        <v>3.4483024252422396</v>
      </c>
      <c r="AG23" s="587"/>
      <c r="AH23" s="589">
        <f t="shared" si="14"/>
        <v>17</v>
      </c>
      <c r="AI23" s="589">
        <v>13</v>
      </c>
      <c r="AJ23" s="589">
        <f t="shared" si="15"/>
        <v>10</v>
      </c>
      <c r="AK23" s="590" t="str">
        <f t="shared" si="16"/>
        <v>Comunitat Valenciana</v>
      </c>
      <c r="AL23" s="591">
        <f t="shared" si="17"/>
        <v>1.2034327627259147</v>
      </c>
      <c r="AM23" s="587"/>
      <c r="AN23" s="589">
        <f t="shared" si="18"/>
        <v>13</v>
      </c>
      <c r="AO23" s="589">
        <v>13</v>
      </c>
      <c r="AP23" s="589">
        <f t="shared" si="19"/>
        <v>13</v>
      </c>
      <c r="AQ23" s="590" t="str">
        <f t="shared" si="20"/>
        <v>Madrid, Comunidad de</v>
      </c>
      <c r="AR23" s="591">
        <f t="shared" si="21"/>
        <v>5.2265786024814238</v>
      </c>
      <c r="AS23" s="587"/>
      <c r="AT23" s="589">
        <f t="shared" si="22"/>
        <v>9</v>
      </c>
      <c r="AU23" s="589">
        <v>13</v>
      </c>
      <c r="AV23" s="589">
        <f t="shared" si="23"/>
        <v>2</v>
      </c>
      <c r="AW23" s="590" t="str">
        <f t="shared" si="24"/>
        <v>Aragón</v>
      </c>
      <c r="AX23" s="591">
        <f t="shared" si="25"/>
        <v>30.158910212120901</v>
      </c>
    </row>
    <row r="24" spans="1:50" s="231" customFormat="1" ht="18" customHeight="1" x14ac:dyDescent="0.15">
      <c r="A24" s="677"/>
      <c r="B24" s="678" t="s">
        <v>46</v>
      </c>
      <c r="C24" s="679"/>
      <c r="D24" s="680">
        <f t="shared" si="6"/>
        <v>1531878</v>
      </c>
      <c r="E24" s="681">
        <f t="shared" si="0"/>
        <v>3.2266760357254345</v>
      </c>
      <c r="F24" s="679"/>
      <c r="G24" s="682">
        <f>'20pobl'!J25</f>
        <v>1285039</v>
      </c>
      <c r="H24" s="683">
        <f t="shared" si="7"/>
        <v>3.382001089050255</v>
      </c>
      <c r="I24" s="679"/>
      <c r="J24" s="682">
        <f>'20pobl'!Q25</f>
        <v>175195</v>
      </c>
      <c r="K24" s="683">
        <f t="shared" si="8"/>
        <v>2.6486398800700339</v>
      </c>
      <c r="L24" s="679"/>
      <c r="M24" s="682">
        <f>'20pobl'!X25</f>
        <v>71644</v>
      </c>
      <c r="N24" s="683">
        <f t="shared" si="1"/>
        <v>2.501114511763554</v>
      </c>
      <c r="O24" s="679"/>
      <c r="P24" s="684">
        <f t="shared" si="2"/>
        <v>51647</v>
      </c>
      <c r="Q24" s="685">
        <f t="shared" si="9"/>
        <v>3.3714825854278212</v>
      </c>
      <c r="R24" s="679"/>
      <c r="S24" s="682">
        <f>'34adictcasaad'!G25</f>
        <v>18504</v>
      </c>
      <c r="T24" s="686">
        <f t="shared" si="10"/>
        <v>1.4399562970462374</v>
      </c>
      <c r="U24" s="679"/>
      <c r="V24" s="682">
        <f>'34adictcasaad'!J25</f>
        <v>11282</v>
      </c>
      <c r="W24" s="686">
        <f t="shared" si="11"/>
        <v>6.4396814977596391</v>
      </c>
      <c r="X24" s="679"/>
      <c r="Y24" s="605">
        <f>'34adictcasaad'!M25</f>
        <v>21861</v>
      </c>
      <c r="Z24" s="609">
        <f t="shared" si="12"/>
        <v>30.513371671040144</v>
      </c>
      <c r="AA24" s="588"/>
      <c r="AB24" s="589">
        <f t="shared" si="3"/>
        <v>14</v>
      </c>
      <c r="AC24" s="589">
        <v>14</v>
      </c>
      <c r="AD24" s="589">
        <f t="shared" si="13"/>
        <v>14</v>
      </c>
      <c r="AE24" s="590" t="str">
        <f t="shared" si="4"/>
        <v>Murcia, Región de</v>
      </c>
      <c r="AF24" s="591">
        <f t="shared" si="5"/>
        <v>3.3714825854278212</v>
      </c>
      <c r="AG24" s="587"/>
      <c r="AH24" s="589">
        <f t="shared" si="14"/>
        <v>6</v>
      </c>
      <c r="AI24" s="589">
        <v>14</v>
      </c>
      <c r="AJ24" s="589">
        <f t="shared" si="15"/>
        <v>12</v>
      </c>
      <c r="AK24" s="590" t="str">
        <f t="shared" si="16"/>
        <v>Galicia</v>
      </c>
      <c r="AL24" s="591">
        <f t="shared" si="17"/>
        <v>1.1682565043157527</v>
      </c>
      <c r="AM24" s="587"/>
      <c r="AN24" s="589">
        <f t="shared" si="18"/>
        <v>5</v>
      </c>
      <c r="AO24" s="589">
        <v>14</v>
      </c>
      <c r="AP24" s="589">
        <f t="shared" si="19"/>
        <v>6</v>
      </c>
      <c r="AQ24" s="590" t="str">
        <f t="shared" si="20"/>
        <v>Cantabria</v>
      </c>
      <c r="AR24" s="591">
        <f t="shared" si="21"/>
        <v>5.0979933430458226</v>
      </c>
      <c r="AS24" s="587"/>
      <c r="AT24" s="589">
        <f t="shared" si="22"/>
        <v>12</v>
      </c>
      <c r="AU24" s="589">
        <v>14</v>
      </c>
      <c r="AV24" s="589">
        <f t="shared" si="23"/>
        <v>15</v>
      </c>
      <c r="AW24" s="590" t="str">
        <f t="shared" si="24"/>
        <v>Navarra, Comunidad Foral de</v>
      </c>
      <c r="AX24" s="591">
        <f t="shared" si="25"/>
        <v>29.938762717585227</v>
      </c>
    </row>
    <row r="25" spans="1:50" s="231" customFormat="1" ht="18" customHeight="1" x14ac:dyDescent="0.15">
      <c r="B25" s="678" t="s">
        <v>47</v>
      </c>
      <c r="C25" s="679"/>
      <c r="D25" s="687">
        <f t="shared" si="6"/>
        <v>664117</v>
      </c>
      <c r="E25" s="681">
        <f t="shared" si="0"/>
        <v>1.3988649284198011</v>
      </c>
      <c r="F25" s="679"/>
      <c r="G25" s="688">
        <f>'20pobl'!J26</f>
        <v>529501</v>
      </c>
      <c r="H25" s="683">
        <f t="shared" si="7"/>
        <v>1.3935553385175072</v>
      </c>
      <c r="I25" s="679"/>
      <c r="J25" s="688">
        <f>'20pobl'!Q26</f>
        <v>93138</v>
      </c>
      <c r="K25" s="683">
        <f t="shared" si="8"/>
        <v>1.408082543165974</v>
      </c>
      <c r="L25" s="679"/>
      <c r="M25" s="688">
        <f>'20pobl'!X26</f>
        <v>41478</v>
      </c>
      <c r="N25" s="683">
        <f t="shared" si="1"/>
        <v>1.4480099899353567</v>
      </c>
      <c r="O25" s="679"/>
      <c r="P25" s="689">
        <f t="shared" si="2"/>
        <v>21682</v>
      </c>
      <c r="Q25" s="685">
        <f t="shared" si="9"/>
        <v>3.2647861747252365</v>
      </c>
      <c r="R25" s="679"/>
      <c r="S25" s="688">
        <f>'34adictcasaad'!G26</f>
        <v>5177</v>
      </c>
      <c r="T25" s="686">
        <f t="shared" si="10"/>
        <v>0.97771297882345831</v>
      </c>
      <c r="U25" s="679"/>
      <c r="V25" s="688">
        <f>'34adictcasaad'!J26</f>
        <v>4087</v>
      </c>
      <c r="W25" s="686">
        <f t="shared" si="11"/>
        <v>4.3881122635229444</v>
      </c>
      <c r="X25" s="679"/>
      <c r="Y25" s="611">
        <f>'34adictcasaad'!M26</f>
        <v>12418</v>
      </c>
      <c r="Z25" s="609">
        <f t="shared" si="12"/>
        <v>29.938762717585227</v>
      </c>
      <c r="AA25" s="588"/>
      <c r="AB25" s="589">
        <f t="shared" si="3"/>
        <v>16</v>
      </c>
      <c r="AC25" s="589">
        <v>15</v>
      </c>
      <c r="AD25" s="589">
        <f t="shared" si="13"/>
        <v>4</v>
      </c>
      <c r="AE25" s="590" t="str">
        <f t="shared" si="4"/>
        <v>Balears, Illes</v>
      </c>
      <c r="AF25" s="591">
        <f t="shared" si="5"/>
        <v>3.2753754486219031</v>
      </c>
      <c r="AG25" s="587"/>
      <c r="AH25" s="589">
        <f t="shared" si="14"/>
        <v>18</v>
      </c>
      <c r="AI25" s="589">
        <v>15</v>
      </c>
      <c r="AJ25" s="589">
        <f t="shared" si="15"/>
        <v>4</v>
      </c>
      <c r="AK25" s="590" t="str">
        <f t="shared" si="16"/>
        <v>Balears, Illes</v>
      </c>
      <c r="AL25" s="591">
        <f t="shared" si="17"/>
        <v>1.1098423973002132</v>
      </c>
      <c r="AM25" s="587"/>
      <c r="AN25" s="589">
        <f t="shared" si="18"/>
        <v>17</v>
      </c>
      <c r="AO25" s="589">
        <v>15</v>
      </c>
      <c r="AP25" s="589">
        <f t="shared" si="19"/>
        <v>3</v>
      </c>
      <c r="AQ25" s="590" t="str">
        <f t="shared" si="20"/>
        <v>Asturias, Principado de</v>
      </c>
      <c r="AR25" s="591">
        <f t="shared" si="21"/>
        <v>4.8209337028352159</v>
      </c>
      <c r="AS25" s="587"/>
      <c r="AT25" s="589">
        <f t="shared" si="22"/>
        <v>14</v>
      </c>
      <c r="AU25" s="589">
        <v>15</v>
      </c>
      <c r="AV25" s="589">
        <f t="shared" si="23"/>
        <v>18</v>
      </c>
      <c r="AW25" s="590" t="str">
        <f t="shared" si="24"/>
        <v>Ceuta y Melilla</v>
      </c>
      <c r="AX25" s="591">
        <f t="shared" si="25"/>
        <v>29.347602387322496</v>
      </c>
    </row>
    <row r="26" spans="1:50" s="231" customFormat="1" ht="18" customHeight="1" x14ac:dyDescent="0.15">
      <c r="B26" s="678" t="s">
        <v>48</v>
      </c>
      <c r="C26" s="679"/>
      <c r="D26" s="687">
        <f t="shared" si="6"/>
        <v>2208174</v>
      </c>
      <c r="E26" s="681">
        <f t="shared" si="0"/>
        <v>4.6511942390399073</v>
      </c>
      <c r="F26" s="679"/>
      <c r="G26" s="688">
        <f>'20pobl'!J27</f>
        <v>1695657</v>
      </c>
      <c r="H26" s="683">
        <f t="shared" si="7"/>
        <v>4.4626768686831202</v>
      </c>
      <c r="I26" s="679"/>
      <c r="J26" s="688">
        <f>'20pobl'!Q27</f>
        <v>353210</v>
      </c>
      <c r="K26" s="683">
        <f t="shared" si="8"/>
        <v>5.3399131940953604</v>
      </c>
      <c r="L26" s="679"/>
      <c r="M26" s="688">
        <f>'20pobl'!X27</f>
        <v>159307</v>
      </c>
      <c r="N26" s="683">
        <f t="shared" si="1"/>
        <v>5.561457338025745</v>
      </c>
      <c r="O26" s="679"/>
      <c r="P26" s="689">
        <f t="shared" si="2"/>
        <v>110944</v>
      </c>
      <c r="Q26" s="685">
        <f t="shared" si="9"/>
        <v>5.024241749065065</v>
      </c>
      <c r="R26" s="679"/>
      <c r="S26" s="688">
        <f>'34adictcasaad'!G27</f>
        <v>29273</v>
      </c>
      <c r="T26" s="686">
        <f t="shared" si="10"/>
        <v>1.7263514967944578</v>
      </c>
      <c r="U26" s="679"/>
      <c r="V26" s="688">
        <f>'34adictcasaad'!J27</f>
        <v>22227</v>
      </c>
      <c r="W26" s="686">
        <f t="shared" si="11"/>
        <v>6.2928569406302204</v>
      </c>
      <c r="X26" s="679"/>
      <c r="Y26" s="611">
        <f>'34adictcasaad'!M27</f>
        <v>59444</v>
      </c>
      <c r="Z26" s="609">
        <f t="shared" si="12"/>
        <v>37.314116768252497</v>
      </c>
      <c r="AA26" s="588"/>
      <c r="AB26" s="589">
        <f t="shared" si="3"/>
        <v>3</v>
      </c>
      <c r="AC26" s="589">
        <v>16</v>
      </c>
      <c r="AD26" s="589">
        <f t="shared" si="13"/>
        <v>15</v>
      </c>
      <c r="AE26" s="590" t="str">
        <f t="shared" si="4"/>
        <v>Navarra, Comunidad Foral de</v>
      </c>
      <c r="AF26" s="592">
        <f t="shared" si="5"/>
        <v>3.2647861747252365</v>
      </c>
      <c r="AG26" s="587"/>
      <c r="AH26" s="589">
        <f t="shared" si="14"/>
        <v>2</v>
      </c>
      <c r="AI26" s="589">
        <v>16</v>
      </c>
      <c r="AJ26" s="589">
        <f t="shared" si="15"/>
        <v>5</v>
      </c>
      <c r="AK26" s="590" t="str">
        <f t="shared" si="16"/>
        <v>Canarias</v>
      </c>
      <c r="AL26" s="591">
        <f t="shared" si="17"/>
        <v>1.0474093462335041</v>
      </c>
      <c r="AM26" s="587"/>
      <c r="AN26" s="589">
        <f t="shared" si="18"/>
        <v>8</v>
      </c>
      <c r="AO26" s="589">
        <v>16</v>
      </c>
      <c r="AP26" s="589">
        <f t="shared" si="19"/>
        <v>2</v>
      </c>
      <c r="AQ26" s="590" t="str">
        <f t="shared" si="20"/>
        <v>Aragón</v>
      </c>
      <c r="AR26" s="591">
        <f t="shared" si="21"/>
        <v>4.6973632508509349</v>
      </c>
      <c r="AS26" s="587"/>
      <c r="AT26" s="589">
        <f t="shared" si="22"/>
        <v>7</v>
      </c>
      <c r="AU26" s="589">
        <v>16</v>
      </c>
      <c r="AV26" s="589">
        <f t="shared" si="23"/>
        <v>6</v>
      </c>
      <c r="AW26" s="590" t="str">
        <f t="shared" si="24"/>
        <v>Cantabria</v>
      </c>
      <c r="AX26" s="591">
        <f t="shared" si="25"/>
        <v>28.79009456956225</v>
      </c>
    </row>
    <row r="27" spans="1:50" s="231" customFormat="1" ht="18" customHeight="1" x14ac:dyDescent="0.15">
      <c r="B27" s="678" t="s">
        <v>49</v>
      </c>
      <c r="C27" s="679"/>
      <c r="D27" s="687">
        <f t="shared" si="6"/>
        <v>319892</v>
      </c>
      <c r="E27" s="690">
        <f t="shared" si="0"/>
        <v>0.67380551872948147</v>
      </c>
      <c r="F27" s="679"/>
      <c r="G27" s="688">
        <f>'20pobl'!J28</f>
        <v>251041</v>
      </c>
      <c r="H27" s="691">
        <f t="shared" si="7"/>
        <v>0.66069662897100012</v>
      </c>
      <c r="I27" s="679"/>
      <c r="J27" s="688">
        <f>'20pobl'!Q28</f>
        <v>46710</v>
      </c>
      <c r="K27" s="691">
        <f t="shared" si="8"/>
        <v>0.70617294328075164</v>
      </c>
      <c r="L27" s="679"/>
      <c r="M27" s="688">
        <f>'20pobl'!X28</f>
        <v>22141</v>
      </c>
      <c r="N27" s="691">
        <f t="shared" si="1"/>
        <v>0.77294925471716891</v>
      </c>
      <c r="O27" s="679"/>
      <c r="P27" s="689">
        <f t="shared" si="2"/>
        <v>14388</v>
      </c>
      <c r="Q27" s="692">
        <f t="shared" si="9"/>
        <v>4.4977679966988857</v>
      </c>
      <c r="R27" s="679"/>
      <c r="S27" s="688">
        <f>'34adictcasaad'!G28</f>
        <v>3403</v>
      </c>
      <c r="T27" s="414">
        <f t="shared" si="10"/>
        <v>1.3555554670352652</v>
      </c>
      <c r="U27" s="679"/>
      <c r="V27" s="688">
        <f>'34adictcasaad'!J28</f>
        <v>2676</v>
      </c>
      <c r="W27" s="414">
        <f t="shared" si="11"/>
        <v>5.7289659601798331</v>
      </c>
      <c r="X27" s="679"/>
      <c r="Y27" s="611">
        <f>'34adictcasaad'!M28</f>
        <v>8309</v>
      </c>
      <c r="Z27" s="612">
        <f t="shared" si="12"/>
        <v>37.527663610496361</v>
      </c>
      <c r="AA27" s="588"/>
      <c r="AB27" s="589">
        <f t="shared" si="3"/>
        <v>5</v>
      </c>
      <c r="AC27" s="589">
        <v>17</v>
      </c>
      <c r="AD27" s="589">
        <f t="shared" si="13"/>
        <v>12</v>
      </c>
      <c r="AE27" s="590" t="str">
        <f t="shared" si="4"/>
        <v>Galicia</v>
      </c>
      <c r="AF27" s="591">
        <f t="shared" si="5"/>
        <v>3.0751201279779248</v>
      </c>
      <c r="AG27" s="587"/>
      <c r="AH27" s="589">
        <f t="shared" si="14"/>
        <v>9</v>
      </c>
      <c r="AI27" s="589">
        <v>17</v>
      </c>
      <c r="AJ27" s="589">
        <f t="shared" si="15"/>
        <v>13</v>
      </c>
      <c r="AK27" s="590" t="str">
        <f t="shared" si="16"/>
        <v>Madrid, Comunidad de</v>
      </c>
      <c r="AL27" s="591">
        <f t="shared" si="17"/>
        <v>0.99845358029621545</v>
      </c>
      <c r="AM27" s="587"/>
      <c r="AN27" s="589">
        <f t="shared" si="18"/>
        <v>11</v>
      </c>
      <c r="AO27" s="589">
        <v>17</v>
      </c>
      <c r="AP27" s="589">
        <f t="shared" si="19"/>
        <v>15</v>
      </c>
      <c r="AQ27" s="590" t="str">
        <f t="shared" si="20"/>
        <v>Navarra, Comunidad Foral de</v>
      </c>
      <c r="AR27" s="591">
        <f t="shared" si="21"/>
        <v>4.3881122635229444</v>
      </c>
      <c r="AS27" s="587"/>
      <c r="AT27" s="589">
        <f t="shared" si="22"/>
        <v>6</v>
      </c>
      <c r="AU27" s="589">
        <v>17</v>
      </c>
      <c r="AV27" s="589">
        <f t="shared" si="23"/>
        <v>3</v>
      </c>
      <c r="AW27" s="590" t="str">
        <f t="shared" si="24"/>
        <v>Asturias, Principado de</v>
      </c>
      <c r="AX27" s="591">
        <f t="shared" si="25"/>
        <v>27.019573788959821</v>
      </c>
    </row>
    <row r="28" spans="1:50" s="231" customFormat="1" ht="18" customHeight="1" x14ac:dyDescent="0.15">
      <c r="B28" s="678" t="s">
        <v>4</v>
      </c>
      <c r="C28" s="679"/>
      <c r="D28" s="687">
        <f t="shared" si="6"/>
        <v>168287</v>
      </c>
      <c r="E28" s="690">
        <f t="shared" si="0"/>
        <v>0.35447185090726951</v>
      </c>
      <c r="F28" s="679"/>
      <c r="G28" s="688">
        <f>'20pobl'!J29</f>
        <v>148381</v>
      </c>
      <c r="H28" s="691">
        <f t="shared" si="7"/>
        <v>0.39051320901106185</v>
      </c>
      <c r="I28" s="679"/>
      <c r="J28" s="688">
        <f>'20pobl'!Q29</f>
        <v>15047</v>
      </c>
      <c r="K28" s="691">
        <f t="shared" si="8"/>
        <v>0.2274841421011661</v>
      </c>
      <c r="L28" s="679"/>
      <c r="M28" s="688">
        <f>'20pobl'!X29</f>
        <v>4859</v>
      </c>
      <c r="N28" s="691">
        <f t="shared" si="1"/>
        <v>0.16962921406759962</v>
      </c>
      <c r="O28" s="679"/>
      <c r="P28" s="689">
        <f t="shared" si="2"/>
        <v>4946</v>
      </c>
      <c r="Q28" s="692">
        <f t="shared" si="9"/>
        <v>2.939026781629003</v>
      </c>
      <c r="R28" s="679"/>
      <c r="S28" s="688">
        <f>'34adictcasaad'!G29</f>
        <v>2593</v>
      </c>
      <c r="T28" s="414">
        <f t="shared" si="10"/>
        <v>1.7475283223593316</v>
      </c>
      <c r="U28" s="679"/>
      <c r="V28" s="688">
        <f>'34adictcasaad'!J29</f>
        <v>927</v>
      </c>
      <c r="W28" s="414">
        <f t="shared" si="11"/>
        <v>6.1606964843490397</v>
      </c>
      <c r="X28" s="679"/>
      <c r="Y28" s="611">
        <f>'34adictcasaad'!M29</f>
        <v>1426</v>
      </c>
      <c r="Z28" s="612">
        <f t="shared" si="12"/>
        <v>29.347602387322496</v>
      </c>
      <c r="AA28" s="588"/>
      <c r="AB28" s="589">
        <f t="shared" si="3"/>
        <v>18</v>
      </c>
      <c r="AC28" s="589">
        <v>18</v>
      </c>
      <c r="AD28" s="589">
        <f t="shared" si="13"/>
        <v>18</v>
      </c>
      <c r="AE28" s="590" t="str">
        <f t="shared" si="4"/>
        <v>Ceuta y Melilla</v>
      </c>
      <c r="AF28" s="591">
        <f t="shared" si="5"/>
        <v>2.939026781629003</v>
      </c>
      <c r="AG28" s="587"/>
      <c r="AH28" s="589">
        <f t="shared" si="14"/>
        <v>1</v>
      </c>
      <c r="AI28" s="589">
        <v>18</v>
      </c>
      <c r="AJ28" s="589">
        <f t="shared" si="15"/>
        <v>15</v>
      </c>
      <c r="AK28" s="590" t="str">
        <f t="shared" si="16"/>
        <v>Navarra, Comunidad Foral de</v>
      </c>
      <c r="AL28" s="591">
        <f t="shared" si="17"/>
        <v>0.97771297882345831</v>
      </c>
      <c r="AM28" s="587"/>
      <c r="AN28" s="589">
        <f t="shared" si="18"/>
        <v>9</v>
      </c>
      <c r="AO28" s="589">
        <v>18</v>
      </c>
      <c r="AP28" s="589">
        <f t="shared" si="19"/>
        <v>5</v>
      </c>
      <c r="AQ28" s="590" t="str">
        <f t="shared" si="20"/>
        <v>Canarias</v>
      </c>
      <c r="AR28" s="591">
        <f t="shared" si="21"/>
        <v>3.863844451333367</v>
      </c>
      <c r="AS28" s="587"/>
      <c r="AT28" s="589">
        <f t="shared" si="22"/>
        <v>15</v>
      </c>
      <c r="AU28" s="589">
        <v>18</v>
      </c>
      <c r="AV28" s="589">
        <f t="shared" si="23"/>
        <v>5</v>
      </c>
      <c r="AW28" s="590" t="str">
        <f t="shared" si="24"/>
        <v>Canarias</v>
      </c>
      <c r="AX28" s="591">
        <f t="shared" si="25"/>
        <v>21.669163637125585</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672"/>
      <c r="Z29" s="593"/>
      <c r="AA29" s="588"/>
      <c r="AB29" s="585"/>
      <c r="AC29" s="585"/>
      <c r="AD29" s="589">
        <f>MATCH(AC30,AB$11:AB$30,0)</f>
        <v>5</v>
      </c>
      <c r="AE29" s="590" t="str">
        <f t="shared" si="4"/>
        <v>Canarias</v>
      </c>
      <c r="AF29" s="591">
        <f t="shared" si="5"/>
        <v>2.3100508288327921</v>
      </c>
      <c r="AG29" s="587"/>
      <c r="AH29" s="585"/>
      <c r="AI29" s="585"/>
      <c r="AJ29" s="589">
        <f>MATCH(AI30,AH$11:AH$30,0)</f>
        <v>2</v>
      </c>
      <c r="AK29" s="590" t="str">
        <f t="shared" si="16"/>
        <v>Aragón</v>
      </c>
      <c r="AL29" s="591">
        <f t="shared" si="17"/>
        <v>0.94427902196769631</v>
      </c>
      <c r="AM29" s="587"/>
      <c r="AN29" s="585"/>
      <c r="AO29" s="585"/>
      <c r="AP29" s="589">
        <f>MATCH(AO30,AN$11:AN$30,0)</f>
        <v>12</v>
      </c>
      <c r="AQ29" s="590" t="str">
        <f t="shared" si="20"/>
        <v>Galicia</v>
      </c>
      <c r="AR29" s="591">
        <f>INDEX(W$11:W$30,AP29,1)</f>
        <v>3.2607690139814856</v>
      </c>
      <c r="AS29" s="587"/>
      <c r="AT29" s="585"/>
      <c r="AU29" s="585"/>
      <c r="AV29" s="589">
        <f>MATCH(AU30,AT$11:AT$30,0)</f>
        <v>12</v>
      </c>
      <c r="AW29" s="590" t="str">
        <f t="shared" si="24"/>
        <v>Galicia</v>
      </c>
      <c r="AX29" s="591">
        <f t="shared" si="25"/>
        <v>18.652150327374571</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1913969</v>
      </c>
      <c r="Q30" s="695">
        <f>P30*100/D30</f>
        <v>4.0314946134231144</v>
      </c>
      <c r="R30" s="675"/>
      <c r="S30" s="698">
        <f>SUM(S11:S28)</f>
        <v>503119</v>
      </c>
      <c r="T30" s="696">
        <f>S30*100/G30</f>
        <v>1.3241224631484922</v>
      </c>
      <c r="U30" s="675"/>
      <c r="V30" s="698">
        <f>SUM(V11:V28)</f>
        <v>406505</v>
      </c>
      <c r="W30" s="696">
        <f>V30*100/J30</f>
        <v>6.1456397411334178</v>
      </c>
      <c r="X30" s="675"/>
      <c r="Y30" s="792">
        <f>SUM(Y11:Y28)</f>
        <v>1004345</v>
      </c>
      <c r="Z30" s="594">
        <f>Y30*100/M30</f>
        <v>35.06199897154216</v>
      </c>
      <c r="AA30" s="588"/>
      <c r="AB30" s="589">
        <f>_xlfn.RANK.EQ(Q30,Q$11:Q$30,0)</f>
        <v>9</v>
      </c>
      <c r="AC30" s="589">
        <v>19</v>
      </c>
      <c r="AD30" s="585"/>
      <c r="AE30" s="585"/>
      <c r="AF30" s="595"/>
      <c r="AG30" s="297"/>
      <c r="AH30" s="589">
        <f t="shared" si="14"/>
        <v>10</v>
      </c>
      <c r="AI30" s="589">
        <v>19</v>
      </c>
      <c r="AJ30" s="585"/>
      <c r="AK30" s="585"/>
      <c r="AL30" s="595"/>
      <c r="AM30" s="297"/>
      <c r="AN30" s="589">
        <f t="shared" si="18"/>
        <v>10</v>
      </c>
      <c r="AO30" s="589">
        <v>19</v>
      </c>
      <c r="AP30" s="585"/>
      <c r="AQ30" s="585"/>
      <c r="AR30" s="595"/>
      <c r="AS30" s="297"/>
      <c r="AT30" s="589">
        <f t="shared" si="22"/>
        <v>10</v>
      </c>
      <c r="AU30" s="589">
        <v>19</v>
      </c>
      <c r="AV30" s="585"/>
      <c r="AW30" s="585"/>
      <c r="AX30" s="595"/>
    </row>
    <row r="31" spans="1:50" s="297" customFormat="1" ht="5.25" customHeight="1" x14ac:dyDescent="0.2">
      <c r="B31" s="257" t="s">
        <v>42</v>
      </c>
      <c r="C31" s="613"/>
      <c r="D31" s="613"/>
      <c r="E31" s="613"/>
      <c r="F31" s="613"/>
      <c r="G31" s="613"/>
      <c r="H31" s="613"/>
      <c r="I31" s="613"/>
      <c r="R31" s="613"/>
    </row>
    <row r="32" spans="1:50" s="251" customFormat="1" ht="5.25" customHeight="1" x14ac:dyDescent="0.2">
      <c r="B32" s="257" t="s">
        <v>50</v>
      </c>
      <c r="C32" s="260"/>
      <c r="D32" s="260"/>
      <c r="E32" s="260"/>
      <c r="F32" s="260"/>
      <c r="G32" s="260"/>
      <c r="H32" s="260"/>
      <c r="I32" s="260"/>
      <c r="O32" s="259"/>
      <c r="R32" s="260"/>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251" customFormat="1" ht="13.5" customHeight="1" x14ac:dyDescent="0.2">
      <c r="B33" s="1057" t="s">
        <v>179</v>
      </c>
      <c r="C33" s="1057"/>
      <c r="D33" s="1057"/>
      <c r="E33" s="1057"/>
      <c r="F33" s="1057"/>
      <c r="G33" s="1057"/>
      <c r="H33" s="1057"/>
      <c r="I33" s="1057"/>
      <c r="J33" s="1057"/>
      <c r="K33" s="1057"/>
      <c r="L33" s="1057"/>
      <c r="M33" s="1057"/>
      <c r="O33" s="259"/>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ht="29.25" customHeight="1" x14ac:dyDescent="0.2">
      <c r="B34" s="1064"/>
      <c r="C34" s="1064"/>
      <c r="D34" s="1064"/>
      <c r="E34" s="1064"/>
      <c r="F34" s="1064"/>
      <c r="G34" s="1064"/>
      <c r="H34" s="1064"/>
      <c r="I34" s="1064"/>
      <c r="J34" s="1064"/>
      <c r="K34" s="1064"/>
      <c r="L34" s="1064"/>
      <c r="M34" s="1064"/>
      <c r="N34" s="1064"/>
      <c r="O34" s="1064"/>
      <c r="P34" s="1064"/>
      <c r="Q34" s="262"/>
      <c r="R34" s="262"/>
      <c r="S34" s="262"/>
    </row>
    <row r="35" spans="2:50" ht="4.5" customHeight="1" x14ac:dyDescent="0.2">
      <c r="B35" s="1065"/>
      <c r="C35" s="1065"/>
      <c r="D35" s="1065"/>
      <c r="E35" s="1065"/>
      <c r="F35" s="1065"/>
      <c r="G35" s="1065"/>
      <c r="H35" s="1065"/>
      <c r="I35" s="1065"/>
      <c r="J35" s="1065"/>
      <c r="K35" s="1065"/>
      <c r="L35" s="1065"/>
      <c r="M35" s="1065"/>
      <c r="N35" s="1065"/>
      <c r="O35" s="1065"/>
      <c r="P35" s="1065"/>
      <c r="Q35" s="262"/>
      <c r="R35" s="262"/>
      <c r="S35" s="262"/>
    </row>
    <row r="38" spans="2:50" x14ac:dyDescent="0.2">
      <c r="L38" s="263"/>
      <c r="M38" s="263"/>
      <c r="N38" s="263"/>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38"/>
  <sheetViews>
    <sheetView zoomScale="80" zoomScaleNormal="80" workbookViewId="0"/>
  </sheetViews>
  <sheetFormatPr baseColWidth="10" defaultColWidth="11.42578125" defaultRowHeight="15" x14ac:dyDescent="0.2"/>
  <cols>
    <col min="1" max="1" width="3.42578125"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28515625" style="261" customWidth="1"/>
    <col min="12" max="12" width="8.5703125" style="261" customWidth="1"/>
    <col min="13" max="13" width="5.7109375" style="261" customWidth="1"/>
    <col min="14" max="14" width="8.5703125" style="261" customWidth="1"/>
    <col min="15" max="15" width="7.28515625" style="261" customWidth="1"/>
    <col min="16" max="16" width="8.5703125" style="261" customWidth="1"/>
    <col min="17" max="17" width="7.28515625" style="261" customWidth="1"/>
    <col min="18" max="18" width="8.5703125" style="261" customWidth="1"/>
    <col min="19" max="19" width="6.140625" style="261" customWidth="1"/>
    <col min="20" max="20" width="8.5703125" style="261" customWidth="1"/>
    <col min="21" max="21" width="7.28515625" style="261" customWidth="1"/>
    <col min="22" max="22" width="8.5703125" style="261" customWidth="1"/>
    <col min="23" max="23" width="3.5703125" style="261" customWidth="1"/>
    <col min="24" max="25" width="2.42578125" style="261" bestFit="1" customWidth="1"/>
    <col min="26" max="26" width="5.5703125" style="439" customWidth="1"/>
    <col min="27" max="27" width="14.85546875" style="297" bestFit="1" customWidth="1"/>
    <col min="28" max="28" width="7" style="954" bestFit="1" customWidth="1"/>
    <col min="29" max="29" width="8.42578125" style="297" bestFit="1" customWidth="1"/>
    <col min="30" max="30" width="4.28515625" style="297"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Z1" s="1009"/>
      <c r="AA1" s="714"/>
      <c r="AB1" s="951"/>
      <c r="AC1" s="714"/>
      <c r="AD1" s="714"/>
    </row>
    <row r="2" spans="1:34" s="205" customFormat="1" x14ac:dyDescent="0.2">
      <c r="B2" s="1033"/>
      <c r="C2" s="1033"/>
      <c r="Z2" s="507"/>
      <c r="AA2" s="617"/>
      <c r="AB2" s="952"/>
      <c r="AC2" s="617"/>
      <c r="AD2" s="617"/>
    </row>
    <row r="3" spans="1:34" s="208" customFormat="1" ht="37.5" customHeight="1" x14ac:dyDescent="0.2">
      <c r="B3" s="1034"/>
      <c r="C3" s="1034"/>
      <c r="Z3" s="507"/>
      <c r="AA3" s="617"/>
      <c r="AB3" s="952"/>
      <c r="AC3" s="617"/>
      <c r="AD3" s="617"/>
    </row>
    <row r="4" spans="1:34" s="208" customFormat="1" ht="19.5" x14ac:dyDescent="0.2">
      <c r="A4" s="1081" t="s">
        <v>486</v>
      </c>
      <c r="B4" s="1081"/>
      <c r="C4" s="1081"/>
      <c r="D4" s="1081"/>
      <c r="E4" s="1081"/>
      <c r="F4" s="1081"/>
      <c r="G4" s="1081"/>
      <c r="H4" s="1081"/>
      <c r="I4" s="1081"/>
      <c r="J4" s="1081"/>
      <c r="K4" s="1081"/>
      <c r="L4" s="1081"/>
      <c r="M4" s="1081"/>
      <c r="N4" s="1081"/>
      <c r="O4" s="1081"/>
      <c r="P4" s="1081"/>
      <c r="Q4" s="1081"/>
      <c r="R4" s="1081"/>
      <c r="S4" s="1081"/>
      <c r="T4" s="1081"/>
      <c r="U4" s="1081"/>
      <c r="Z4" s="507"/>
      <c r="AA4" s="617"/>
      <c r="AB4" s="952"/>
      <c r="AC4" s="617"/>
      <c r="AD4" s="617"/>
    </row>
    <row r="5" spans="1:34" s="208" customFormat="1" ht="18.7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Z5" s="507"/>
      <c r="AA5" s="617"/>
      <c r="AB5" s="952"/>
      <c r="AC5" s="617"/>
      <c r="AD5" s="617"/>
    </row>
    <row r="6" spans="1:34" s="208" customFormat="1" ht="6.75" customHeight="1" x14ac:dyDescent="0.2">
      <c r="Z6" s="507"/>
      <c r="AA6" s="617"/>
      <c r="AB6" s="952"/>
      <c r="AC6" s="617"/>
      <c r="AD6" s="617"/>
    </row>
    <row r="7" spans="1:34" s="213" customFormat="1" ht="8.25" customHeight="1" x14ac:dyDescent="0.2">
      <c r="A7" s="209"/>
      <c r="B7" s="1036" t="s">
        <v>15</v>
      </c>
      <c r="C7" s="211"/>
      <c r="D7" s="1082" t="s">
        <v>254</v>
      </c>
      <c r="E7" s="568"/>
      <c r="F7" s="1043"/>
      <c r="G7" s="1043"/>
      <c r="H7" s="568"/>
      <c r="I7" s="864"/>
      <c r="J7" s="864"/>
      <c r="K7" s="942"/>
      <c r="L7" s="942"/>
      <c r="M7" s="943"/>
      <c r="N7" s="943"/>
      <c r="O7" s="943"/>
      <c r="P7" s="943"/>
      <c r="Q7" s="943"/>
      <c r="R7" s="943"/>
      <c r="S7" s="944"/>
      <c r="T7" s="945"/>
      <c r="U7" s="945"/>
      <c r="V7" s="946"/>
      <c r="Z7" s="431"/>
      <c r="AA7" s="596"/>
      <c r="AB7" s="953"/>
      <c r="AC7" s="596"/>
      <c r="AD7" s="596"/>
    </row>
    <row r="8" spans="1:34" s="213" customFormat="1" ht="15.75" customHeight="1" x14ac:dyDescent="0.2">
      <c r="A8" s="209"/>
      <c r="B8" s="1037"/>
      <c r="C8" s="211"/>
      <c r="D8" s="1083"/>
      <c r="E8" s="799"/>
      <c r="F8" s="1045" t="s">
        <v>394</v>
      </c>
      <c r="G8" s="1044"/>
      <c r="H8" s="211"/>
      <c r="I8" s="1045" t="s">
        <v>395</v>
      </c>
      <c r="J8" s="1044"/>
      <c r="K8" s="1084" t="s">
        <v>383</v>
      </c>
      <c r="L8" s="1085"/>
      <c r="M8" s="1085"/>
      <c r="N8" s="1085"/>
      <c r="O8" s="1085"/>
      <c r="P8" s="1085"/>
      <c r="Q8" s="1085"/>
      <c r="R8" s="1085"/>
      <c r="S8" s="1085"/>
      <c r="T8" s="1085"/>
      <c r="U8" s="1085"/>
      <c r="V8" s="1086"/>
      <c r="Z8" s="431"/>
      <c r="AA8" s="596"/>
      <c r="AB8" s="953"/>
      <c r="AC8" s="596"/>
      <c r="AD8" s="596"/>
    </row>
    <row r="9" spans="1:34" s="213" customFormat="1" ht="28.5" customHeight="1" x14ac:dyDescent="0.2">
      <c r="A9" s="209"/>
      <c r="B9" s="1037"/>
      <c r="C9" s="211"/>
      <c r="D9" s="1083"/>
      <c r="E9" s="211"/>
      <c r="F9" s="1074"/>
      <c r="G9" s="1075"/>
      <c r="H9" s="211"/>
      <c r="I9" s="1074"/>
      <c r="J9" s="1075"/>
      <c r="K9" s="1045" t="s">
        <v>384</v>
      </c>
      <c r="L9" s="1044"/>
      <c r="M9" s="1045" t="s">
        <v>385</v>
      </c>
      <c r="N9" s="1044"/>
      <c r="O9" s="1045" t="s">
        <v>386</v>
      </c>
      <c r="P9" s="1044"/>
      <c r="Q9" s="1045" t="s">
        <v>387</v>
      </c>
      <c r="R9" s="1044"/>
      <c r="S9" s="1045" t="s">
        <v>388</v>
      </c>
      <c r="T9" s="1044"/>
      <c r="U9" s="1045" t="s">
        <v>389</v>
      </c>
      <c r="V9" s="1044"/>
      <c r="Z9" s="431"/>
      <c r="AA9" s="596"/>
      <c r="AB9" s="953"/>
      <c r="AC9" s="596"/>
      <c r="AD9" s="596"/>
    </row>
    <row r="10" spans="1:34" s="219" customFormat="1" ht="22.5" x14ac:dyDescent="0.2">
      <c r="A10" s="214"/>
      <c r="B10" s="1038"/>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Z10" s="435"/>
      <c r="AA10" s="590" t="s">
        <v>217</v>
      </c>
      <c r="AB10" s="947" t="s">
        <v>396</v>
      </c>
      <c r="AC10" s="948" t="s">
        <v>397</v>
      </c>
      <c r="AD10" s="600"/>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Z11" s="231"/>
      <c r="AA11" s="949">
        <v>44286</v>
      </c>
      <c r="AB11" s="947">
        <v>25720</v>
      </c>
      <c r="AC11" s="947">
        <v>23592</v>
      </c>
      <c r="AD11" s="587"/>
    </row>
    <row r="12" spans="1:34" s="232" customFormat="1" ht="14.25" x14ac:dyDescent="0.15">
      <c r="A12" s="224"/>
      <c r="B12" s="225" t="s">
        <v>11</v>
      </c>
      <c r="C12" s="226"/>
      <c r="D12" s="801">
        <v>384241</v>
      </c>
      <c r="E12" s="226"/>
      <c r="F12" s="227">
        <v>6111</v>
      </c>
      <c r="G12" s="228">
        <v>1.5904081032477015</v>
      </c>
      <c r="H12" s="226"/>
      <c r="I12" s="227">
        <v>3155</v>
      </c>
      <c r="J12" s="228">
        <v>0.82109925801775452</v>
      </c>
      <c r="K12" s="227">
        <v>2739</v>
      </c>
      <c r="L12" s="228">
        <v>86.814580031695726</v>
      </c>
      <c r="M12" s="227">
        <v>42</v>
      </c>
      <c r="N12" s="228">
        <v>1.3312202852614898</v>
      </c>
      <c r="O12" s="227">
        <v>42</v>
      </c>
      <c r="P12" s="228">
        <v>1.3312202852614898</v>
      </c>
      <c r="Q12" s="227">
        <v>258</v>
      </c>
      <c r="R12" s="228">
        <v>8.1774960380348656</v>
      </c>
      <c r="S12" s="227">
        <v>18</v>
      </c>
      <c r="T12" s="228">
        <v>0.57052297939778129</v>
      </c>
      <c r="U12" s="227">
        <v>56</v>
      </c>
      <c r="V12" s="228">
        <v>1.7749603803486531</v>
      </c>
      <c r="X12" s="305"/>
      <c r="Y12" s="305"/>
      <c r="Z12" s="305"/>
      <c r="AA12" s="949">
        <v>44316</v>
      </c>
      <c r="AB12" s="947">
        <v>26707</v>
      </c>
      <c r="AC12" s="947">
        <v>18034</v>
      </c>
      <c r="AD12" s="589"/>
      <c r="AE12" s="305"/>
      <c r="AF12" s="305"/>
      <c r="AG12" s="306"/>
      <c r="AH12" s="950"/>
    </row>
    <row r="13" spans="1:34" s="232" customFormat="1" ht="14.25" x14ac:dyDescent="0.15">
      <c r="A13" s="224"/>
      <c r="B13" s="233" t="s">
        <v>10</v>
      </c>
      <c r="C13" s="226"/>
      <c r="D13" s="802">
        <v>48209</v>
      </c>
      <c r="E13" s="226"/>
      <c r="F13" s="234">
        <v>605</v>
      </c>
      <c r="G13" s="235">
        <v>1.2549523947810575</v>
      </c>
      <c r="H13" s="226"/>
      <c r="I13" s="234">
        <v>532</v>
      </c>
      <c r="J13" s="235">
        <v>1.1035283868157397</v>
      </c>
      <c r="K13" s="234">
        <v>506</v>
      </c>
      <c r="L13" s="235">
        <v>95.112781954887211</v>
      </c>
      <c r="M13" s="234">
        <v>16</v>
      </c>
      <c r="N13" s="235">
        <v>3.007518796992481</v>
      </c>
      <c r="O13" s="234">
        <v>0</v>
      </c>
      <c r="P13" s="235">
        <v>0</v>
      </c>
      <c r="Q13" s="234">
        <v>2</v>
      </c>
      <c r="R13" s="235">
        <v>0.37593984962406013</v>
      </c>
      <c r="S13" s="234">
        <v>0</v>
      </c>
      <c r="T13" s="235">
        <v>0</v>
      </c>
      <c r="U13" s="234">
        <v>8</v>
      </c>
      <c r="V13" s="235">
        <v>1.5037593984962405</v>
      </c>
      <c r="X13" s="305"/>
      <c r="Y13" s="305"/>
      <c r="Z13" s="305"/>
      <c r="AA13" s="949">
        <v>44347</v>
      </c>
      <c r="AB13" s="947">
        <v>28175</v>
      </c>
      <c r="AC13" s="947">
        <v>15503</v>
      </c>
      <c r="AD13" s="589"/>
      <c r="AE13" s="305"/>
      <c r="AF13" s="305"/>
      <c r="AG13" s="306"/>
      <c r="AH13" s="950"/>
    </row>
    <row r="14" spans="1:34" s="232" customFormat="1" ht="14.25" x14ac:dyDescent="0.15">
      <c r="A14" s="224"/>
      <c r="B14" s="233" t="s">
        <v>40</v>
      </c>
      <c r="C14" s="226"/>
      <c r="D14" s="802">
        <v>41658</v>
      </c>
      <c r="E14" s="226"/>
      <c r="F14" s="234">
        <v>1156</v>
      </c>
      <c r="G14" s="235">
        <v>2.7749771952566133</v>
      </c>
      <c r="H14" s="226"/>
      <c r="I14" s="234">
        <v>417</v>
      </c>
      <c r="J14" s="235">
        <v>1.0010082097076192</v>
      </c>
      <c r="K14" s="234">
        <v>361</v>
      </c>
      <c r="L14" s="235">
        <v>86.570743405275778</v>
      </c>
      <c r="M14" s="234">
        <v>9</v>
      </c>
      <c r="N14" s="235">
        <v>2.1582733812949639</v>
      </c>
      <c r="O14" s="234">
        <v>9</v>
      </c>
      <c r="P14" s="235">
        <v>2.1582733812949639</v>
      </c>
      <c r="Q14" s="234">
        <v>0</v>
      </c>
      <c r="R14" s="235">
        <v>0</v>
      </c>
      <c r="S14" s="234">
        <v>0</v>
      </c>
      <c r="T14" s="235">
        <v>0</v>
      </c>
      <c r="U14" s="234">
        <v>38</v>
      </c>
      <c r="V14" s="235">
        <v>9.1127098321342928</v>
      </c>
      <c r="X14" s="305"/>
      <c r="Y14" s="305"/>
      <c r="Z14" s="305"/>
      <c r="AA14" s="949">
        <v>44377</v>
      </c>
      <c r="AB14" s="947">
        <v>28047</v>
      </c>
      <c r="AC14" s="947">
        <v>18622</v>
      </c>
      <c r="AD14" s="589"/>
      <c r="AE14" s="305"/>
      <c r="AF14" s="305"/>
      <c r="AG14" s="306"/>
      <c r="AH14" s="950"/>
    </row>
    <row r="15" spans="1:34" s="232" customFormat="1" ht="14.25" x14ac:dyDescent="0.15">
      <c r="A15" s="224"/>
      <c r="B15" s="233" t="s">
        <v>41</v>
      </c>
      <c r="C15" s="226"/>
      <c r="D15" s="802">
        <v>38540</v>
      </c>
      <c r="E15" s="226"/>
      <c r="F15" s="234">
        <v>404</v>
      </c>
      <c r="G15" s="235">
        <v>1.0482615464452516</v>
      </c>
      <c r="H15" s="226"/>
      <c r="I15" s="234">
        <v>315</v>
      </c>
      <c r="J15" s="235">
        <v>0.81733264141152051</v>
      </c>
      <c r="K15" s="234">
        <v>307</v>
      </c>
      <c r="L15" s="235">
        <v>97.460317460317455</v>
      </c>
      <c r="M15" s="234">
        <v>6</v>
      </c>
      <c r="N15" s="235">
        <v>1.9047619047619049</v>
      </c>
      <c r="O15" s="234">
        <v>0</v>
      </c>
      <c r="P15" s="235">
        <v>0</v>
      </c>
      <c r="Q15" s="234">
        <v>0</v>
      </c>
      <c r="R15" s="235">
        <v>0</v>
      </c>
      <c r="S15" s="234">
        <v>2</v>
      </c>
      <c r="T15" s="235">
        <v>0.63492063492063489</v>
      </c>
      <c r="U15" s="234">
        <v>0</v>
      </c>
      <c r="V15" s="235">
        <v>0</v>
      </c>
      <c r="X15" s="305"/>
      <c r="Y15" s="305"/>
      <c r="Z15" s="305"/>
      <c r="AA15" s="949">
        <v>44408</v>
      </c>
      <c r="AB15" s="947">
        <v>26363</v>
      </c>
      <c r="AC15" s="947">
        <v>16904</v>
      </c>
      <c r="AD15" s="589"/>
      <c r="AE15" s="305"/>
      <c r="AF15" s="305"/>
      <c r="AG15" s="306"/>
      <c r="AH15" s="950"/>
    </row>
    <row r="16" spans="1:34" s="232" customFormat="1" ht="14.25" x14ac:dyDescent="0.15">
      <c r="A16" s="224"/>
      <c r="B16" s="233" t="s">
        <v>9</v>
      </c>
      <c r="C16" s="226"/>
      <c r="D16" s="802">
        <v>50306</v>
      </c>
      <c r="E16" s="226"/>
      <c r="F16" s="234">
        <v>987</v>
      </c>
      <c r="G16" s="235">
        <v>1.9619926052558343</v>
      </c>
      <c r="H16" s="226"/>
      <c r="I16" s="234">
        <v>366</v>
      </c>
      <c r="J16" s="235">
        <v>0.72754740985170752</v>
      </c>
      <c r="K16" s="234">
        <v>361</v>
      </c>
      <c r="L16" s="235">
        <v>98.63387978142076</v>
      </c>
      <c r="M16" s="234">
        <v>2</v>
      </c>
      <c r="N16" s="235">
        <v>0.54644808743169404</v>
      </c>
      <c r="O16" s="234">
        <v>0</v>
      </c>
      <c r="P16" s="235">
        <v>0</v>
      </c>
      <c r="Q16" s="234">
        <v>0</v>
      </c>
      <c r="R16" s="235">
        <v>0</v>
      </c>
      <c r="S16" s="234">
        <v>0</v>
      </c>
      <c r="T16" s="235">
        <v>0</v>
      </c>
      <c r="U16" s="234">
        <v>3</v>
      </c>
      <c r="V16" s="235">
        <v>0.81967213114754101</v>
      </c>
      <c r="X16" s="305"/>
      <c r="Y16" s="305"/>
      <c r="Z16" s="305"/>
      <c r="AA16" s="949">
        <v>44439</v>
      </c>
      <c r="AB16" s="947">
        <v>16420</v>
      </c>
      <c r="AC16" s="947">
        <v>20385</v>
      </c>
      <c r="AD16" s="589"/>
      <c r="AE16" s="305"/>
      <c r="AF16" s="305"/>
      <c r="AG16" s="306"/>
      <c r="AH16" s="950"/>
    </row>
    <row r="17" spans="1:34" s="232" customFormat="1" ht="14.25" x14ac:dyDescent="0.15">
      <c r="A17" s="224"/>
      <c r="B17" s="233" t="s">
        <v>8</v>
      </c>
      <c r="C17" s="226"/>
      <c r="D17" s="803">
        <v>22849</v>
      </c>
      <c r="E17" s="226"/>
      <c r="F17" s="234">
        <v>275</v>
      </c>
      <c r="G17" s="235">
        <v>1.2035537660291478</v>
      </c>
      <c r="H17" s="226"/>
      <c r="I17" s="234">
        <v>163</v>
      </c>
      <c r="J17" s="235">
        <v>0.71337914131909486</v>
      </c>
      <c r="K17" s="238">
        <v>157</v>
      </c>
      <c r="L17" s="235">
        <v>96.319018404907979</v>
      </c>
      <c r="M17" s="238">
        <v>6</v>
      </c>
      <c r="N17" s="235">
        <v>3.6809815950920246</v>
      </c>
      <c r="O17" s="238">
        <v>0</v>
      </c>
      <c r="P17" s="235">
        <v>0</v>
      </c>
      <c r="Q17" s="238">
        <v>0</v>
      </c>
      <c r="R17" s="235">
        <v>0</v>
      </c>
      <c r="S17" s="238">
        <v>0</v>
      </c>
      <c r="T17" s="235">
        <v>0</v>
      </c>
      <c r="U17" s="238">
        <v>0</v>
      </c>
      <c r="V17" s="235">
        <v>0</v>
      </c>
      <c r="X17" s="305"/>
      <c r="Y17" s="305"/>
      <c r="Z17" s="305"/>
      <c r="AA17" s="949">
        <v>44469</v>
      </c>
      <c r="AB17" s="947">
        <v>22330</v>
      </c>
      <c r="AC17" s="947">
        <v>19468</v>
      </c>
      <c r="AD17" s="589"/>
      <c r="AE17" s="305"/>
      <c r="AF17" s="305"/>
      <c r="AG17" s="306"/>
      <c r="AH17" s="950"/>
    </row>
    <row r="18" spans="1:34" s="232" customFormat="1" ht="14.25" x14ac:dyDescent="0.15">
      <c r="A18" s="224"/>
      <c r="B18" s="233" t="s">
        <v>7</v>
      </c>
      <c r="C18" s="226"/>
      <c r="D18" s="802">
        <v>143181</v>
      </c>
      <c r="E18" s="226"/>
      <c r="F18" s="234">
        <v>2130</v>
      </c>
      <c r="G18" s="235">
        <v>1.4876275483478953</v>
      </c>
      <c r="H18" s="226"/>
      <c r="I18" s="234">
        <v>1451</v>
      </c>
      <c r="J18" s="235">
        <v>1.0134026162689185</v>
      </c>
      <c r="K18" s="234">
        <v>1279</v>
      </c>
      <c r="L18" s="235">
        <v>88.146106133700897</v>
      </c>
      <c r="M18" s="234">
        <v>38</v>
      </c>
      <c r="N18" s="235">
        <v>2.6188835286009646</v>
      </c>
      <c r="O18" s="234">
        <v>0</v>
      </c>
      <c r="P18" s="235">
        <v>0</v>
      </c>
      <c r="Q18" s="234">
        <v>21</v>
      </c>
      <c r="R18" s="235">
        <v>1.4472777394900069</v>
      </c>
      <c r="S18" s="234">
        <v>0</v>
      </c>
      <c r="T18" s="235">
        <v>0</v>
      </c>
      <c r="U18" s="234">
        <v>113</v>
      </c>
      <c r="V18" s="235">
        <v>7.787732598208132</v>
      </c>
      <c r="X18" s="305"/>
      <c r="Y18" s="305"/>
      <c r="Z18" s="305"/>
      <c r="AA18" s="949">
        <v>44500</v>
      </c>
      <c r="AB18" s="947">
        <v>29317</v>
      </c>
      <c r="AC18" s="947">
        <v>17136</v>
      </c>
      <c r="AD18" s="589"/>
      <c r="AE18" s="305"/>
      <c r="AF18" s="305"/>
      <c r="AG18" s="306"/>
      <c r="AH18" s="950"/>
    </row>
    <row r="19" spans="1:34" s="232" customFormat="1" ht="14.25" x14ac:dyDescent="0.15">
      <c r="A19" s="224"/>
      <c r="B19" s="233" t="s">
        <v>43</v>
      </c>
      <c r="C19" s="226"/>
      <c r="D19" s="802">
        <v>89970</v>
      </c>
      <c r="E19" s="226"/>
      <c r="F19" s="234">
        <v>1529</v>
      </c>
      <c r="G19" s="235">
        <v>1.6994553740135601</v>
      </c>
      <c r="H19" s="226"/>
      <c r="I19" s="234">
        <v>998</v>
      </c>
      <c r="J19" s="235">
        <v>1.1092586417694787</v>
      </c>
      <c r="K19" s="234">
        <v>822</v>
      </c>
      <c r="L19" s="235">
        <v>82.364729458917836</v>
      </c>
      <c r="M19" s="234">
        <v>49</v>
      </c>
      <c r="N19" s="235">
        <v>4.9098196392785569</v>
      </c>
      <c r="O19" s="234">
        <v>2</v>
      </c>
      <c r="P19" s="235">
        <v>0.20040080160320639</v>
      </c>
      <c r="Q19" s="234">
        <v>43</v>
      </c>
      <c r="R19" s="235">
        <v>4.3086172344689384</v>
      </c>
      <c r="S19" s="234">
        <v>1</v>
      </c>
      <c r="T19" s="235">
        <v>0.1002004008016032</v>
      </c>
      <c r="U19" s="234">
        <v>81</v>
      </c>
      <c r="V19" s="235">
        <v>8.1162324649298601</v>
      </c>
      <c r="X19" s="305"/>
      <c r="Y19" s="305"/>
      <c r="Z19" s="305"/>
      <c r="AA19" s="949">
        <v>44530</v>
      </c>
      <c r="AB19" s="947">
        <v>28155</v>
      </c>
      <c r="AC19" s="947">
        <v>19590</v>
      </c>
      <c r="AD19" s="589"/>
      <c r="AE19" s="305"/>
      <c r="AF19" s="305"/>
      <c r="AG19" s="306"/>
      <c r="AH19" s="950"/>
    </row>
    <row r="20" spans="1:34" s="232" customFormat="1" ht="14.25" x14ac:dyDescent="0.15">
      <c r="A20" s="224"/>
      <c r="B20" s="233" t="s">
        <v>44</v>
      </c>
      <c r="C20" s="226"/>
      <c r="D20" s="802">
        <v>341061</v>
      </c>
      <c r="E20" s="226"/>
      <c r="F20" s="234">
        <v>6438</v>
      </c>
      <c r="G20" s="235">
        <v>1.8876388681203657</v>
      </c>
      <c r="H20" s="226"/>
      <c r="I20" s="234">
        <v>2897</v>
      </c>
      <c r="J20" s="235">
        <v>0.84940817038594263</v>
      </c>
      <c r="K20" s="234">
        <v>2846</v>
      </c>
      <c r="L20" s="235">
        <v>98.239558163617531</v>
      </c>
      <c r="M20" s="234">
        <v>41</v>
      </c>
      <c r="N20" s="235">
        <v>1.4152571625819814</v>
      </c>
      <c r="O20" s="234">
        <v>0</v>
      </c>
      <c r="P20" s="235">
        <v>0</v>
      </c>
      <c r="Q20" s="234">
        <v>0</v>
      </c>
      <c r="R20" s="235">
        <v>0</v>
      </c>
      <c r="S20" s="234">
        <v>9</v>
      </c>
      <c r="T20" s="235">
        <v>0.31066620642043491</v>
      </c>
      <c r="U20" s="234">
        <v>1</v>
      </c>
      <c r="V20" s="235">
        <v>3.4518467380048323E-2</v>
      </c>
      <c r="X20" s="305"/>
      <c r="Y20" s="305"/>
      <c r="Z20" s="305"/>
      <c r="AA20" s="949">
        <v>44561</v>
      </c>
      <c r="AB20" s="947">
        <v>24865</v>
      </c>
      <c r="AC20" s="947">
        <v>26807</v>
      </c>
      <c r="AD20" s="589"/>
      <c r="AE20" s="305"/>
      <c r="AF20" s="305"/>
      <c r="AG20" s="306"/>
      <c r="AH20" s="950"/>
    </row>
    <row r="21" spans="1:34" s="232" customFormat="1" ht="14.25" x14ac:dyDescent="0.15">
      <c r="A21" s="224"/>
      <c r="B21" s="233" t="s">
        <v>6</v>
      </c>
      <c r="C21" s="226"/>
      <c r="D21" s="802">
        <v>179873</v>
      </c>
      <c r="E21" s="226"/>
      <c r="F21" s="234">
        <v>3967</v>
      </c>
      <c r="G21" s="235">
        <v>2.2054449528278286</v>
      </c>
      <c r="H21" s="226"/>
      <c r="I21" s="234">
        <v>1717</v>
      </c>
      <c r="J21" s="235">
        <v>0.95456238568323204</v>
      </c>
      <c r="K21" s="234">
        <v>1585</v>
      </c>
      <c r="L21" s="235">
        <v>92.312172393709957</v>
      </c>
      <c r="M21" s="234">
        <v>44</v>
      </c>
      <c r="N21" s="235">
        <v>2.56260920209668</v>
      </c>
      <c r="O21" s="234">
        <v>0</v>
      </c>
      <c r="P21" s="235">
        <v>0</v>
      </c>
      <c r="Q21" s="234">
        <v>37</v>
      </c>
      <c r="R21" s="235">
        <v>2.1549213744903906</v>
      </c>
      <c r="S21" s="234">
        <v>28</v>
      </c>
      <c r="T21" s="235">
        <v>1.6307513104251603</v>
      </c>
      <c r="U21" s="234">
        <v>23</v>
      </c>
      <c r="V21" s="235">
        <v>1.3395457192778102</v>
      </c>
      <c r="X21" s="305"/>
      <c r="Y21" s="305"/>
      <c r="Z21" s="305"/>
      <c r="AA21" s="949">
        <v>44592</v>
      </c>
      <c r="AB21" s="947">
        <v>20377</v>
      </c>
      <c r="AC21" s="947">
        <v>22366</v>
      </c>
      <c r="AD21" s="589"/>
      <c r="AE21" s="305"/>
      <c r="AF21" s="305"/>
      <c r="AG21" s="306"/>
      <c r="AH21" s="950"/>
    </row>
    <row r="22" spans="1:34" s="232" customFormat="1" ht="14.25" x14ac:dyDescent="0.15">
      <c r="A22" s="224"/>
      <c r="B22" s="233" t="s">
        <v>5</v>
      </c>
      <c r="C22" s="226"/>
      <c r="D22" s="802">
        <v>54967</v>
      </c>
      <c r="E22" s="226"/>
      <c r="F22" s="234">
        <v>1019</v>
      </c>
      <c r="G22" s="235">
        <v>1.8538395764731566</v>
      </c>
      <c r="H22" s="226"/>
      <c r="I22" s="234">
        <v>615</v>
      </c>
      <c r="J22" s="235">
        <v>1.1188531300598541</v>
      </c>
      <c r="K22" s="234">
        <v>458</v>
      </c>
      <c r="L22" s="235">
        <v>74.471544715447152</v>
      </c>
      <c r="M22" s="234">
        <v>19</v>
      </c>
      <c r="N22" s="235">
        <v>3.089430894308943</v>
      </c>
      <c r="O22" s="234">
        <v>0</v>
      </c>
      <c r="P22" s="235">
        <v>0</v>
      </c>
      <c r="Q22" s="234">
        <v>5</v>
      </c>
      <c r="R22" s="235">
        <v>0.81300813008130091</v>
      </c>
      <c r="S22" s="234">
        <v>0</v>
      </c>
      <c r="T22" s="235">
        <v>0</v>
      </c>
      <c r="U22" s="234">
        <v>133</v>
      </c>
      <c r="V22" s="235">
        <v>21.626016260162601</v>
      </c>
      <c r="X22" s="305"/>
      <c r="Y22" s="305"/>
      <c r="Z22" s="305"/>
      <c r="AA22" s="949">
        <v>44620</v>
      </c>
      <c r="AB22" s="947">
        <v>25448</v>
      </c>
      <c r="AC22" s="947">
        <v>23602</v>
      </c>
      <c r="AD22" s="589"/>
      <c r="AE22" s="305"/>
      <c r="AF22" s="305"/>
      <c r="AG22" s="306"/>
      <c r="AH22" s="950"/>
    </row>
    <row r="23" spans="1:34" s="232" customFormat="1" ht="14.25" x14ac:dyDescent="0.15">
      <c r="A23" s="224"/>
      <c r="B23" s="233" t="s">
        <v>38</v>
      </c>
      <c r="C23" s="226"/>
      <c r="D23" s="802">
        <v>82735</v>
      </c>
      <c r="E23" s="226"/>
      <c r="F23" s="234">
        <v>1513</v>
      </c>
      <c r="G23" s="235">
        <v>1.8287302834350638</v>
      </c>
      <c r="H23" s="226"/>
      <c r="I23" s="234">
        <v>1034</v>
      </c>
      <c r="J23" s="235">
        <v>1.2497733728168248</v>
      </c>
      <c r="K23" s="234">
        <v>961</v>
      </c>
      <c r="L23" s="235">
        <v>92.940038684719539</v>
      </c>
      <c r="M23" s="234">
        <v>12</v>
      </c>
      <c r="N23" s="235">
        <v>1.1605415860735011</v>
      </c>
      <c r="O23" s="234">
        <v>0</v>
      </c>
      <c r="P23" s="235">
        <v>0</v>
      </c>
      <c r="Q23" s="234">
        <v>57</v>
      </c>
      <c r="R23" s="235">
        <v>5.5125725338491298</v>
      </c>
      <c r="S23" s="234">
        <v>4</v>
      </c>
      <c r="T23" s="235">
        <v>0.38684719535783368</v>
      </c>
      <c r="U23" s="234">
        <v>0</v>
      </c>
      <c r="V23" s="235">
        <v>0</v>
      </c>
      <c r="X23" s="305"/>
      <c r="Y23" s="305"/>
      <c r="Z23" s="305"/>
      <c r="AA23" s="949">
        <v>44651</v>
      </c>
      <c r="AB23" s="947">
        <v>31825</v>
      </c>
      <c r="AC23" s="947">
        <v>22165</v>
      </c>
      <c r="AD23" s="589"/>
      <c r="AE23" s="305"/>
      <c r="AF23" s="305"/>
      <c r="AG23" s="306"/>
      <c r="AH23" s="950"/>
    </row>
    <row r="24" spans="1:34" s="232" customFormat="1" ht="14.25" x14ac:dyDescent="0.15">
      <c r="A24" s="224"/>
      <c r="B24" s="233" t="s">
        <v>45</v>
      </c>
      <c r="C24" s="226"/>
      <c r="D24" s="802">
        <v>232772</v>
      </c>
      <c r="E24" s="226"/>
      <c r="F24" s="234">
        <v>3922</v>
      </c>
      <c r="G24" s="235">
        <v>1.6849105562524704</v>
      </c>
      <c r="H24" s="226"/>
      <c r="I24" s="234">
        <v>2421</v>
      </c>
      <c r="J24" s="235">
        <v>1.0400735483649237</v>
      </c>
      <c r="K24" s="234">
        <v>1552</v>
      </c>
      <c r="L24" s="235">
        <v>64.105741429161498</v>
      </c>
      <c r="M24" s="234">
        <v>143</v>
      </c>
      <c r="N24" s="235">
        <v>5.9066501445683599</v>
      </c>
      <c r="O24" s="234">
        <v>0</v>
      </c>
      <c r="P24" s="235">
        <v>0</v>
      </c>
      <c r="Q24" s="234">
        <v>15</v>
      </c>
      <c r="R24" s="235">
        <v>0.6195786864931847</v>
      </c>
      <c r="S24" s="234">
        <v>0</v>
      </c>
      <c r="T24" s="235">
        <v>0</v>
      </c>
      <c r="U24" s="234">
        <v>711</v>
      </c>
      <c r="V24" s="235">
        <v>29.368029739776951</v>
      </c>
      <c r="X24" s="305"/>
      <c r="Y24" s="305"/>
      <c r="Z24" s="305"/>
      <c r="AA24" s="949">
        <v>44681</v>
      </c>
      <c r="AB24" s="947">
        <v>29337</v>
      </c>
      <c r="AC24" s="947">
        <v>20494</v>
      </c>
      <c r="AD24" s="589"/>
      <c r="AE24" s="305"/>
      <c r="AF24" s="305"/>
      <c r="AG24" s="306"/>
      <c r="AH24" s="950"/>
    </row>
    <row r="25" spans="1:34" s="240" customFormat="1" ht="14.25" x14ac:dyDescent="0.15">
      <c r="A25" s="239"/>
      <c r="B25" s="233" t="s">
        <v>46</v>
      </c>
      <c r="C25" s="226"/>
      <c r="D25" s="802">
        <v>51647</v>
      </c>
      <c r="E25" s="226"/>
      <c r="F25" s="234">
        <v>621</v>
      </c>
      <c r="G25" s="235">
        <v>1.202393169012721</v>
      </c>
      <c r="H25" s="226"/>
      <c r="I25" s="234">
        <v>760</v>
      </c>
      <c r="J25" s="235">
        <v>1.4715278718996263</v>
      </c>
      <c r="K25" s="234">
        <v>306</v>
      </c>
      <c r="L25" s="235">
        <v>40.263157894736842</v>
      </c>
      <c r="M25" s="234">
        <v>18</v>
      </c>
      <c r="N25" s="235">
        <v>2.3684210526315792</v>
      </c>
      <c r="O25" s="234">
        <v>1</v>
      </c>
      <c r="P25" s="235">
        <v>0.13157894736842105</v>
      </c>
      <c r="Q25" s="234">
        <v>356</v>
      </c>
      <c r="R25" s="235">
        <v>46.842105263157897</v>
      </c>
      <c r="S25" s="234">
        <v>48</v>
      </c>
      <c r="T25" s="235">
        <v>6.3157894736842106</v>
      </c>
      <c r="U25" s="234">
        <v>31</v>
      </c>
      <c r="V25" s="235">
        <v>4.0789473684210531</v>
      </c>
      <c r="X25" s="305"/>
      <c r="Y25" s="305"/>
      <c r="Z25" s="305"/>
      <c r="AA25" s="949">
        <v>44712</v>
      </c>
      <c r="AB25" s="947">
        <v>27733</v>
      </c>
      <c r="AC25" s="947">
        <v>19944</v>
      </c>
      <c r="AD25" s="589"/>
      <c r="AE25" s="305"/>
      <c r="AF25" s="305"/>
      <c r="AG25" s="306"/>
      <c r="AH25" s="950"/>
    </row>
    <row r="26" spans="1:34" s="232" customFormat="1" ht="14.25" x14ac:dyDescent="0.15">
      <c r="B26" s="233" t="s">
        <v>47</v>
      </c>
      <c r="C26" s="226"/>
      <c r="D26" s="804">
        <v>21682</v>
      </c>
      <c r="E26" s="226"/>
      <c r="F26" s="238">
        <v>395</v>
      </c>
      <c r="G26" s="235">
        <v>1.8217876579651324</v>
      </c>
      <c r="H26" s="226"/>
      <c r="I26" s="238">
        <v>229</v>
      </c>
      <c r="J26" s="235">
        <v>1.0561756295544691</v>
      </c>
      <c r="K26" s="238">
        <v>227</v>
      </c>
      <c r="L26" s="235">
        <v>99.126637554585145</v>
      </c>
      <c r="M26" s="238">
        <v>2</v>
      </c>
      <c r="N26" s="235">
        <v>0.87336244541484709</v>
      </c>
      <c r="O26" s="238">
        <v>0</v>
      </c>
      <c r="P26" s="235">
        <v>0</v>
      </c>
      <c r="Q26" s="238">
        <v>0</v>
      </c>
      <c r="R26" s="235">
        <v>0</v>
      </c>
      <c r="S26" s="238">
        <v>0</v>
      </c>
      <c r="T26" s="235">
        <v>0</v>
      </c>
      <c r="U26" s="238">
        <v>0</v>
      </c>
      <c r="V26" s="235">
        <v>0</v>
      </c>
      <c r="X26" s="305"/>
      <c r="Y26" s="305"/>
      <c r="Z26" s="305"/>
      <c r="AA26" s="949">
        <v>44742</v>
      </c>
      <c r="AB26" s="947">
        <v>30967</v>
      </c>
      <c r="AC26" s="947">
        <v>20368</v>
      </c>
      <c r="AD26" s="589"/>
      <c r="AE26" s="305"/>
      <c r="AF26" s="305"/>
      <c r="AG26" s="306"/>
      <c r="AH26" s="950"/>
    </row>
    <row r="27" spans="1:34" s="232" customFormat="1" ht="14.25" x14ac:dyDescent="0.15">
      <c r="B27" s="233" t="s">
        <v>48</v>
      </c>
      <c r="C27" s="226"/>
      <c r="D27" s="804">
        <v>110944</v>
      </c>
      <c r="E27" s="226"/>
      <c r="F27" s="238">
        <v>1698</v>
      </c>
      <c r="G27" s="235">
        <v>1.530501874819729</v>
      </c>
      <c r="H27" s="226"/>
      <c r="I27" s="238">
        <v>1138</v>
      </c>
      <c r="J27" s="235">
        <v>1.0257427170464379</v>
      </c>
      <c r="K27" s="238">
        <v>1058</v>
      </c>
      <c r="L27" s="235">
        <v>92.970123022847091</v>
      </c>
      <c r="M27" s="238">
        <v>52</v>
      </c>
      <c r="N27" s="235">
        <v>4.5694200351493848</v>
      </c>
      <c r="O27" s="238">
        <v>0</v>
      </c>
      <c r="P27" s="235">
        <v>0</v>
      </c>
      <c r="Q27" s="238">
        <v>9</v>
      </c>
      <c r="R27" s="235">
        <v>0.7908611599297013</v>
      </c>
      <c r="S27" s="238">
        <v>17</v>
      </c>
      <c r="T27" s="235">
        <v>1.4938488576449911</v>
      </c>
      <c r="U27" s="238">
        <v>2</v>
      </c>
      <c r="V27" s="235">
        <v>0.17574692442882248</v>
      </c>
      <c r="X27" s="305"/>
      <c r="Y27" s="305"/>
      <c r="Z27" s="305"/>
      <c r="AA27" s="949">
        <v>44773</v>
      </c>
      <c r="AB27" s="947">
        <v>28674</v>
      </c>
      <c r="AC27" s="947">
        <v>20566</v>
      </c>
      <c r="AD27" s="589"/>
      <c r="AE27" s="305"/>
      <c r="AF27" s="305"/>
      <c r="AG27" s="306"/>
      <c r="AH27" s="950"/>
    </row>
    <row r="28" spans="1:34" s="232" customFormat="1" ht="14.25" x14ac:dyDescent="0.15">
      <c r="B28" s="233" t="s">
        <v>49</v>
      </c>
      <c r="C28" s="226"/>
      <c r="D28" s="804">
        <v>14388</v>
      </c>
      <c r="E28" s="226"/>
      <c r="F28" s="238">
        <v>332</v>
      </c>
      <c r="G28" s="242">
        <v>2.3074784542674451</v>
      </c>
      <c r="H28" s="226"/>
      <c r="I28" s="238">
        <v>168</v>
      </c>
      <c r="J28" s="242">
        <v>1.1676396997497915</v>
      </c>
      <c r="K28" s="238">
        <v>41</v>
      </c>
      <c r="L28" s="242">
        <v>24.404761904761905</v>
      </c>
      <c r="M28" s="238">
        <v>11</v>
      </c>
      <c r="N28" s="242">
        <v>6.5476190476190483</v>
      </c>
      <c r="O28" s="238">
        <v>116</v>
      </c>
      <c r="P28" s="242">
        <v>69.047619047619051</v>
      </c>
      <c r="Q28" s="238">
        <v>0</v>
      </c>
      <c r="R28" s="242">
        <v>0</v>
      </c>
      <c r="S28" s="238">
        <v>0</v>
      </c>
      <c r="T28" s="242">
        <v>0</v>
      </c>
      <c r="U28" s="238">
        <v>0</v>
      </c>
      <c r="V28" s="242">
        <v>0</v>
      </c>
      <c r="X28" s="305"/>
      <c r="Y28" s="305"/>
      <c r="Z28" s="305"/>
      <c r="AA28" s="949">
        <v>44804</v>
      </c>
      <c r="AB28" s="947">
        <v>19988</v>
      </c>
      <c r="AC28" s="947">
        <v>21716</v>
      </c>
      <c r="AD28" s="589"/>
      <c r="AE28" s="305"/>
      <c r="AF28" s="305"/>
      <c r="AG28" s="306"/>
      <c r="AH28" s="950"/>
    </row>
    <row r="29" spans="1:34" s="232" customFormat="1" ht="14.25" x14ac:dyDescent="0.15">
      <c r="B29" s="244" t="s">
        <v>4</v>
      </c>
      <c r="C29" s="226"/>
      <c r="D29" s="805">
        <v>4946</v>
      </c>
      <c r="E29" s="226"/>
      <c r="F29" s="245">
        <v>71</v>
      </c>
      <c r="G29" s="246">
        <v>1.4355034371209057</v>
      </c>
      <c r="H29" s="226"/>
      <c r="I29" s="245">
        <v>56</v>
      </c>
      <c r="J29" s="246">
        <v>1.1322280630812778</v>
      </c>
      <c r="K29" s="245">
        <v>37</v>
      </c>
      <c r="L29" s="246">
        <v>66.071428571428569</v>
      </c>
      <c r="M29" s="245">
        <v>5</v>
      </c>
      <c r="N29" s="246">
        <v>8.9285714285714288</v>
      </c>
      <c r="O29" s="245">
        <v>0</v>
      </c>
      <c r="P29" s="246">
        <v>0</v>
      </c>
      <c r="Q29" s="245">
        <v>12</v>
      </c>
      <c r="R29" s="246">
        <v>21.428571428571427</v>
      </c>
      <c r="S29" s="245">
        <v>0</v>
      </c>
      <c r="T29" s="246">
        <v>0</v>
      </c>
      <c r="U29" s="245">
        <v>2</v>
      </c>
      <c r="V29" s="246">
        <v>3.5714285714285712</v>
      </c>
      <c r="X29" s="305"/>
      <c r="Y29" s="305"/>
      <c r="Z29" s="305"/>
      <c r="AA29" s="949">
        <v>44834</v>
      </c>
      <c r="AB29" s="947">
        <v>27552</v>
      </c>
      <c r="AC29" s="947">
        <v>21574</v>
      </c>
      <c r="AD29" s="589"/>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29104</v>
      </c>
      <c r="AC30" s="947">
        <v>17287</v>
      </c>
      <c r="AD30" s="585"/>
      <c r="AE30" s="309"/>
      <c r="AF30" s="305"/>
      <c r="AG30" s="306"/>
      <c r="AH30" s="950"/>
    </row>
    <row r="31" spans="1:34" s="251" customFormat="1" x14ac:dyDescent="0.15">
      <c r="B31" s="252" t="s">
        <v>3</v>
      </c>
      <c r="C31" s="211"/>
      <c r="D31" s="806">
        <v>1913969</v>
      </c>
      <c r="E31" s="211"/>
      <c r="F31" s="253">
        <v>33173</v>
      </c>
      <c r="G31" s="254">
        <v>1.7332046652793225</v>
      </c>
      <c r="H31" s="211"/>
      <c r="I31" s="253">
        <v>18432</v>
      </c>
      <c r="J31" s="254">
        <v>0.9630250019723412</v>
      </c>
      <c r="K31" s="253">
        <v>15603</v>
      </c>
      <c r="L31" s="254">
        <v>84.651692708333343</v>
      </c>
      <c r="M31" s="253">
        <v>515</v>
      </c>
      <c r="N31" s="254">
        <v>2.7940538194444442</v>
      </c>
      <c r="O31" s="253">
        <v>170</v>
      </c>
      <c r="P31" s="254">
        <v>0.92230902777777779</v>
      </c>
      <c r="Q31" s="253">
        <v>815</v>
      </c>
      <c r="R31" s="254">
        <v>4.4216579861111116</v>
      </c>
      <c r="S31" s="253">
        <v>127</v>
      </c>
      <c r="T31" s="254">
        <v>0.68901909722222221</v>
      </c>
      <c r="U31" s="253">
        <v>1202</v>
      </c>
      <c r="V31" s="254">
        <v>6.5212673611111107</v>
      </c>
      <c r="X31" s="305"/>
      <c r="Y31" s="305"/>
      <c r="Z31" s="309"/>
      <c r="AA31" s="949">
        <v>44895</v>
      </c>
      <c r="AB31" s="947">
        <v>30634</v>
      </c>
      <c r="AC31" s="947">
        <v>17693</v>
      </c>
      <c r="AD31" s="589"/>
      <c r="AE31" s="305"/>
      <c r="AF31" s="309"/>
      <c r="AG31" s="309"/>
      <c r="AH31" s="438"/>
    </row>
    <row r="32" spans="1:34" s="256" customFormat="1" ht="6.75" customHeight="1" x14ac:dyDescent="0.2">
      <c r="B32" s="257" t="s">
        <v>42</v>
      </c>
      <c r="C32" s="258"/>
      <c r="E32" s="258"/>
      <c r="Z32" s="439"/>
      <c r="AA32" s="949">
        <v>44926</v>
      </c>
      <c r="AB32" s="947">
        <v>28835</v>
      </c>
      <c r="AC32" s="947">
        <v>20499</v>
      </c>
      <c r="AD32" s="297"/>
    </row>
    <row r="33" spans="2:30" s="251" customFormat="1" x14ac:dyDescent="0.2">
      <c r="B33" s="1080" t="s">
        <v>398</v>
      </c>
      <c r="C33" s="1080"/>
      <c r="D33" s="1080"/>
      <c r="E33" s="1080"/>
      <c r="F33" s="1080"/>
      <c r="G33" s="1080"/>
      <c r="H33" s="1080"/>
      <c r="I33" s="1080"/>
      <c r="J33" s="1080"/>
      <c r="K33" s="1080"/>
      <c r="L33" s="1080"/>
      <c r="M33" s="1080"/>
      <c r="N33" s="1080"/>
      <c r="O33" s="1080"/>
      <c r="P33" s="1080"/>
      <c r="Q33" s="1080"/>
      <c r="R33" s="1080"/>
      <c r="S33" s="1080"/>
      <c r="T33" s="1080"/>
      <c r="U33" s="1080"/>
      <c r="V33" s="1080"/>
      <c r="Z33" s="439"/>
      <c r="AA33" s="949">
        <v>44957</v>
      </c>
      <c r="AB33" s="947">
        <v>25222</v>
      </c>
      <c r="AC33" s="947">
        <v>21942</v>
      </c>
      <c r="AD33" s="297"/>
    </row>
    <row r="34" spans="2:30" s="251" customFormat="1" ht="9" customHeight="1" x14ac:dyDescent="0.2">
      <c r="B34" s="1080"/>
      <c r="C34" s="1080"/>
      <c r="D34" s="1080"/>
      <c r="E34" s="1080"/>
      <c r="F34" s="1080"/>
      <c r="G34" s="1080"/>
      <c r="H34" s="1080"/>
      <c r="I34" s="1080"/>
      <c r="J34" s="1080"/>
      <c r="K34" s="1080"/>
      <c r="L34" s="1080"/>
      <c r="M34" s="1080"/>
      <c r="N34" s="1080"/>
      <c r="O34" s="1080"/>
      <c r="P34" s="1080"/>
      <c r="Q34" s="1080"/>
      <c r="R34" s="1080"/>
      <c r="S34" s="1080"/>
      <c r="T34" s="1080"/>
      <c r="U34" s="1080"/>
      <c r="V34" s="1080"/>
      <c r="Z34" s="439"/>
      <c r="AA34" s="949">
        <v>44985</v>
      </c>
      <c r="AB34" s="947">
        <v>28262</v>
      </c>
      <c r="AC34" s="947">
        <v>21287</v>
      </c>
      <c r="AD34" s="297"/>
    </row>
    <row r="35" spans="2:30" x14ac:dyDescent="0.2">
      <c r="B35" s="1064"/>
      <c r="C35" s="1064"/>
      <c r="D35" s="1064"/>
      <c r="E35" s="262"/>
      <c r="F35" s="262"/>
      <c r="AA35" s="949">
        <v>45016</v>
      </c>
      <c r="AB35" s="947">
        <f>GETPIVOTDATA("Suma de AltasGrado",[1]td!$A$3,"Fecha",$AA35)</f>
        <v>37938</v>
      </c>
      <c r="AC35" s="947">
        <f>GETPIVOTDATA("Suma de BajasGrado",[1]td!$A$3,"Fecha",$AA35)</f>
        <v>24401</v>
      </c>
    </row>
    <row r="36" spans="2:30" x14ac:dyDescent="0.2">
      <c r="B36" s="1065"/>
      <c r="C36" s="1065"/>
      <c r="D36" s="1065"/>
      <c r="E36" s="262"/>
      <c r="F36" s="262"/>
      <c r="AA36" s="949">
        <v>45046</v>
      </c>
      <c r="AB36" s="947">
        <f>GETPIVOTDATA("Suma de AltasGrado",[1]td!$A$3,"Fecha",$AA36)</f>
        <v>30972</v>
      </c>
      <c r="AC36" s="947">
        <f>GETPIVOTDATA("Suma de BajasGrado",[1]td!$A$3,"Fecha",$AA36)</f>
        <v>22154</v>
      </c>
    </row>
    <row r="37" spans="2:30" x14ac:dyDescent="0.2">
      <c r="AA37" s="949">
        <v>45077</v>
      </c>
      <c r="AB37" s="947">
        <f>GETPIVOTDATA("Suma de AltasGrado",[1]td!$A$3,"Fecha",$AA37)</f>
        <v>34993</v>
      </c>
      <c r="AC37" s="947">
        <f>GETPIVOTDATA("Suma de BajasGrado",[1]td!$A$3,"Fecha",$AA37)</f>
        <v>18583</v>
      </c>
    </row>
    <row r="38" spans="2:30" x14ac:dyDescent="0.2">
      <c r="AA38" s="949">
        <v>45107</v>
      </c>
      <c r="AB38" s="947">
        <f>GETPIVOTDATA("Suma de AltasGrado",[1]td!$A$3,"Fecha",$AA38)</f>
        <v>33173</v>
      </c>
      <c r="AC38" s="947">
        <f>GETPIVOTDATA("Suma de BajasGrado",[1]td!$A$3,"Fecha",$AA38)</f>
        <v>18432</v>
      </c>
    </row>
  </sheetData>
  <mergeCells count="19">
    <mergeCell ref="B2:C2"/>
    <mergeCell ref="B3:C3"/>
    <mergeCell ref="A4:U4"/>
    <mergeCell ref="B5:V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election activeCell="AI19" sqref="AI19"/>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8.8554687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58"/>
      <c r="C3" s="1058"/>
      <c r="D3" s="1058"/>
      <c r="E3" s="1058"/>
      <c r="F3" s="1058"/>
      <c r="G3" s="1058"/>
      <c r="H3" s="1058"/>
      <c r="I3" s="1058"/>
      <c r="J3" s="1058"/>
      <c r="K3" s="1058"/>
      <c r="L3" s="45"/>
      <c r="M3" s="45"/>
      <c r="W3" s="89"/>
      <c r="AA3" s="89"/>
      <c r="AD3" s="88"/>
    </row>
    <row r="4" spans="2:32"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row>
    <row r="5" spans="2:32" s="7" customFormat="1" ht="16.5" customHeight="1" x14ac:dyDescent="0.2">
      <c r="B5" s="1031" t="s">
        <v>421</v>
      </c>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031"/>
      <c r="AD5" s="1031"/>
    </row>
    <row r="6" spans="2:32" s="7" customFormat="1" ht="14.25" customHeight="1" x14ac:dyDescent="0.2">
      <c r="B6" s="1035" t="str">
        <f>porsaad!B6</f>
        <v>Situación a 30 de junio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c r="AD6" s="8"/>
    </row>
    <row r="7" spans="2:32" s="7" customFormat="1" ht="5.25" customHeight="1" x14ac:dyDescent="0.2">
      <c r="AC7" s="87"/>
      <c r="AD7" s="86"/>
    </row>
    <row r="8" spans="2:32" s="83" customFormat="1" ht="21.75" customHeight="1" x14ac:dyDescent="0.2">
      <c r="B8" s="1092" t="s">
        <v>30</v>
      </c>
      <c r="C8" s="68"/>
      <c r="D8" s="1092" t="s">
        <v>120</v>
      </c>
      <c r="E8" s="1095" t="s">
        <v>29</v>
      </c>
      <c r="F8" s="1096"/>
      <c r="G8" s="1096"/>
      <c r="H8" s="1096"/>
      <c r="I8" s="1096"/>
      <c r="J8" s="1096"/>
      <c r="K8" s="1096"/>
      <c r="L8" s="1096"/>
      <c r="M8" s="1096"/>
      <c r="N8" s="1096"/>
      <c r="O8" s="1096"/>
      <c r="P8" s="1096"/>
      <c r="Q8" s="1096"/>
      <c r="R8" s="1096"/>
      <c r="S8" s="1096"/>
      <c r="T8" s="1096"/>
      <c r="U8" s="1096"/>
      <c r="V8" s="1096"/>
      <c r="W8" s="1096"/>
      <c r="X8" s="1096"/>
      <c r="Y8" s="1096"/>
      <c r="Z8" s="1096"/>
      <c r="AA8" s="1097"/>
      <c r="AB8" s="68"/>
      <c r="AC8" s="1098" t="s">
        <v>3</v>
      </c>
      <c r="AD8" s="1099"/>
    </row>
    <row r="9" spans="2:32" s="83" customFormat="1" ht="21.75" customHeight="1" x14ac:dyDescent="0.2">
      <c r="B9" s="1093"/>
      <c r="C9" s="68"/>
      <c r="D9" s="1093"/>
      <c r="E9" s="1089" t="s">
        <v>25</v>
      </c>
      <c r="F9" s="1090"/>
      <c r="G9" s="199"/>
      <c r="H9" s="1089" t="s">
        <v>24</v>
      </c>
      <c r="I9" s="1090"/>
      <c r="J9" s="199"/>
      <c r="K9" s="1089" t="s">
        <v>23</v>
      </c>
      <c r="L9" s="1090"/>
      <c r="M9" s="199"/>
      <c r="N9" s="1089" t="s">
        <v>22</v>
      </c>
      <c r="O9" s="1090"/>
      <c r="P9" s="199"/>
      <c r="Q9" s="1089" t="s">
        <v>21</v>
      </c>
      <c r="R9" s="1090"/>
      <c r="S9" s="199"/>
      <c r="T9" s="1089" t="s">
        <v>20</v>
      </c>
      <c r="U9" s="1090"/>
      <c r="V9" s="199"/>
      <c r="W9" s="1089" t="s">
        <v>19</v>
      </c>
      <c r="X9" s="1090"/>
      <c r="Y9" s="199"/>
      <c r="Z9" s="1089" t="s">
        <v>18</v>
      </c>
      <c r="AA9" s="1090"/>
      <c r="AB9" s="68"/>
      <c r="AC9" s="1100"/>
      <c r="AD9" s="1101"/>
    </row>
    <row r="10" spans="2:32" s="83" customFormat="1" ht="21.75" customHeight="1" x14ac:dyDescent="0.2">
      <c r="B10" s="1094"/>
      <c r="D10" s="1094"/>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5" t="s">
        <v>27</v>
      </c>
      <c r="D12" s="417" t="s">
        <v>34</v>
      </c>
      <c r="E12" s="77">
        <v>582</v>
      </c>
      <c r="F12" s="76">
        <v>0.21260895295570281</v>
      </c>
      <c r="G12" s="74"/>
      <c r="H12" s="77">
        <v>9886</v>
      </c>
      <c r="I12" s="76">
        <v>3.6114297404125053</v>
      </c>
      <c r="J12" s="74"/>
      <c r="K12" s="77">
        <v>6117</v>
      </c>
      <c r="L12" s="76">
        <v>2.2345858509107117</v>
      </c>
      <c r="M12" s="74"/>
      <c r="N12" s="77">
        <v>9317</v>
      </c>
      <c r="O12" s="76">
        <v>3.4035697846877717</v>
      </c>
      <c r="P12" s="74"/>
      <c r="Q12" s="77">
        <v>8541</v>
      </c>
      <c r="R12" s="76">
        <v>3.1200911807468348</v>
      </c>
      <c r="S12" s="74"/>
      <c r="T12" s="77">
        <v>11793</v>
      </c>
      <c r="U12" s="76">
        <v>4.3080711034477721</v>
      </c>
      <c r="V12" s="74"/>
      <c r="W12" s="77">
        <v>40865</v>
      </c>
      <c r="X12" s="76">
        <v>14.928290141812363</v>
      </c>
      <c r="Y12" s="74"/>
      <c r="Z12" s="77">
        <v>186641</v>
      </c>
      <c r="AA12" s="76">
        <f t="shared" ref="AA12:AA21" si="0">Z12*100/$AC12</f>
        <v>68.181353245026344</v>
      </c>
      <c r="AB12" s="66"/>
      <c r="AC12" s="153">
        <f t="shared" ref="AC12:AD15" si="1">E12+H12+K12+N12+Q12+T12+W12+Z12</f>
        <v>273742</v>
      </c>
      <c r="AD12" s="75">
        <f t="shared" si="1"/>
        <v>100</v>
      </c>
      <c r="AF12" s="425"/>
    </row>
    <row r="13" spans="2:32" s="73" customFormat="1" ht="21" customHeight="1" x14ac:dyDescent="0.2">
      <c r="B13" s="1116"/>
      <c r="D13" s="418" t="s">
        <v>52</v>
      </c>
      <c r="E13" s="415">
        <v>775</v>
      </c>
      <c r="F13" s="416">
        <v>0.21252265765753414</v>
      </c>
      <c r="G13" s="74"/>
      <c r="H13" s="415">
        <v>11103</v>
      </c>
      <c r="I13" s="416">
        <v>3.04469557157626</v>
      </c>
      <c r="J13" s="74"/>
      <c r="K13" s="415">
        <v>7736</v>
      </c>
      <c r="L13" s="416">
        <v>2.1213874575983018</v>
      </c>
      <c r="M13" s="74"/>
      <c r="N13" s="415">
        <v>11774</v>
      </c>
      <c r="O13" s="416">
        <v>3.2286990596900735</v>
      </c>
      <c r="P13" s="74"/>
      <c r="Q13" s="415">
        <v>13126</v>
      </c>
      <c r="R13" s="416">
        <v>3.5994482637584428</v>
      </c>
      <c r="S13" s="74"/>
      <c r="T13" s="415">
        <v>20847</v>
      </c>
      <c r="U13" s="416">
        <v>5.7167223795956312</v>
      </c>
      <c r="V13" s="74"/>
      <c r="W13" s="415">
        <v>68084</v>
      </c>
      <c r="X13" s="416">
        <v>18.670184030910391</v>
      </c>
      <c r="Y13" s="74"/>
      <c r="Z13" s="415">
        <v>231222</v>
      </c>
      <c r="AA13" s="416">
        <f t="shared" si="0"/>
        <v>63.406340579213364</v>
      </c>
      <c r="AB13" s="66"/>
      <c r="AC13" s="157">
        <f t="shared" si="1"/>
        <v>364667</v>
      </c>
      <c r="AD13" s="181">
        <f t="shared" si="1"/>
        <v>100</v>
      </c>
      <c r="AF13" s="425"/>
    </row>
    <row r="14" spans="2:32" s="73" customFormat="1" ht="21" customHeight="1" x14ac:dyDescent="0.2">
      <c r="B14" s="1116"/>
      <c r="D14" s="418" t="s">
        <v>53</v>
      </c>
      <c r="E14" s="415">
        <v>309</v>
      </c>
      <c r="F14" s="416">
        <v>9.0942267847052172E-2</v>
      </c>
      <c r="G14" s="74"/>
      <c r="H14" s="415">
        <v>7810</v>
      </c>
      <c r="I14" s="416">
        <v>2.2985731776229046</v>
      </c>
      <c r="J14" s="74"/>
      <c r="K14" s="415">
        <v>6713</v>
      </c>
      <c r="L14" s="416">
        <v>1.9757134111885477</v>
      </c>
      <c r="M14" s="74"/>
      <c r="N14" s="415">
        <v>9829</v>
      </c>
      <c r="O14" s="416">
        <v>2.8927881898662648</v>
      </c>
      <c r="P14" s="74"/>
      <c r="Q14" s="415">
        <v>12796</v>
      </c>
      <c r="R14" s="416">
        <v>3.7660105481258239</v>
      </c>
      <c r="S14" s="74"/>
      <c r="T14" s="415">
        <v>22212</v>
      </c>
      <c r="U14" s="416">
        <v>6.5372480693162558</v>
      </c>
      <c r="V14" s="74"/>
      <c r="W14" s="415">
        <v>81134</v>
      </c>
      <c r="X14" s="416">
        <v>23.878673008099454</v>
      </c>
      <c r="Y14" s="74"/>
      <c r="Z14" s="415">
        <v>198973</v>
      </c>
      <c r="AA14" s="416">
        <f t="shared" si="0"/>
        <v>58.560051327933699</v>
      </c>
      <c r="AB14" s="66"/>
      <c r="AC14" s="157">
        <f t="shared" si="1"/>
        <v>339776</v>
      </c>
      <c r="AD14" s="181">
        <f t="shared" si="1"/>
        <v>100</v>
      </c>
      <c r="AF14" s="425"/>
    </row>
    <row r="15" spans="2:32" s="73" customFormat="1" ht="21" customHeight="1" x14ac:dyDescent="0.2">
      <c r="B15" s="1116"/>
      <c r="D15" s="418" t="s">
        <v>121</v>
      </c>
      <c r="E15" s="415">
        <v>571</v>
      </c>
      <c r="F15" s="416">
        <v>0.25164162002556079</v>
      </c>
      <c r="G15" s="74"/>
      <c r="H15" s="415">
        <v>10079</v>
      </c>
      <c r="I15" s="416">
        <v>4.4418491913093296</v>
      </c>
      <c r="J15" s="74"/>
      <c r="K15" s="415">
        <v>4169</v>
      </c>
      <c r="L15" s="416">
        <v>1.8372923185403904</v>
      </c>
      <c r="M15" s="74"/>
      <c r="N15" s="415">
        <v>5277</v>
      </c>
      <c r="O15" s="416">
        <v>2.3255916442642457</v>
      </c>
      <c r="P15" s="74"/>
      <c r="Q15" s="415">
        <v>7922</v>
      </c>
      <c r="R15" s="416">
        <v>3.4912520382530521</v>
      </c>
      <c r="S15" s="74"/>
      <c r="T15" s="415">
        <v>15768</v>
      </c>
      <c r="U15" s="416">
        <v>6.9490106209510376</v>
      </c>
      <c r="V15" s="74"/>
      <c r="W15" s="415">
        <v>66190</v>
      </c>
      <c r="X15" s="416">
        <v>29.170155568286987</v>
      </c>
      <c r="Y15" s="74"/>
      <c r="Z15" s="415">
        <v>116934</v>
      </c>
      <c r="AA15" s="416">
        <f t="shared" si="0"/>
        <v>51.533206998369394</v>
      </c>
      <c r="AB15" s="66"/>
      <c r="AC15" s="157">
        <f t="shared" si="1"/>
        <v>226910</v>
      </c>
      <c r="AD15" s="181">
        <f t="shared" si="1"/>
        <v>100</v>
      </c>
      <c r="AF15" s="425"/>
    </row>
    <row r="16" spans="2:32" s="73" customFormat="1" ht="21" customHeight="1" x14ac:dyDescent="0.2">
      <c r="B16" s="1117"/>
      <c r="D16" s="421" t="s">
        <v>71</v>
      </c>
      <c r="E16" s="419">
        <f>SUM(E12:E15)</f>
        <v>2237</v>
      </c>
      <c r="F16" s="420">
        <f t="shared" ref="F16:F21" si="2">E16*100/$AC16</f>
        <v>0.18562851891344664</v>
      </c>
      <c r="G16" s="74"/>
      <c r="H16" s="419">
        <f>SUM(H12:H15)</f>
        <v>38878</v>
      </c>
      <c r="I16" s="420">
        <f t="shared" ref="I16:I21" si="3">H16*100/$AC16</f>
        <v>3.2261356988453191</v>
      </c>
      <c r="J16" s="74"/>
      <c r="K16" s="419">
        <f>SUM(K12:K15)</f>
        <v>24735</v>
      </c>
      <c r="L16" s="420">
        <f t="shared" ref="L16:L21" si="4">K16*100/$AC16</f>
        <v>2.0525352773017893</v>
      </c>
      <c r="M16" s="74"/>
      <c r="N16" s="419">
        <f>SUM(N12:N15)</f>
        <v>36197</v>
      </c>
      <c r="O16" s="420">
        <f t="shared" ref="O16:O21" si="5">N16*100/$AC16</f>
        <v>3.0036636115824895</v>
      </c>
      <c r="P16" s="74"/>
      <c r="Q16" s="419">
        <f>SUM(Q12:Q15)</f>
        <v>42385</v>
      </c>
      <c r="R16" s="420">
        <f t="shared" ref="R16:R21" si="6">Q16*100/$AC16</f>
        <v>3.5171501001995695</v>
      </c>
      <c r="S16" s="74"/>
      <c r="T16" s="419">
        <f>SUM(T12:T15)</f>
        <v>70620</v>
      </c>
      <c r="U16" s="420">
        <f t="shared" ref="U16:U21" si="7">T16*100/$AC16</f>
        <v>5.8601189117870378</v>
      </c>
      <c r="V16" s="74"/>
      <c r="W16" s="419">
        <f>SUM(W12:W15)</f>
        <v>256273</v>
      </c>
      <c r="X16" s="420">
        <f t="shared" ref="X16:X21" si="8">W16*100/$AC16</f>
        <v>21.265792323426783</v>
      </c>
      <c r="Y16" s="74"/>
      <c r="Z16" s="419">
        <f>SUM(Z12:Z15)</f>
        <v>733770</v>
      </c>
      <c r="AA16" s="420">
        <f t="shared" si="0"/>
        <v>60.888975557943567</v>
      </c>
      <c r="AB16" s="66"/>
      <c r="AC16" s="422">
        <f>SUM(AC12:AC15)</f>
        <v>1205095</v>
      </c>
      <c r="AD16" s="424">
        <f t="shared" ref="AD16:AD21" si="9">F16+I16+L16+O16+R16+U16+X16+AA16</f>
        <v>100</v>
      </c>
      <c r="AF16" s="425"/>
    </row>
    <row r="17" spans="2:32" s="73" customFormat="1" ht="21" customHeight="1" x14ac:dyDescent="0.2">
      <c r="B17" s="1115" t="s">
        <v>26</v>
      </c>
      <c r="D17" s="417" t="s">
        <v>34</v>
      </c>
      <c r="E17" s="77">
        <v>803</v>
      </c>
      <c r="F17" s="76">
        <v>0.52235796156798464</v>
      </c>
      <c r="G17" s="74"/>
      <c r="H17" s="77">
        <v>20541</v>
      </c>
      <c r="I17" s="76">
        <v>13.36208578900121</v>
      </c>
      <c r="J17" s="74"/>
      <c r="K17" s="77">
        <v>9230</v>
      </c>
      <c r="L17" s="76">
        <v>6.0041892718212928</v>
      </c>
      <c r="M17" s="74"/>
      <c r="N17" s="77">
        <v>11472</v>
      </c>
      <c r="O17" s="76">
        <v>7.4626283127122282</v>
      </c>
      <c r="P17" s="74"/>
      <c r="Q17" s="77">
        <v>9808</v>
      </c>
      <c r="R17" s="76">
        <v>6.3801829228627556</v>
      </c>
      <c r="S17" s="74"/>
      <c r="T17" s="77">
        <v>13032</v>
      </c>
      <c r="U17" s="76">
        <v>8.477420865696109</v>
      </c>
      <c r="V17" s="74"/>
      <c r="W17" s="77">
        <v>30050</v>
      </c>
      <c r="X17" s="76">
        <v>19.547766805875387</v>
      </c>
      <c r="Y17" s="74"/>
      <c r="Z17" s="77">
        <v>58790</v>
      </c>
      <c r="AA17" s="76">
        <f t="shared" si="0"/>
        <v>38.243368070463035</v>
      </c>
      <c r="AB17" s="66"/>
      <c r="AC17" s="153">
        <f>E17+H17+K17+N17+Q17+T17+W17+Z17</f>
        <v>153726</v>
      </c>
      <c r="AD17" s="75">
        <f t="shared" si="9"/>
        <v>100</v>
      </c>
      <c r="AF17" s="425"/>
    </row>
    <row r="18" spans="2:32" s="73" customFormat="1" ht="21" customHeight="1" x14ac:dyDescent="0.2">
      <c r="B18" s="1116"/>
      <c r="D18" s="418" t="s">
        <v>52</v>
      </c>
      <c r="E18" s="415">
        <v>1093</v>
      </c>
      <c r="F18" s="416">
        <v>0.50317187025255272</v>
      </c>
      <c r="G18" s="74"/>
      <c r="H18" s="415">
        <v>26671</v>
      </c>
      <c r="I18" s="416">
        <v>12.278222279511283</v>
      </c>
      <c r="J18" s="74"/>
      <c r="K18" s="415">
        <v>11856</v>
      </c>
      <c r="L18" s="416">
        <v>5.4580106987321724</v>
      </c>
      <c r="M18" s="74"/>
      <c r="N18" s="415">
        <v>15705</v>
      </c>
      <c r="O18" s="416">
        <v>7.2299306700058006</v>
      </c>
      <c r="P18" s="74"/>
      <c r="Q18" s="415">
        <v>15800</v>
      </c>
      <c r="R18" s="416">
        <v>7.2736647300917951</v>
      </c>
      <c r="S18" s="74"/>
      <c r="T18" s="415">
        <v>22810</v>
      </c>
      <c r="U18" s="416">
        <v>10.500778005911004</v>
      </c>
      <c r="V18" s="74"/>
      <c r="W18" s="415">
        <v>44782</v>
      </c>
      <c r="X18" s="416">
        <v>20.615775566010811</v>
      </c>
      <c r="Y18" s="74"/>
      <c r="Z18" s="415">
        <v>78505</v>
      </c>
      <c r="AA18" s="416">
        <f t="shared" si="0"/>
        <v>36.140446179484584</v>
      </c>
      <c r="AB18" s="66"/>
      <c r="AC18" s="157">
        <f>E18+H18+K18+N18+Q18+T18+W18+Z18</f>
        <v>217222</v>
      </c>
      <c r="AD18" s="181">
        <f t="shared" si="9"/>
        <v>100</v>
      </c>
      <c r="AF18" s="425"/>
    </row>
    <row r="19" spans="2:32" s="73" customFormat="1" ht="21" customHeight="1" x14ac:dyDescent="0.2">
      <c r="B19" s="1116"/>
      <c r="D19" s="418" t="s">
        <v>53</v>
      </c>
      <c r="E19" s="415">
        <v>430</v>
      </c>
      <c r="F19" s="416">
        <v>0.21672185513907999</v>
      </c>
      <c r="G19" s="74"/>
      <c r="H19" s="415">
        <v>17402</v>
      </c>
      <c r="I19" s="416">
        <v>8.7706830770471402</v>
      </c>
      <c r="J19" s="74"/>
      <c r="K19" s="415">
        <v>11281</v>
      </c>
      <c r="L19" s="416">
        <v>5.6856726693580493</v>
      </c>
      <c r="M19" s="74"/>
      <c r="N19" s="415">
        <v>14117</v>
      </c>
      <c r="O19" s="416">
        <v>7.1150289046474242</v>
      </c>
      <c r="P19" s="74"/>
      <c r="Q19" s="415">
        <v>15088</v>
      </c>
      <c r="R19" s="416">
        <v>7.6044170938103228</v>
      </c>
      <c r="S19" s="74"/>
      <c r="T19" s="415">
        <v>22177</v>
      </c>
      <c r="U19" s="416">
        <v>11.177303677719481</v>
      </c>
      <c r="V19" s="74"/>
      <c r="W19" s="415">
        <v>42414</v>
      </c>
      <c r="X19" s="416">
        <v>21.376838985741717</v>
      </c>
      <c r="Y19" s="74"/>
      <c r="Z19" s="415">
        <v>75502</v>
      </c>
      <c r="AA19" s="416">
        <f t="shared" si="0"/>
        <v>38.053333736536786</v>
      </c>
      <c r="AB19" s="66"/>
      <c r="AC19" s="157">
        <f>E19+H19+K19+N19+Q19+T19+W19+Z19</f>
        <v>198411</v>
      </c>
      <c r="AD19" s="181">
        <f t="shared" si="9"/>
        <v>100</v>
      </c>
      <c r="AF19" s="425"/>
    </row>
    <row r="20" spans="2:32" s="73" customFormat="1" ht="21" customHeight="1" x14ac:dyDescent="0.2">
      <c r="B20" s="1116"/>
      <c r="D20" s="418" t="s">
        <v>121</v>
      </c>
      <c r="E20" s="415">
        <v>710</v>
      </c>
      <c r="F20" s="416">
        <v>0.5089058524173028</v>
      </c>
      <c r="G20" s="74"/>
      <c r="H20" s="415">
        <v>13954</v>
      </c>
      <c r="I20" s="416">
        <v>10.001791922015554</v>
      </c>
      <c r="J20" s="74"/>
      <c r="K20" s="415">
        <v>6516</v>
      </c>
      <c r="L20" s="416">
        <v>4.6704655413396408</v>
      </c>
      <c r="M20" s="74"/>
      <c r="N20" s="415">
        <v>6407</v>
      </c>
      <c r="O20" s="416">
        <v>4.5923377414614919</v>
      </c>
      <c r="P20" s="74"/>
      <c r="Q20" s="415">
        <v>7535</v>
      </c>
      <c r="R20" s="416">
        <v>5.4008529548794035</v>
      </c>
      <c r="S20" s="74"/>
      <c r="T20" s="415">
        <v>13629</v>
      </c>
      <c r="U20" s="416">
        <v>9.768842059993549</v>
      </c>
      <c r="V20" s="74"/>
      <c r="W20" s="415">
        <v>32986</v>
      </c>
      <c r="X20" s="416">
        <v>23.643335842024154</v>
      </c>
      <c r="Y20" s="74"/>
      <c r="Z20" s="415">
        <v>57778</v>
      </c>
      <c r="AA20" s="416">
        <f t="shared" si="0"/>
        <v>41.413468085868899</v>
      </c>
      <c r="AB20" s="66"/>
      <c r="AC20" s="157">
        <f>E20+H20+K20+N20+Q20+T20+W20+Z20</f>
        <v>139515</v>
      </c>
      <c r="AD20" s="181">
        <f t="shared" si="9"/>
        <v>100</v>
      </c>
      <c r="AF20" s="425"/>
    </row>
    <row r="21" spans="2:32" s="73" customFormat="1" ht="21" customHeight="1" x14ac:dyDescent="0.2">
      <c r="B21" s="1117"/>
      <c r="D21" s="421" t="s">
        <v>71</v>
      </c>
      <c r="E21" s="419">
        <f>SUM(E17:E20)</f>
        <v>3036</v>
      </c>
      <c r="F21" s="420">
        <f t="shared" si="2"/>
        <v>0.42828485739355654</v>
      </c>
      <c r="G21" s="74"/>
      <c r="H21" s="419">
        <f>SUM(H17:H20)</f>
        <v>78568</v>
      </c>
      <c r="I21" s="420">
        <f t="shared" si="3"/>
        <v>11.083492976184766</v>
      </c>
      <c r="J21" s="74"/>
      <c r="K21" s="419">
        <f>SUM(K17:K20)</f>
        <v>38883</v>
      </c>
      <c r="L21" s="420">
        <f t="shared" si="4"/>
        <v>5.4851779018556188</v>
      </c>
      <c r="M21" s="74"/>
      <c r="N21" s="419">
        <f>SUM(N17:N20)</f>
        <v>47701</v>
      </c>
      <c r="O21" s="420">
        <f t="shared" si="5"/>
        <v>6.7291225238900001</v>
      </c>
      <c r="P21" s="74"/>
      <c r="Q21" s="419">
        <f>SUM(Q17:Q20)</f>
        <v>48231</v>
      </c>
      <c r="R21" s="420">
        <f t="shared" si="6"/>
        <v>6.8038889845021826</v>
      </c>
      <c r="S21" s="74"/>
      <c r="T21" s="419">
        <f>SUM(T17:T20)</f>
        <v>71648</v>
      </c>
      <c r="U21" s="420">
        <f t="shared" si="7"/>
        <v>10.107296924418161</v>
      </c>
      <c r="V21" s="74"/>
      <c r="W21" s="419">
        <f>SUM(W17:W20)</f>
        <v>150232</v>
      </c>
      <c r="X21" s="420">
        <f t="shared" si="8"/>
        <v>21.193047001300656</v>
      </c>
      <c r="Y21" s="74"/>
      <c r="Z21" s="419">
        <f>SUM(Z17:Z20)</f>
        <v>270575</v>
      </c>
      <c r="AA21" s="420">
        <f t="shared" si="0"/>
        <v>38.169688830455058</v>
      </c>
      <c r="AB21" s="66"/>
      <c r="AC21" s="422">
        <f>SUM(AC17:AC20)</f>
        <v>708874</v>
      </c>
      <c r="AD21" s="424">
        <f t="shared" si="9"/>
        <v>100</v>
      </c>
      <c r="AF21" s="425"/>
    </row>
    <row r="22" spans="2:32" s="70" customFormat="1" ht="3" customHeight="1" x14ac:dyDescent="0.2">
      <c r="B22" s="423"/>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095" t="s">
        <v>3</v>
      </c>
      <c r="C23" s="1096"/>
      <c r="D23" s="1097"/>
      <c r="E23" s="65">
        <f>E16+E21</f>
        <v>5273</v>
      </c>
      <c r="F23" s="67">
        <f>E23*100/$AC23</f>
        <v>0.27550080487197026</v>
      </c>
      <c r="G23" s="66"/>
      <c r="H23" s="65">
        <f>H16+H21</f>
        <v>117446</v>
      </c>
      <c r="I23" s="67">
        <f>H23*100/$AC23</f>
        <v>6.136254035462434</v>
      </c>
      <c r="J23" s="66"/>
      <c r="K23" s="65">
        <f>K16+K21</f>
        <v>63618</v>
      </c>
      <c r="L23" s="67">
        <f>K23*100/$AC23</f>
        <v>3.3238782864299266</v>
      </c>
      <c r="M23" s="66"/>
      <c r="N23" s="65">
        <f>N16+N21</f>
        <v>83898</v>
      </c>
      <c r="O23" s="67">
        <f>N23*100/$AC23</f>
        <v>4.3834565763604321</v>
      </c>
      <c r="P23" s="66"/>
      <c r="Q23" s="65">
        <f>Q16+Q21</f>
        <v>90616</v>
      </c>
      <c r="R23" s="67">
        <f>Q23*100/$AC23</f>
        <v>4.7344549467624608</v>
      </c>
      <c r="S23" s="66"/>
      <c r="T23" s="65">
        <f>T16+T21</f>
        <v>142268</v>
      </c>
      <c r="U23" s="67">
        <f>T23*100/$AC23</f>
        <v>7.4331402441732335</v>
      </c>
      <c r="V23" s="66"/>
      <c r="W23" s="65">
        <f>W16+W21</f>
        <v>406505</v>
      </c>
      <c r="X23" s="67">
        <f>W23*100/$AC23</f>
        <v>21.238849741035512</v>
      </c>
      <c r="Y23" s="66"/>
      <c r="Z23" s="65">
        <f>Z16+Z21</f>
        <v>1004345</v>
      </c>
      <c r="AA23" s="67">
        <f>Z23*100/$AC23</f>
        <v>52.474465364904027</v>
      </c>
      <c r="AB23" s="66"/>
      <c r="AC23" s="65">
        <f>AC16+AC21</f>
        <v>1913969</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091" t="s">
        <v>17</v>
      </c>
      <c r="D37" s="1091"/>
      <c r="E37" s="1091"/>
      <c r="F37" s="1091"/>
      <c r="G37" s="1091"/>
      <c r="H37" s="1091"/>
      <c r="I37" s="1091"/>
      <c r="J37" s="1091"/>
      <c r="K37" s="1091"/>
      <c r="L37" s="1091"/>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087"/>
      <c r="C46" s="1088"/>
      <c r="D46" s="1088"/>
      <c r="E46" s="1088"/>
      <c r="F46" s="1088"/>
      <c r="G46" s="1088"/>
      <c r="H46" s="1088"/>
      <c r="I46" s="1088"/>
      <c r="J46" s="1088"/>
      <c r="K46" s="1088"/>
      <c r="L46" s="1088"/>
      <c r="M46" s="1088"/>
      <c r="N46" s="1088"/>
      <c r="O46" s="1088"/>
      <c r="P46" s="403"/>
      <c r="AD46" s="54"/>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6"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5"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8"/>
      <c r="C3" s="1058"/>
      <c r="D3" s="1058"/>
      <c r="E3" s="1058"/>
      <c r="F3" s="1058"/>
      <c r="G3" s="1058"/>
      <c r="H3" s="1058"/>
      <c r="I3" s="1058"/>
      <c r="J3" s="45"/>
      <c r="Q3" s="89"/>
    </row>
    <row r="4" spans="2:30"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row>
    <row r="5" spans="2:30" s="7" customFormat="1" ht="16.5" customHeight="1" x14ac:dyDescent="0.2">
      <c r="B5" s="1031" t="s">
        <v>422</v>
      </c>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3"/>
    </row>
    <row r="6" spans="2:30" s="7" customFormat="1" ht="14.25" customHeight="1" x14ac:dyDescent="0.2">
      <c r="B6" s="1035" t="str">
        <f>porsaad!B6</f>
        <v>Situación a 30 de junio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row>
    <row r="7" spans="2:30" s="518" customFormat="1" ht="5.25" customHeight="1" x14ac:dyDescent="0.2"/>
    <row r="8" spans="2:30" s="519" customFormat="1" ht="21.75" customHeight="1" x14ac:dyDescent="0.2">
      <c r="B8" s="1118" t="s">
        <v>30</v>
      </c>
      <c r="D8" s="1118" t="s">
        <v>120</v>
      </c>
      <c r="E8" s="1118" t="s">
        <v>29</v>
      </c>
      <c r="F8" s="1118"/>
      <c r="G8" s="1118"/>
      <c r="H8" s="1118"/>
      <c r="I8" s="1118"/>
      <c r="J8" s="1118"/>
      <c r="K8" s="1118"/>
      <c r="L8" s="1118"/>
      <c r="M8" s="1118"/>
      <c r="N8" s="1118"/>
      <c r="O8" s="1118"/>
      <c r="P8" s="1118"/>
      <c r="Q8" s="1118"/>
      <c r="R8" s="1118"/>
      <c r="S8" s="1118"/>
    </row>
    <row r="9" spans="2:30" s="519" customFormat="1" ht="21.75" customHeight="1" x14ac:dyDescent="0.2">
      <c r="B9" s="1118"/>
      <c r="D9" s="1118"/>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18"/>
      <c r="D10" s="1118"/>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19" t="s">
        <v>27</v>
      </c>
      <c r="D12" s="526" t="s">
        <v>34</v>
      </c>
      <c r="E12" s="527">
        <f>'36perfresol'!E12</f>
        <v>582</v>
      </c>
      <c r="F12" s="526"/>
      <c r="G12" s="527">
        <f>'36perfresol'!H12</f>
        <v>9886</v>
      </c>
      <c r="H12" s="526"/>
      <c r="I12" s="527">
        <f>'36perfresol'!K12</f>
        <v>6117</v>
      </c>
      <c r="J12" s="526"/>
      <c r="K12" s="527">
        <f>'36perfresol'!N12</f>
        <v>9317</v>
      </c>
      <c r="L12" s="526"/>
      <c r="M12" s="527">
        <f>'36perfresol'!Q12</f>
        <v>8541</v>
      </c>
      <c r="N12" s="526"/>
      <c r="O12" s="527">
        <f>'36perfresol'!T12</f>
        <v>11793</v>
      </c>
      <c r="P12" s="526"/>
      <c r="Q12" s="527">
        <f>'36perfresol'!W12</f>
        <v>40865</v>
      </c>
      <c r="R12" s="526"/>
      <c r="S12" s="527">
        <f>'36perfresol'!Z12</f>
        <v>186641</v>
      </c>
      <c r="T12" s="528"/>
      <c r="V12" s="529">
        <f>E12/E$16</f>
        <v>0.2601698703620921</v>
      </c>
      <c r="W12" s="529">
        <f>G12/G$16</f>
        <v>0.25428262770718657</v>
      </c>
      <c r="X12" s="529">
        <f>I12/I$16</f>
        <v>0.24730139478471802</v>
      </c>
      <c r="Y12" s="529">
        <f>K12/K$16</f>
        <v>0.25739702185263974</v>
      </c>
      <c r="Z12" s="529">
        <f>M12/M$16</f>
        <v>0.20150996814910935</v>
      </c>
      <c r="AA12" s="529">
        <f>O12/O$16</f>
        <v>0.16699235344095156</v>
      </c>
      <c r="AB12" s="529">
        <f>Q12/Q$16</f>
        <v>0.15945885832686238</v>
      </c>
      <c r="AC12" s="529">
        <f>S12/S$16</f>
        <v>0.25435899532551071</v>
      </c>
      <c r="AD12" s="529"/>
    </row>
    <row r="13" spans="2:30" s="525" customFormat="1" ht="21" customHeight="1" x14ac:dyDescent="0.2">
      <c r="B13" s="1119"/>
      <c r="D13" s="526" t="s">
        <v>52</v>
      </c>
      <c r="E13" s="527">
        <f>'36perfresol'!E13</f>
        <v>775</v>
      </c>
      <c r="F13" s="526"/>
      <c r="G13" s="527">
        <f>'36perfresol'!H13</f>
        <v>11103</v>
      </c>
      <c r="H13" s="526"/>
      <c r="I13" s="527">
        <f>'36perfresol'!K13</f>
        <v>7736</v>
      </c>
      <c r="J13" s="526"/>
      <c r="K13" s="527">
        <f>'36perfresol'!N13</f>
        <v>11774</v>
      </c>
      <c r="L13" s="526"/>
      <c r="M13" s="527">
        <f>'36perfresol'!Q13</f>
        <v>13126</v>
      </c>
      <c r="N13" s="526"/>
      <c r="O13" s="527">
        <f>'36perfresol'!T13</f>
        <v>20847</v>
      </c>
      <c r="P13" s="526"/>
      <c r="Q13" s="527">
        <f>'36perfresol'!W13</f>
        <v>68084</v>
      </c>
      <c r="R13" s="526"/>
      <c r="S13" s="527">
        <f>'36perfresol'!Z13</f>
        <v>231222</v>
      </c>
      <c r="T13" s="528"/>
      <c r="V13" s="529">
        <f t="shared" ref="V13:V15" si="0">E13/E$16</f>
        <v>0.34644613321412604</v>
      </c>
      <c r="W13" s="529">
        <f>G13/G$16</f>
        <v>0.28558567827563147</v>
      </c>
      <c r="X13" s="529">
        <f>I13/I$16</f>
        <v>0.31275520517485345</v>
      </c>
      <c r="Y13" s="529">
        <f>K13/K$16</f>
        <v>0.32527557532392187</v>
      </c>
      <c r="Z13" s="529">
        <f>M13/M$16</f>
        <v>0.30968503008139669</v>
      </c>
      <c r="AA13" s="529">
        <f>O13/O$16</f>
        <v>0.2951996601529312</v>
      </c>
      <c r="AB13" s="529">
        <f>Q13/Q$16</f>
        <v>0.26566981305092618</v>
      </c>
      <c r="AC13" s="529">
        <f>S13/S$16</f>
        <v>0.31511509055971215</v>
      </c>
      <c r="AD13" s="529"/>
    </row>
    <row r="14" spans="2:30" s="525" customFormat="1" ht="21" customHeight="1" x14ac:dyDescent="0.2">
      <c r="B14" s="1119"/>
      <c r="D14" s="526" t="s">
        <v>53</v>
      </c>
      <c r="E14" s="527">
        <f>'36perfresol'!E14</f>
        <v>309</v>
      </c>
      <c r="F14" s="526"/>
      <c r="G14" s="527">
        <f>'36perfresol'!H14</f>
        <v>7810</v>
      </c>
      <c r="H14" s="526"/>
      <c r="I14" s="527">
        <f>'36perfresol'!K14</f>
        <v>6713</v>
      </c>
      <c r="J14" s="526"/>
      <c r="K14" s="527">
        <f>'36perfresol'!N14</f>
        <v>9829</v>
      </c>
      <c r="L14" s="526"/>
      <c r="M14" s="527">
        <f>'36perfresol'!Q14</f>
        <v>12796</v>
      </c>
      <c r="N14" s="526"/>
      <c r="O14" s="527">
        <f>'36perfresol'!T14</f>
        <v>22212</v>
      </c>
      <c r="P14" s="526"/>
      <c r="Q14" s="527">
        <f>'36perfresol'!W14</f>
        <v>81134</v>
      </c>
      <c r="R14" s="526"/>
      <c r="S14" s="527">
        <f>'36perfresol'!Z14</f>
        <v>198973</v>
      </c>
      <c r="T14" s="528"/>
      <c r="V14" s="529">
        <f t="shared" si="0"/>
        <v>0.13813142601698702</v>
      </c>
      <c r="W14" s="529">
        <f>G14/G$16</f>
        <v>0.20088481917794127</v>
      </c>
      <c r="X14" s="529">
        <f>I14/I$16</f>
        <v>0.27139680614513845</v>
      </c>
      <c r="Y14" s="529">
        <f>K14/K$16</f>
        <v>0.27154184048401803</v>
      </c>
      <c r="Z14" s="529">
        <f>M14/M$16</f>
        <v>0.30189925681255159</v>
      </c>
      <c r="AA14" s="529">
        <f>O14/O$16</f>
        <v>0.31452846219201358</v>
      </c>
      <c r="AB14" s="529">
        <f>Q14/Q$16</f>
        <v>0.31659207173600029</v>
      </c>
      <c r="AC14" s="529">
        <f>S14/S$16</f>
        <v>0.2711653515406735</v>
      </c>
      <c r="AD14" s="529"/>
    </row>
    <row r="15" spans="2:30" s="525" customFormat="1" ht="21" customHeight="1" x14ac:dyDescent="0.2">
      <c r="B15" s="1119"/>
      <c r="D15" s="526" t="s">
        <v>121</v>
      </c>
      <c r="E15" s="527">
        <f>'36perfresol'!E15</f>
        <v>571</v>
      </c>
      <c r="F15" s="526"/>
      <c r="G15" s="527">
        <f>'36perfresol'!H15</f>
        <v>10079</v>
      </c>
      <c r="H15" s="526"/>
      <c r="I15" s="527">
        <f>'36perfresol'!K15</f>
        <v>4169</v>
      </c>
      <c r="J15" s="526"/>
      <c r="K15" s="527">
        <f>'36perfresol'!N15</f>
        <v>5277</v>
      </c>
      <c r="L15" s="526"/>
      <c r="M15" s="527">
        <f>'36perfresol'!Q15</f>
        <v>7922</v>
      </c>
      <c r="N15" s="526"/>
      <c r="O15" s="527">
        <f>'36perfresol'!T15</f>
        <v>15768</v>
      </c>
      <c r="P15" s="526"/>
      <c r="Q15" s="527">
        <f>'36perfresol'!W15</f>
        <v>66190</v>
      </c>
      <c r="R15" s="526"/>
      <c r="S15" s="527">
        <f>'36perfresol'!Z15</f>
        <v>116934</v>
      </c>
      <c r="T15" s="528"/>
      <c r="V15" s="529">
        <f t="shared" si="0"/>
        <v>0.25525257040679483</v>
      </c>
      <c r="W15" s="529">
        <f>G15/G$16</f>
        <v>0.25924687483924069</v>
      </c>
      <c r="X15" s="529">
        <f>I15/I$16</f>
        <v>0.16854659389529009</v>
      </c>
      <c r="Y15" s="529">
        <f>K15/K$16</f>
        <v>0.14578556233942039</v>
      </c>
      <c r="Z15" s="529">
        <f>M15/M$16</f>
        <v>0.18690574495694232</v>
      </c>
      <c r="AA15" s="529">
        <f>O15/O$16</f>
        <v>0.22327952421410366</v>
      </c>
      <c r="AB15" s="529">
        <f>Q15/Q$16</f>
        <v>0.25827925688621117</v>
      </c>
      <c r="AC15" s="529">
        <f>S15/S$16</f>
        <v>0.15936056257410361</v>
      </c>
      <c r="AD15" s="529"/>
    </row>
    <row r="16" spans="2:30" s="525" customFormat="1" ht="21" customHeight="1" x14ac:dyDescent="0.2">
      <c r="B16" s="1119"/>
      <c r="D16" s="530" t="s">
        <v>71</v>
      </c>
      <c r="E16" s="527">
        <f>SUM(E12:E15)</f>
        <v>2237</v>
      </c>
      <c r="F16" s="526"/>
      <c r="G16" s="527">
        <f>SUM(G12:G15)</f>
        <v>38878</v>
      </c>
      <c r="H16" s="526"/>
      <c r="I16" s="527">
        <f>SUM(I12:I15)</f>
        <v>24735</v>
      </c>
      <c r="J16" s="526"/>
      <c r="K16" s="527">
        <f>SUM(K12:K15)</f>
        <v>36197</v>
      </c>
      <c r="L16" s="526"/>
      <c r="M16" s="527">
        <f>SUM(M12:M15)</f>
        <v>42385</v>
      </c>
      <c r="N16" s="526"/>
      <c r="O16" s="527">
        <f>SUM(O12:O15)</f>
        <v>70620</v>
      </c>
      <c r="P16" s="526"/>
      <c r="Q16" s="527">
        <f>SUM(Q12:Q15)</f>
        <v>256273</v>
      </c>
      <c r="R16" s="526"/>
      <c r="S16" s="527">
        <f>SUM(S12:S15)</f>
        <v>733770</v>
      </c>
      <c r="T16" s="528"/>
      <c r="V16" s="529"/>
    </row>
    <row r="17" spans="2:29" s="525" customFormat="1" ht="21" customHeight="1" x14ac:dyDescent="0.2">
      <c r="B17" s="1119" t="s">
        <v>26</v>
      </c>
      <c r="D17" s="526" t="s">
        <v>34</v>
      </c>
      <c r="E17" s="527">
        <f>'36perfresol'!E17</f>
        <v>803</v>
      </c>
      <c r="F17" s="526"/>
      <c r="G17" s="527">
        <f>'36perfresol'!H17</f>
        <v>20541</v>
      </c>
      <c r="H17" s="526"/>
      <c r="I17" s="527">
        <f>'36perfresol'!K17</f>
        <v>9230</v>
      </c>
      <c r="J17" s="526"/>
      <c r="K17" s="527">
        <f>'36perfresol'!N17</f>
        <v>11472</v>
      </c>
      <c r="L17" s="526"/>
      <c r="M17" s="527">
        <f>'36perfresol'!Q17</f>
        <v>9808</v>
      </c>
      <c r="N17" s="526"/>
      <c r="O17" s="527">
        <f>'36perfresol'!T17</f>
        <v>13032</v>
      </c>
      <c r="P17" s="526"/>
      <c r="Q17" s="527">
        <f>'36perfresol'!W17</f>
        <v>30050</v>
      </c>
      <c r="R17" s="526"/>
      <c r="S17" s="527">
        <f>'36perfresol'!Z17</f>
        <v>58790</v>
      </c>
      <c r="T17" s="528"/>
      <c r="V17" s="529">
        <f>E17/E$21</f>
        <v>0.26449275362318841</v>
      </c>
      <c r="W17" s="529">
        <f>G17/G$21</f>
        <v>0.26144231748294472</v>
      </c>
      <c r="X17" s="529">
        <f>I17/I$21</f>
        <v>0.23737880307589435</v>
      </c>
      <c r="Y17" s="529">
        <f>K17/K$21</f>
        <v>0.24049810276514119</v>
      </c>
      <c r="Z17" s="529">
        <f>M17/M$21</f>
        <v>0.2033546888930356</v>
      </c>
      <c r="AA17" s="529">
        <f>O17/O$21</f>
        <v>0.18188923626619027</v>
      </c>
      <c r="AB17" s="529">
        <f>Q17/Q$21</f>
        <v>0.20002396293732361</v>
      </c>
      <c r="AC17" s="529">
        <f>S17/S$21</f>
        <v>0.21727801903353969</v>
      </c>
    </row>
    <row r="18" spans="2:29" s="525" customFormat="1" ht="21" customHeight="1" x14ac:dyDescent="0.2">
      <c r="B18" s="1119"/>
      <c r="D18" s="526" t="s">
        <v>52</v>
      </c>
      <c r="E18" s="527">
        <f>'36perfresol'!E18</f>
        <v>1093</v>
      </c>
      <c r="F18" s="526"/>
      <c r="G18" s="527">
        <f>'36perfresol'!H18</f>
        <v>26671</v>
      </c>
      <c r="H18" s="526"/>
      <c r="I18" s="527">
        <f>'36perfresol'!K18</f>
        <v>11856</v>
      </c>
      <c r="J18" s="526"/>
      <c r="K18" s="527">
        <f>'36perfresol'!N18</f>
        <v>15705</v>
      </c>
      <c r="L18" s="526"/>
      <c r="M18" s="527">
        <f>'36perfresol'!Q18</f>
        <v>15800</v>
      </c>
      <c r="N18" s="526"/>
      <c r="O18" s="527">
        <f>'36perfresol'!T18</f>
        <v>22810</v>
      </c>
      <c r="P18" s="526"/>
      <c r="Q18" s="527">
        <f>'36perfresol'!W18</f>
        <v>44782</v>
      </c>
      <c r="R18" s="526"/>
      <c r="S18" s="527">
        <f>'36perfresol'!Z18</f>
        <v>78505</v>
      </c>
      <c r="T18" s="528"/>
      <c r="V18" s="529">
        <f t="shared" ref="V18:V20" si="1">E18/E$21</f>
        <v>0.36001317523056653</v>
      </c>
      <c r="W18" s="529">
        <f t="shared" ref="W18:W20" si="2">G18/G$21</f>
        <v>0.33946390387944203</v>
      </c>
      <c r="X18" s="529">
        <f t="shared" ref="X18:X20" si="3">I18/I$21</f>
        <v>0.3049147442326981</v>
      </c>
      <c r="Y18" s="529">
        <f t="shared" ref="Y18:Y20" si="4">K18/K$21</f>
        <v>0.32923838074673489</v>
      </c>
      <c r="Z18" s="529">
        <f t="shared" ref="Z18:Z20" si="5">M18/M$21</f>
        <v>0.32759013912214135</v>
      </c>
      <c r="AA18" s="529">
        <f t="shared" ref="AA18:AA20" si="6">O18/O$21</f>
        <v>0.31836199196069676</v>
      </c>
      <c r="AB18" s="529">
        <f t="shared" ref="AB18:AB20" si="7">Q18/Q$21</f>
        <v>0.29808562756270301</v>
      </c>
      <c r="AC18" s="529">
        <f t="shared" ref="AC18:AC20" si="8">S18/S$21</f>
        <v>0.29014136561027443</v>
      </c>
    </row>
    <row r="19" spans="2:29" s="525" customFormat="1" ht="21" customHeight="1" x14ac:dyDescent="0.2">
      <c r="B19" s="1119"/>
      <c r="D19" s="526" t="s">
        <v>53</v>
      </c>
      <c r="E19" s="527">
        <f>'36perfresol'!E19</f>
        <v>430</v>
      </c>
      <c r="F19" s="526"/>
      <c r="G19" s="527">
        <f>'36perfresol'!H19</f>
        <v>17402</v>
      </c>
      <c r="H19" s="526"/>
      <c r="I19" s="527">
        <f>'36perfresol'!K19</f>
        <v>11281</v>
      </c>
      <c r="J19" s="526"/>
      <c r="K19" s="527">
        <f>'36perfresol'!N19</f>
        <v>14117</v>
      </c>
      <c r="L19" s="526"/>
      <c r="M19" s="527">
        <f>'36perfresol'!Q19</f>
        <v>15088</v>
      </c>
      <c r="N19" s="526"/>
      <c r="O19" s="527">
        <f>'36perfresol'!T19</f>
        <v>22177</v>
      </c>
      <c r="P19" s="526"/>
      <c r="Q19" s="527">
        <f>'36perfresol'!W19</f>
        <v>42414</v>
      </c>
      <c r="R19" s="526"/>
      <c r="S19" s="527">
        <f>'36perfresol'!Z19</f>
        <v>75502</v>
      </c>
      <c r="T19" s="528"/>
      <c r="V19" s="529">
        <f t="shared" si="1"/>
        <v>0.14163372859025034</v>
      </c>
      <c r="W19" s="529">
        <f t="shared" si="2"/>
        <v>0.22148966500356379</v>
      </c>
      <c r="X19" s="529">
        <f t="shared" si="3"/>
        <v>0.29012679062829516</v>
      </c>
      <c r="Y19" s="529">
        <f t="shared" si="4"/>
        <v>0.29594767405295486</v>
      </c>
      <c r="Z19" s="529">
        <f t="shared" si="5"/>
        <v>0.31282784930853602</v>
      </c>
      <c r="AA19" s="529">
        <f t="shared" si="6"/>
        <v>0.30952713264850379</v>
      </c>
      <c r="AB19" s="529">
        <f t="shared" si="7"/>
        <v>0.28232333990095321</v>
      </c>
      <c r="AC19" s="529">
        <f t="shared" si="8"/>
        <v>0.27904277926637716</v>
      </c>
    </row>
    <row r="20" spans="2:29" s="525" customFormat="1" ht="21" customHeight="1" x14ac:dyDescent="0.2">
      <c r="B20" s="1119"/>
      <c r="D20" s="526" t="s">
        <v>121</v>
      </c>
      <c r="E20" s="527">
        <f>'36perfresol'!E20</f>
        <v>710</v>
      </c>
      <c r="F20" s="526"/>
      <c r="G20" s="527">
        <f>'36perfresol'!H20</f>
        <v>13954</v>
      </c>
      <c r="H20" s="526"/>
      <c r="I20" s="527">
        <f>'36perfresol'!K20</f>
        <v>6516</v>
      </c>
      <c r="J20" s="526"/>
      <c r="K20" s="527">
        <f>'36perfresol'!N20</f>
        <v>6407</v>
      </c>
      <c r="L20" s="526"/>
      <c r="M20" s="527">
        <f>'36perfresol'!Q20</f>
        <v>7535</v>
      </c>
      <c r="N20" s="526"/>
      <c r="O20" s="527">
        <f>'36perfresol'!T20</f>
        <v>13629</v>
      </c>
      <c r="P20" s="526"/>
      <c r="Q20" s="527">
        <f>'36perfresol'!W20</f>
        <v>32986</v>
      </c>
      <c r="R20" s="526"/>
      <c r="S20" s="527">
        <f>'36perfresol'!Z20</f>
        <v>57778</v>
      </c>
      <c r="T20" s="528"/>
      <c r="V20" s="529">
        <f t="shared" si="1"/>
        <v>0.23386034255599472</v>
      </c>
      <c r="W20" s="529">
        <f t="shared" si="2"/>
        <v>0.17760411363404949</v>
      </c>
      <c r="X20" s="529">
        <f t="shared" si="3"/>
        <v>0.16757966206311242</v>
      </c>
      <c r="Y20" s="529">
        <f t="shared" si="4"/>
        <v>0.13431584243516909</v>
      </c>
      <c r="Z20" s="529">
        <f t="shared" si="5"/>
        <v>0.15622732267628703</v>
      </c>
      <c r="AA20" s="529">
        <f t="shared" si="6"/>
        <v>0.19022163912460921</v>
      </c>
      <c r="AB20" s="529">
        <f t="shared" si="7"/>
        <v>0.21956706959902017</v>
      </c>
      <c r="AC20" s="529">
        <f t="shared" si="8"/>
        <v>0.21353783608980875</v>
      </c>
    </row>
    <row r="21" spans="2:29" s="525" customFormat="1" ht="21" customHeight="1" x14ac:dyDescent="0.2">
      <c r="B21" s="1119"/>
      <c r="D21" s="530" t="s">
        <v>71</v>
      </c>
      <c r="E21" s="527">
        <f>SUM(E17:E20)</f>
        <v>3036</v>
      </c>
      <c r="F21" s="526"/>
      <c r="G21" s="527">
        <f>SUM(G17:G20)</f>
        <v>78568</v>
      </c>
      <c r="H21" s="526"/>
      <c r="I21" s="527">
        <f>SUM(I17:I20)</f>
        <v>38883</v>
      </c>
      <c r="J21" s="526"/>
      <c r="K21" s="527">
        <f>SUM(K17:K20)</f>
        <v>47701</v>
      </c>
      <c r="L21" s="526"/>
      <c r="M21" s="527">
        <f>SUM(M17:M20)</f>
        <v>48231</v>
      </c>
      <c r="N21" s="526"/>
      <c r="O21" s="527">
        <f>SUM(O17:O20)</f>
        <v>71648</v>
      </c>
      <c r="P21" s="526"/>
      <c r="Q21" s="527">
        <f>SUM(Q17:Q20)</f>
        <v>150232</v>
      </c>
      <c r="R21" s="526"/>
      <c r="S21" s="527">
        <f>SUM(S17:S20)</f>
        <v>270575</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18" t="s">
        <v>3</v>
      </c>
      <c r="C23" s="1118"/>
      <c r="D23" s="1118"/>
      <c r="E23" s="532">
        <f>E16+E21</f>
        <v>5273</v>
      </c>
      <c r="F23" s="528"/>
      <c r="G23" s="532">
        <f>G16+G21</f>
        <v>117446</v>
      </c>
      <c r="H23" s="528"/>
      <c r="I23" s="532">
        <f>I16+I21</f>
        <v>63618</v>
      </c>
      <c r="J23" s="528"/>
      <c r="K23" s="532">
        <f>K16+K21</f>
        <v>83898</v>
      </c>
      <c r="L23" s="528"/>
      <c r="M23" s="532">
        <f>M16+M21</f>
        <v>90616</v>
      </c>
      <c r="N23" s="528"/>
      <c r="O23" s="532">
        <f>O16+O21</f>
        <v>142268</v>
      </c>
      <c r="P23" s="528"/>
      <c r="Q23" s="532">
        <f>Q16+Q21</f>
        <v>406505</v>
      </c>
      <c r="R23" s="528"/>
      <c r="S23" s="532">
        <f>S16+S21</f>
        <v>1004345</v>
      </c>
      <c r="T23" s="528"/>
    </row>
    <row r="24" spans="2:29" s="536" customFormat="1" ht="5.25" customHeight="1" x14ac:dyDescent="0.2">
      <c r="B24" s="534"/>
      <c r="C24" s="534"/>
      <c r="D24" s="534"/>
      <c r="E24" s="534"/>
      <c r="F24" s="534"/>
      <c r="G24" s="534"/>
      <c r="H24" s="534"/>
      <c r="I24" s="534"/>
      <c r="J24" s="534"/>
      <c r="K24" s="534"/>
      <c r="L24" s="535"/>
    </row>
    <row r="25" spans="2:29" s="135" customFormat="1" ht="5.25" customHeight="1" x14ac:dyDescent="0.2">
      <c r="B25" s="718"/>
      <c r="C25" s="718"/>
      <c r="D25" s="718"/>
      <c r="E25" s="718"/>
      <c r="F25" s="718"/>
      <c r="G25" s="718"/>
      <c r="H25" s="718"/>
      <c r="I25" s="718"/>
      <c r="J25" s="718"/>
      <c r="K25" s="718"/>
      <c r="L25" s="719"/>
    </row>
    <row r="26" spans="2:29" s="135" customFormat="1" ht="12.75" customHeight="1" x14ac:dyDescent="0.2">
      <c r="B26" s="537"/>
      <c r="C26" s="537"/>
      <c r="D26" s="537"/>
      <c r="E26" s="537"/>
      <c r="F26" s="537"/>
      <c r="G26" s="537"/>
      <c r="H26" s="537"/>
      <c r="I26" s="537"/>
      <c r="J26" s="537"/>
      <c r="K26" s="537"/>
      <c r="L26" s="537"/>
    </row>
    <row r="27" spans="2:29" s="717" customFormat="1" ht="24.75" customHeight="1" x14ac:dyDescent="0.2">
      <c r="B27" s="720"/>
      <c r="C27" s="720"/>
      <c r="D27" s="720"/>
      <c r="E27" s="720" t="s">
        <v>122</v>
      </c>
      <c r="F27" s="720"/>
      <c r="G27" s="720" t="s">
        <v>23</v>
      </c>
      <c r="H27" s="720"/>
      <c r="I27" s="720" t="s">
        <v>21</v>
      </c>
      <c r="J27" s="720"/>
      <c r="K27" s="720" t="s">
        <v>19</v>
      </c>
      <c r="L27" s="720"/>
    </row>
    <row r="28" spans="2:29" s="717" customFormat="1" ht="10.5" x14ac:dyDescent="0.2">
      <c r="B28" s="721"/>
      <c r="C28" s="721"/>
      <c r="D28" s="721"/>
      <c r="E28" s="721" t="e">
        <f>#REF!</f>
        <v>#REF!</v>
      </c>
      <c r="F28" s="722"/>
      <c r="G28" s="722" t="e">
        <f>#REF!</f>
        <v>#REF!</v>
      </c>
      <c r="H28" s="722"/>
      <c r="I28" s="722" t="e">
        <f>#REF!</f>
        <v>#REF!</v>
      </c>
      <c r="J28" s="722"/>
      <c r="K28" s="722" t="e">
        <f>#REF!</f>
        <v>#REF!</v>
      </c>
      <c r="L28" s="722"/>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12" s="135" customFormat="1" x14ac:dyDescent="0.2">
      <c r="B33" s="537"/>
      <c r="C33" s="537"/>
      <c r="D33" s="537"/>
      <c r="E33" s="537"/>
      <c r="F33" s="537"/>
      <c r="G33" s="537"/>
      <c r="H33" s="537"/>
      <c r="I33" s="537"/>
      <c r="J33" s="537"/>
      <c r="K33" s="537"/>
      <c r="L33" s="537"/>
    </row>
    <row r="34" spans="2:12" s="135" customFormat="1" x14ac:dyDescent="0.2">
      <c r="B34" s="537"/>
      <c r="C34" s="537"/>
      <c r="D34" s="537"/>
      <c r="E34" s="537"/>
      <c r="F34" s="537"/>
      <c r="G34" s="537"/>
      <c r="H34" s="537"/>
      <c r="I34" s="537"/>
      <c r="J34" s="537"/>
      <c r="K34" s="537"/>
      <c r="L34" s="537"/>
    </row>
    <row r="35" spans="2:12" s="135" customFormat="1" x14ac:dyDescent="0.2">
      <c r="B35" s="537"/>
      <c r="C35" s="537"/>
      <c r="D35" s="537"/>
      <c r="E35" s="537"/>
      <c r="F35" s="537"/>
      <c r="G35" s="537"/>
      <c r="H35" s="537"/>
      <c r="I35" s="537"/>
      <c r="J35" s="537"/>
      <c r="K35" s="537"/>
      <c r="L35" s="537"/>
    </row>
    <row r="36" spans="2:12" s="19" customFormat="1" x14ac:dyDescent="0.2">
      <c r="B36" s="48"/>
      <c r="C36" s="48"/>
      <c r="D36" s="48"/>
      <c r="E36" s="48"/>
      <c r="F36" s="48"/>
      <c r="G36" s="48"/>
      <c r="H36" s="48"/>
      <c r="I36" s="48"/>
      <c r="J36" s="48"/>
      <c r="K36" s="48"/>
      <c r="L36" s="48"/>
    </row>
    <row r="37" spans="2:12" s="19" customFormat="1" x14ac:dyDescent="0.2">
      <c r="C37" s="1091"/>
      <c r="D37" s="1091"/>
      <c r="E37" s="1091"/>
      <c r="F37" s="1091"/>
      <c r="G37" s="1091"/>
      <c r="H37" s="1091"/>
      <c r="I37" s="1091"/>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087"/>
      <c r="C46" s="1088"/>
      <c r="D46" s="1088"/>
      <c r="E46" s="1088"/>
      <c r="F46" s="1088"/>
      <c r="G46" s="1088"/>
      <c r="H46" s="1088"/>
      <c r="I46" s="1088"/>
      <c r="J46" s="1088"/>
      <c r="K46" s="1088"/>
      <c r="L46" s="403"/>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8"/>
      <c r="C3" s="1058"/>
      <c r="D3" s="1058"/>
      <c r="E3" s="1058"/>
      <c r="F3" s="1058"/>
      <c r="G3" s="1058"/>
      <c r="H3" s="1058"/>
      <c r="I3" s="1058"/>
      <c r="J3" s="45"/>
      <c r="Q3" s="89"/>
    </row>
    <row r="4" spans="2:30"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row>
    <row r="5" spans="2:30" s="7" customFormat="1" ht="36" customHeight="1" x14ac:dyDescent="0.2">
      <c r="B5" s="1032" t="s">
        <v>423</v>
      </c>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3"/>
    </row>
    <row r="6" spans="2:30" s="7" customFormat="1" ht="14.25" customHeight="1" x14ac:dyDescent="0.2">
      <c r="B6" s="1035" t="str">
        <f>porsaad!B6</f>
        <v>Situación a 30 de junio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row>
    <row r="7" spans="2:30" s="773" customFormat="1" ht="5.25" customHeight="1" x14ac:dyDescent="0.2"/>
    <row r="8" spans="2:30" s="519" customFormat="1" ht="21.75" customHeight="1" x14ac:dyDescent="0.2">
      <c r="B8" s="1118" t="s">
        <v>30</v>
      </c>
      <c r="D8" s="1118" t="s">
        <v>120</v>
      </c>
      <c r="E8" s="1118" t="s">
        <v>29</v>
      </c>
      <c r="F8" s="1118"/>
      <c r="G8" s="1118"/>
      <c r="H8" s="1118"/>
      <c r="I8" s="1118"/>
      <c r="J8" s="1118"/>
      <c r="K8" s="1118"/>
      <c r="L8" s="1118"/>
      <c r="M8" s="1118"/>
      <c r="N8" s="1118"/>
      <c r="O8" s="1118"/>
      <c r="P8" s="1118"/>
      <c r="Q8" s="1118"/>
      <c r="R8" s="1118"/>
      <c r="S8" s="1118"/>
    </row>
    <row r="9" spans="2:30" s="519" customFormat="1" ht="21.75" customHeight="1" x14ac:dyDescent="0.2">
      <c r="B9" s="1118"/>
      <c r="D9" s="1118"/>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18"/>
      <c r="D10" s="1118"/>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19" t="s">
        <v>27</v>
      </c>
      <c r="D12" s="526" t="s">
        <v>34</v>
      </c>
      <c r="E12" s="527">
        <f>'36perfresol'!E12</f>
        <v>582</v>
      </c>
      <c r="F12" s="526"/>
      <c r="G12" s="527">
        <f>'36perfresol'!H12</f>
        <v>9886</v>
      </c>
      <c r="H12" s="526"/>
      <c r="I12" s="527">
        <f>'36perfresol'!K12</f>
        <v>6117</v>
      </c>
      <c r="J12" s="526"/>
      <c r="K12" s="527">
        <f>'36perfresol'!N12</f>
        <v>9317</v>
      </c>
      <c r="L12" s="526"/>
      <c r="M12" s="527">
        <f>'36perfresol'!Q12</f>
        <v>8541</v>
      </c>
      <c r="N12" s="526"/>
      <c r="O12" s="527">
        <f>'36perfresol'!T12</f>
        <v>11793</v>
      </c>
      <c r="P12" s="526"/>
      <c r="Q12" s="527">
        <f>'36perfresol'!W12</f>
        <v>40865</v>
      </c>
      <c r="R12" s="526"/>
      <c r="S12" s="527">
        <f>'36perfresol'!Z12</f>
        <v>186641</v>
      </c>
      <c r="T12" s="528"/>
      <c r="V12" s="529">
        <f>E12/E$16</f>
        <v>0.34933973589435774</v>
      </c>
      <c r="W12" s="529">
        <f>G12/G$16</f>
        <v>0.3432758081877843</v>
      </c>
      <c r="X12" s="529">
        <f>I12/I$16</f>
        <v>0.29743265583973549</v>
      </c>
      <c r="Y12" s="529">
        <f>K12/K$16</f>
        <v>0.30132600258732212</v>
      </c>
      <c r="Z12" s="529">
        <f>M12/M$16</f>
        <v>0.24783100716710676</v>
      </c>
      <c r="AA12" s="529">
        <f>O12/O$16</f>
        <v>0.21499671844235396</v>
      </c>
      <c r="AB12" s="529">
        <f>Q12/Q$16</f>
        <v>0.214985032854069</v>
      </c>
      <c r="AC12" s="529">
        <f>S12/S$16</f>
        <v>0.30257799479926595</v>
      </c>
      <c r="AD12" s="529"/>
    </row>
    <row r="13" spans="2:30" s="525" customFormat="1" ht="21" customHeight="1" x14ac:dyDescent="0.2">
      <c r="B13" s="1119"/>
      <c r="D13" s="526" t="s">
        <v>52</v>
      </c>
      <c r="E13" s="527">
        <f>'36perfresol'!E13</f>
        <v>775</v>
      </c>
      <c r="F13" s="526"/>
      <c r="G13" s="527">
        <f>'36perfresol'!H13</f>
        <v>11103</v>
      </c>
      <c r="H13" s="526"/>
      <c r="I13" s="527">
        <f>'36perfresol'!K13</f>
        <v>7736</v>
      </c>
      <c r="J13" s="526"/>
      <c r="K13" s="527">
        <f>'36perfresol'!N13</f>
        <v>11774</v>
      </c>
      <c r="L13" s="526"/>
      <c r="M13" s="527">
        <f>'36perfresol'!Q13</f>
        <v>13126</v>
      </c>
      <c r="N13" s="526"/>
      <c r="O13" s="527">
        <f>'36perfresol'!T13</f>
        <v>20847</v>
      </c>
      <c r="P13" s="526"/>
      <c r="Q13" s="527">
        <f>'36perfresol'!W13</f>
        <v>68084</v>
      </c>
      <c r="R13" s="526"/>
      <c r="S13" s="527">
        <f>'36perfresol'!Z13</f>
        <v>231222</v>
      </c>
      <c r="T13" s="528"/>
      <c r="V13" s="529">
        <f t="shared" ref="V13:V14" si="0">E13/E$16</f>
        <v>0.46518607442977189</v>
      </c>
      <c r="W13" s="529">
        <f>G13/G$16</f>
        <v>0.38553421993819231</v>
      </c>
      <c r="X13" s="529">
        <f>I13/I$16</f>
        <v>0.37615481863269473</v>
      </c>
      <c r="Y13" s="529">
        <f>K13/K$16</f>
        <v>0.38078913324708924</v>
      </c>
      <c r="Z13" s="529">
        <f>M13/M$16</f>
        <v>0.38087223979340162</v>
      </c>
      <c r="AA13" s="529">
        <f>O13/O$16</f>
        <v>0.38005906803762851</v>
      </c>
      <c r="AB13" s="529">
        <f>Q13/Q$16</f>
        <v>0.35818037383669238</v>
      </c>
      <c r="AC13" s="529">
        <f>S13/S$16</f>
        <v>0.37485166235433731</v>
      </c>
      <c r="AD13" s="529"/>
    </row>
    <row r="14" spans="2:30" s="525" customFormat="1" ht="21" customHeight="1" x14ac:dyDescent="0.2">
      <c r="B14" s="1119"/>
      <c r="D14" s="526" t="s">
        <v>53</v>
      </c>
      <c r="E14" s="527">
        <f>'36perfresol'!E14</f>
        <v>309</v>
      </c>
      <c r="F14" s="526"/>
      <c r="G14" s="527">
        <f>'36perfresol'!H14</f>
        <v>7810</v>
      </c>
      <c r="H14" s="526"/>
      <c r="I14" s="527">
        <f>'36perfresol'!K14</f>
        <v>6713</v>
      </c>
      <c r="J14" s="526"/>
      <c r="K14" s="527">
        <f>'36perfresol'!N14</f>
        <v>9829</v>
      </c>
      <c r="L14" s="526"/>
      <c r="M14" s="527">
        <f>'36perfresol'!Q14</f>
        <v>12796</v>
      </c>
      <c r="N14" s="526"/>
      <c r="O14" s="527">
        <f>'36perfresol'!T14</f>
        <v>22212</v>
      </c>
      <c r="P14" s="526"/>
      <c r="Q14" s="527">
        <f>'36perfresol'!W14</f>
        <v>81134</v>
      </c>
      <c r="R14" s="526"/>
      <c r="S14" s="527">
        <f>'36perfresol'!Z14</f>
        <v>198973</v>
      </c>
      <c r="T14" s="528"/>
      <c r="V14" s="529">
        <f t="shared" si="0"/>
        <v>0.18547418967587034</v>
      </c>
      <c r="W14" s="529">
        <f>G14/G$16</f>
        <v>0.27118997187402338</v>
      </c>
      <c r="X14" s="529">
        <f>I14/I$16</f>
        <v>0.32641252552756977</v>
      </c>
      <c r="Y14" s="529">
        <f>K14/K$16</f>
        <v>0.31788486416558864</v>
      </c>
      <c r="Z14" s="529">
        <f>M14/M$16</f>
        <v>0.37129675303949161</v>
      </c>
      <c r="AA14" s="529">
        <f>O14/O$16</f>
        <v>0.40494421352001753</v>
      </c>
      <c r="AB14" s="529">
        <f>Q14/Q$16</f>
        <v>0.42683459330923862</v>
      </c>
      <c r="AC14" s="529">
        <f>S14/S$16</f>
        <v>0.3225703428463968</v>
      </c>
      <c r="AD14" s="529"/>
    </row>
    <row r="15" spans="2:30" s="525" customFormat="1" ht="21" customHeight="1" x14ac:dyDescent="0.2">
      <c r="B15" s="1119"/>
      <c r="D15" s="526"/>
      <c r="E15" s="527"/>
      <c r="F15" s="526"/>
      <c r="G15" s="527"/>
      <c r="H15" s="526"/>
      <c r="I15" s="527"/>
      <c r="J15" s="526"/>
      <c r="K15" s="527"/>
      <c r="L15" s="526"/>
      <c r="M15" s="527"/>
      <c r="N15" s="526"/>
      <c r="O15" s="527"/>
      <c r="P15" s="526"/>
      <c r="Q15" s="527"/>
      <c r="R15" s="526"/>
      <c r="S15" s="527"/>
      <c r="T15" s="528"/>
      <c r="V15" s="529"/>
      <c r="W15" s="529"/>
      <c r="X15" s="529"/>
      <c r="Y15" s="529"/>
      <c r="Z15" s="529"/>
      <c r="AA15" s="529"/>
      <c r="AB15" s="529"/>
      <c r="AC15" s="529"/>
      <c r="AD15" s="529"/>
    </row>
    <row r="16" spans="2:30" s="525" customFormat="1" ht="21" customHeight="1" x14ac:dyDescent="0.2">
      <c r="B16" s="1119"/>
      <c r="D16" s="530" t="s">
        <v>71</v>
      </c>
      <c r="E16" s="527">
        <f>SUM(E12:E15)</f>
        <v>1666</v>
      </c>
      <c r="F16" s="526"/>
      <c r="G16" s="527">
        <f>SUM(G12:G15)</f>
        <v>28799</v>
      </c>
      <c r="H16" s="526"/>
      <c r="I16" s="527">
        <f>SUM(I12:I15)</f>
        <v>20566</v>
      </c>
      <c r="J16" s="526"/>
      <c r="K16" s="527">
        <f>SUM(K12:K15)</f>
        <v>30920</v>
      </c>
      <c r="L16" s="526"/>
      <c r="M16" s="527">
        <f>SUM(M12:M15)</f>
        <v>34463</v>
      </c>
      <c r="N16" s="526"/>
      <c r="O16" s="527">
        <f>SUM(O12:O15)</f>
        <v>54852</v>
      </c>
      <c r="P16" s="526"/>
      <c r="Q16" s="527">
        <f>SUM(Q12:Q15)</f>
        <v>190083</v>
      </c>
      <c r="R16" s="526"/>
      <c r="S16" s="527">
        <f>SUM(S12:S15)</f>
        <v>616836</v>
      </c>
      <c r="T16" s="528"/>
      <c r="V16" s="529"/>
    </row>
    <row r="17" spans="2:29" s="525" customFormat="1" ht="21" customHeight="1" x14ac:dyDescent="0.2">
      <c r="B17" s="1119" t="s">
        <v>26</v>
      </c>
      <c r="D17" s="526" t="s">
        <v>34</v>
      </c>
      <c r="E17" s="527">
        <f>'36perfresol'!E17</f>
        <v>803</v>
      </c>
      <c r="F17" s="526"/>
      <c r="G17" s="527">
        <f>'36perfresol'!H17</f>
        <v>20541</v>
      </c>
      <c r="H17" s="526"/>
      <c r="I17" s="527">
        <f>'36perfresol'!K17</f>
        <v>9230</v>
      </c>
      <c r="J17" s="526"/>
      <c r="K17" s="527">
        <f>'36perfresol'!N17</f>
        <v>11472</v>
      </c>
      <c r="L17" s="526"/>
      <c r="M17" s="527">
        <f>'36perfresol'!Q17</f>
        <v>9808</v>
      </c>
      <c r="N17" s="526"/>
      <c r="O17" s="527">
        <f>'36perfresol'!T17</f>
        <v>13032</v>
      </c>
      <c r="P17" s="526"/>
      <c r="Q17" s="527">
        <f>'36perfresol'!W17</f>
        <v>30050</v>
      </c>
      <c r="R17" s="526"/>
      <c r="S17" s="527">
        <f>'36perfresol'!Z17</f>
        <v>58790</v>
      </c>
      <c r="T17" s="528"/>
      <c r="V17" s="529">
        <f>E17/E$21</f>
        <v>0.34522785898538261</v>
      </c>
      <c r="W17" s="529">
        <f>G17/G$21</f>
        <v>0.31790324078373106</v>
      </c>
      <c r="X17" s="529">
        <f>I17/I$21</f>
        <v>0.28516699107115273</v>
      </c>
      <c r="Y17" s="529">
        <f>K17/K$21</f>
        <v>0.27781275730130284</v>
      </c>
      <c r="Z17" s="529">
        <f>M17/M$21</f>
        <v>0.24100648712404169</v>
      </c>
      <c r="AA17" s="529">
        <f>O17/O$21</f>
        <v>0.22461607404470949</v>
      </c>
      <c r="AB17" s="529">
        <f>Q17/Q$21</f>
        <v>0.25629872234447232</v>
      </c>
      <c r="AC17" s="529">
        <f>S17/S$21</f>
        <v>0.27627269181426428</v>
      </c>
    </row>
    <row r="18" spans="2:29" s="525" customFormat="1" ht="21" customHeight="1" x14ac:dyDescent="0.2">
      <c r="B18" s="1119"/>
      <c r="D18" s="526" t="s">
        <v>52</v>
      </c>
      <c r="E18" s="527">
        <f>'36perfresol'!E18</f>
        <v>1093</v>
      </c>
      <c r="F18" s="526"/>
      <c r="G18" s="527">
        <f>'36perfresol'!H18</f>
        <v>26671</v>
      </c>
      <c r="H18" s="526"/>
      <c r="I18" s="527">
        <f>'36perfresol'!K18</f>
        <v>11856</v>
      </c>
      <c r="J18" s="526"/>
      <c r="K18" s="527">
        <f>'36perfresol'!N18</f>
        <v>15705</v>
      </c>
      <c r="L18" s="526"/>
      <c r="M18" s="527">
        <f>'36perfresol'!Q18</f>
        <v>15800</v>
      </c>
      <c r="N18" s="526"/>
      <c r="O18" s="527">
        <f>'36perfresol'!T18</f>
        <v>22810</v>
      </c>
      <c r="P18" s="526"/>
      <c r="Q18" s="527">
        <f>'36perfresol'!W18</f>
        <v>44782</v>
      </c>
      <c r="R18" s="526"/>
      <c r="S18" s="527">
        <f>'36perfresol'!Z18</f>
        <v>78505</v>
      </c>
      <c r="T18" s="528"/>
      <c r="V18" s="529">
        <f t="shared" ref="V18:V19" si="1">E18/E$21</f>
        <v>0.46990541702493549</v>
      </c>
      <c r="W18" s="529">
        <f t="shared" ref="W18:W19" si="2">G18/G$21</f>
        <v>0.4127743213545052</v>
      </c>
      <c r="X18" s="529">
        <f t="shared" ref="X18:X19" si="3">I18/I$21</f>
        <v>0.36629900824914263</v>
      </c>
      <c r="Y18" s="529">
        <f t="shared" ref="Y18:Y19" si="4">K18/K$21</f>
        <v>0.38032159635782437</v>
      </c>
      <c r="Z18" s="529">
        <f t="shared" ref="Z18:Z19" si="5">M18/M$21</f>
        <v>0.38824454491841948</v>
      </c>
      <c r="AA18" s="529">
        <f t="shared" ref="AA18:AA19" si="6">O18/O$21</f>
        <v>0.39314707251072922</v>
      </c>
      <c r="AB18" s="529">
        <f t="shared" ref="AB18:AB19" si="7">Q18/Q$21</f>
        <v>0.3819490643604046</v>
      </c>
      <c r="AC18" s="529">
        <f t="shared" ref="AC18:AC19" si="8">S18/S$21</f>
        <v>0.368919674619473</v>
      </c>
    </row>
    <row r="19" spans="2:29" s="525" customFormat="1" ht="21" customHeight="1" x14ac:dyDescent="0.2">
      <c r="B19" s="1119"/>
      <c r="D19" s="526" t="s">
        <v>53</v>
      </c>
      <c r="E19" s="527">
        <f>'36perfresol'!E19</f>
        <v>430</v>
      </c>
      <c r="F19" s="526"/>
      <c r="G19" s="527">
        <f>'36perfresol'!H19</f>
        <v>17402</v>
      </c>
      <c r="H19" s="526"/>
      <c r="I19" s="527">
        <f>'36perfresol'!K19</f>
        <v>11281</v>
      </c>
      <c r="J19" s="526"/>
      <c r="K19" s="527">
        <f>'36perfresol'!N19</f>
        <v>14117</v>
      </c>
      <c r="L19" s="526"/>
      <c r="M19" s="527">
        <f>'36perfresol'!Q19</f>
        <v>15088</v>
      </c>
      <c r="N19" s="526"/>
      <c r="O19" s="527">
        <f>'36perfresol'!T19</f>
        <v>22177</v>
      </c>
      <c r="P19" s="526"/>
      <c r="Q19" s="527">
        <f>'36perfresol'!W19</f>
        <v>42414</v>
      </c>
      <c r="R19" s="526"/>
      <c r="S19" s="527">
        <f>'36perfresol'!Z19</f>
        <v>75502</v>
      </c>
      <c r="T19" s="528"/>
      <c r="V19" s="529">
        <f t="shared" si="1"/>
        <v>0.18486672398968185</v>
      </c>
      <c r="W19" s="529">
        <f t="shared" si="2"/>
        <v>0.26932243786176369</v>
      </c>
      <c r="X19" s="529">
        <f t="shared" si="3"/>
        <v>0.34853400067970464</v>
      </c>
      <c r="Y19" s="529">
        <f t="shared" si="4"/>
        <v>0.34186564634087274</v>
      </c>
      <c r="Z19" s="529">
        <f t="shared" si="5"/>
        <v>0.37074896795753881</v>
      </c>
      <c r="AA19" s="529">
        <f t="shared" si="6"/>
        <v>0.38223685344456126</v>
      </c>
      <c r="AB19" s="529">
        <f t="shared" si="7"/>
        <v>0.36175221329512308</v>
      </c>
      <c r="AC19" s="529">
        <f t="shared" si="8"/>
        <v>0.35480763356626266</v>
      </c>
    </row>
    <row r="20" spans="2:29" s="525" customFormat="1" ht="21" customHeight="1" x14ac:dyDescent="0.2">
      <c r="B20" s="1119"/>
      <c r="D20" s="526"/>
      <c r="E20" s="527"/>
      <c r="F20" s="526"/>
      <c r="G20" s="527"/>
      <c r="H20" s="526"/>
      <c r="I20" s="527"/>
      <c r="J20" s="526"/>
      <c r="K20" s="527"/>
      <c r="L20" s="526"/>
      <c r="M20" s="527"/>
      <c r="N20" s="526"/>
      <c r="O20" s="527"/>
      <c r="P20" s="526"/>
      <c r="Q20" s="527"/>
      <c r="R20" s="526"/>
      <c r="S20" s="527"/>
      <c r="T20" s="528"/>
      <c r="V20" s="529"/>
      <c r="W20" s="529"/>
      <c r="X20" s="529"/>
      <c r="Y20" s="529"/>
      <c r="Z20" s="529"/>
      <c r="AA20" s="529"/>
      <c r="AB20" s="529"/>
      <c r="AC20" s="529"/>
    </row>
    <row r="21" spans="2:29" s="525" customFormat="1" ht="21" customHeight="1" x14ac:dyDescent="0.2">
      <c r="B21" s="1119"/>
      <c r="D21" s="530" t="s">
        <v>71</v>
      </c>
      <c r="E21" s="527">
        <f>SUM(E17:E20)</f>
        <v>2326</v>
      </c>
      <c r="F21" s="526"/>
      <c r="G21" s="527">
        <f>SUM(G17:G20)</f>
        <v>64614</v>
      </c>
      <c r="H21" s="526"/>
      <c r="I21" s="527">
        <f>SUM(I17:I20)</f>
        <v>32367</v>
      </c>
      <c r="J21" s="526"/>
      <c r="K21" s="527">
        <f>SUM(K17:K20)</f>
        <v>41294</v>
      </c>
      <c r="L21" s="526"/>
      <c r="M21" s="527">
        <f>SUM(M17:M20)</f>
        <v>40696</v>
      </c>
      <c r="N21" s="526"/>
      <c r="O21" s="527">
        <f>SUM(O17:O20)</f>
        <v>58019</v>
      </c>
      <c r="P21" s="526"/>
      <c r="Q21" s="527">
        <f>SUM(Q17:Q20)</f>
        <v>117246</v>
      </c>
      <c r="R21" s="526"/>
      <c r="S21" s="527">
        <f>SUM(S17:S20)</f>
        <v>212797</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18" t="s">
        <v>3</v>
      </c>
      <c r="C23" s="1118"/>
      <c r="D23" s="1118"/>
      <c r="E23" s="532">
        <f>E16+E21</f>
        <v>3992</v>
      </c>
      <c r="F23" s="528"/>
      <c r="G23" s="532">
        <f>G16+G21</f>
        <v>93413</v>
      </c>
      <c r="H23" s="528"/>
      <c r="I23" s="532">
        <f>I16+I21</f>
        <v>52933</v>
      </c>
      <c r="J23" s="528"/>
      <c r="K23" s="532">
        <f>K16+K21</f>
        <v>72214</v>
      </c>
      <c r="L23" s="528"/>
      <c r="M23" s="532">
        <f>M16+M21</f>
        <v>75159</v>
      </c>
      <c r="N23" s="528"/>
      <c r="O23" s="532">
        <f>O16+O21</f>
        <v>112871</v>
      </c>
      <c r="P23" s="528"/>
      <c r="Q23" s="532">
        <f>Q16+Q21</f>
        <v>307329</v>
      </c>
      <c r="R23" s="528"/>
      <c r="S23" s="532">
        <f>S16+S21</f>
        <v>829633</v>
      </c>
      <c r="T23" s="528"/>
    </row>
    <row r="24" spans="2:29" s="536" customFormat="1" ht="5.25" customHeight="1" x14ac:dyDescent="0.2">
      <c r="B24" s="534"/>
      <c r="C24" s="534"/>
      <c r="D24" s="534"/>
      <c r="E24" s="534"/>
      <c r="F24" s="534"/>
      <c r="G24" s="534"/>
      <c r="H24" s="534"/>
      <c r="I24" s="534"/>
      <c r="J24" s="534"/>
      <c r="K24" s="534"/>
      <c r="L24" s="535"/>
    </row>
    <row r="25" spans="2:29" s="777" customFormat="1" ht="5.25" customHeight="1" x14ac:dyDescent="0.2">
      <c r="B25" s="775"/>
      <c r="C25" s="775"/>
      <c r="D25" s="775"/>
      <c r="E25" s="775"/>
      <c r="F25" s="775"/>
      <c r="G25" s="775"/>
      <c r="H25" s="775"/>
      <c r="I25" s="775"/>
      <c r="J25" s="775"/>
      <c r="K25" s="775"/>
      <c r="L25" s="776"/>
    </row>
    <row r="26" spans="2:29" s="777" customFormat="1" ht="12.75" customHeight="1" x14ac:dyDescent="0.2">
      <c r="B26" s="778"/>
      <c r="C26" s="778"/>
      <c r="D26" s="778"/>
      <c r="E26" s="778"/>
      <c r="F26" s="778"/>
      <c r="G26" s="778"/>
      <c r="H26" s="778"/>
      <c r="I26" s="778"/>
      <c r="J26" s="778"/>
      <c r="K26" s="778"/>
      <c r="L26" s="778"/>
    </row>
    <row r="27" spans="2:29" s="774" customFormat="1" ht="24.75" customHeight="1" x14ac:dyDescent="0.2">
      <c r="B27" s="779"/>
      <c r="C27" s="779"/>
      <c r="D27" s="779"/>
      <c r="E27" s="779" t="s">
        <v>122</v>
      </c>
      <c r="F27" s="779"/>
      <c r="G27" s="779" t="s">
        <v>23</v>
      </c>
      <c r="H27" s="779"/>
      <c r="I27" s="779" t="s">
        <v>21</v>
      </c>
      <c r="J27" s="779"/>
      <c r="K27" s="779" t="s">
        <v>19</v>
      </c>
      <c r="L27" s="779"/>
      <c r="M27" s="780"/>
      <c r="N27" s="780"/>
      <c r="O27" s="780"/>
      <c r="P27" s="780"/>
      <c r="Q27" s="780"/>
      <c r="R27" s="780"/>
      <c r="S27" s="780"/>
      <c r="T27" s="780"/>
      <c r="U27" s="780"/>
      <c r="V27" s="780"/>
      <c r="W27" s="780"/>
      <c r="X27" s="780"/>
      <c r="Y27" s="780"/>
      <c r="Z27" s="780"/>
      <c r="AA27" s="780"/>
    </row>
    <row r="28" spans="2:29" s="774" customFormat="1" ht="10.5" x14ac:dyDescent="0.2">
      <c r="B28" s="781"/>
      <c r="C28" s="781"/>
      <c r="D28" s="781"/>
      <c r="E28" s="781" t="e">
        <f>#REF!</f>
        <v>#REF!</v>
      </c>
      <c r="F28" s="782"/>
      <c r="G28" s="782" t="e">
        <f>#REF!</f>
        <v>#REF!</v>
      </c>
      <c r="H28" s="782"/>
      <c r="I28" s="782" t="e">
        <f>#REF!</f>
        <v>#REF!</v>
      </c>
      <c r="J28" s="782"/>
      <c r="K28" s="782" t="e">
        <f>#REF!</f>
        <v>#REF!</v>
      </c>
      <c r="L28" s="782"/>
      <c r="M28" s="780"/>
      <c r="N28" s="780"/>
      <c r="O28" s="780"/>
      <c r="P28" s="780"/>
      <c r="Q28" s="780"/>
      <c r="R28" s="780"/>
      <c r="S28" s="780"/>
      <c r="T28" s="780"/>
      <c r="U28" s="780"/>
      <c r="V28" s="780"/>
      <c r="W28" s="780"/>
      <c r="X28" s="780"/>
      <c r="Y28" s="780"/>
      <c r="Z28" s="780"/>
      <c r="AA28" s="780"/>
    </row>
    <row r="29" spans="2:29" s="777" customFormat="1" x14ac:dyDescent="0.2">
      <c r="B29" s="783"/>
      <c r="C29" s="783"/>
      <c r="D29" s="783"/>
      <c r="E29" s="783"/>
      <c r="F29" s="783"/>
      <c r="G29" s="783"/>
      <c r="H29" s="783"/>
      <c r="I29" s="783"/>
      <c r="J29" s="783"/>
      <c r="K29" s="783"/>
      <c r="L29" s="783"/>
      <c r="M29" s="784"/>
      <c r="N29" s="784"/>
      <c r="O29" s="784"/>
      <c r="P29" s="784"/>
      <c r="Q29" s="784"/>
      <c r="R29" s="784"/>
      <c r="S29" s="784"/>
      <c r="T29" s="784"/>
      <c r="U29" s="784"/>
      <c r="V29" s="784"/>
      <c r="W29" s="784"/>
      <c r="X29" s="784"/>
      <c r="Y29" s="784"/>
      <c r="Z29" s="784"/>
      <c r="AA29" s="784"/>
    </row>
    <row r="30" spans="2:29" s="777" customFormat="1" x14ac:dyDescent="0.2">
      <c r="B30" s="783"/>
      <c r="C30" s="783"/>
      <c r="D30" s="783"/>
      <c r="E30" s="783"/>
      <c r="F30" s="783"/>
      <c r="G30" s="783"/>
      <c r="H30" s="783"/>
      <c r="I30" s="783"/>
      <c r="J30" s="783"/>
      <c r="K30" s="783"/>
      <c r="L30" s="783"/>
      <c r="M30" s="784"/>
      <c r="N30" s="784"/>
      <c r="O30" s="784"/>
      <c r="P30" s="784"/>
      <c r="Q30" s="784"/>
      <c r="R30" s="784"/>
      <c r="S30" s="784"/>
      <c r="T30" s="784"/>
      <c r="U30" s="784"/>
      <c r="V30" s="784"/>
      <c r="W30" s="784"/>
      <c r="X30" s="784"/>
      <c r="Y30" s="784"/>
      <c r="Z30" s="784"/>
      <c r="AA30" s="784"/>
    </row>
    <row r="31" spans="2:29" s="777" customFormat="1" x14ac:dyDescent="0.2">
      <c r="B31" s="783"/>
      <c r="C31" s="783"/>
      <c r="D31" s="783"/>
      <c r="E31" s="783"/>
      <c r="F31" s="783"/>
      <c r="G31" s="783"/>
      <c r="H31" s="783"/>
      <c r="I31" s="783"/>
      <c r="J31" s="783"/>
      <c r="K31" s="783"/>
      <c r="L31" s="783"/>
      <c r="M31" s="784"/>
      <c r="N31" s="784"/>
      <c r="O31" s="784"/>
      <c r="P31" s="784"/>
      <c r="Q31" s="784"/>
      <c r="R31" s="784"/>
      <c r="S31" s="784"/>
      <c r="T31" s="784"/>
      <c r="U31" s="784"/>
      <c r="V31" s="784"/>
      <c r="W31" s="784"/>
      <c r="X31" s="784"/>
      <c r="Y31" s="784"/>
      <c r="Z31" s="784"/>
      <c r="AA31" s="784"/>
    </row>
    <row r="32" spans="2:29" s="777" customFormat="1" x14ac:dyDescent="0.2">
      <c r="B32" s="783"/>
      <c r="C32" s="783"/>
      <c r="D32" s="783"/>
      <c r="E32" s="783"/>
      <c r="F32" s="783"/>
      <c r="G32" s="783"/>
      <c r="H32" s="783"/>
      <c r="I32" s="783"/>
      <c r="J32" s="783"/>
      <c r="K32" s="783"/>
      <c r="L32" s="783"/>
      <c r="M32" s="784"/>
      <c r="N32" s="784"/>
      <c r="O32" s="784"/>
      <c r="P32" s="784"/>
      <c r="Q32" s="784"/>
      <c r="R32" s="784"/>
      <c r="S32" s="784"/>
      <c r="T32" s="784"/>
      <c r="U32" s="784"/>
      <c r="V32" s="784"/>
      <c r="W32" s="784"/>
      <c r="X32" s="784"/>
      <c r="Y32" s="784"/>
      <c r="Z32" s="784"/>
      <c r="AA32" s="784"/>
    </row>
    <row r="33" spans="2:27" s="777" customFormat="1" x14ac:dyDescent="0.2">
      <c r="B33" s="783"/>
      <c r="C33" s="783"/>
      <c r="D33" s="783"/>
      <c r="E33" s="783"/>
      <c r="F33" s="783"/>
      <c r="G33" s="783"/>
      <c r="H33" s="783"/>
      <c r="I33" s="783"/>
      <c r="J33" s="783"/>
      <c r="K33" s="783"/>
      <c r="L33" s="783"/>
      <c r="M33" s="784"/>
      <c r="N33" s="784"/>
      <c r="O33" s="784"/>
      <c r="P33" s="784"/>
      <c r="Q33" s="784"/>
      <c r="R33" s="784"/>
      <c r="S33" s="784"/>
      <c r="T33" s="784"/>
      <c r="U33" s="784"/>
      <c r="V33" s="784"/>
      <c r="W33" s="784"/>
      <c r="X33" s="784"/>
      <c r="Y33" s="784"/>
      <c r="Z33" s="784"/>
      <c r="AA33" s="784"/>
    </row>
    <row r="34" spans="2:27" s="777" customFormat="1" x14ac:dyDescent="0.2">
      <c r="B34" s="778"/>
      <c r="C34" s="778"/>
      <c r="D34" s="778"/>
      <c r="E34" s="778"/>
      <c r="F34" s="778"/>
      <c r="G34" s="778"/>
      <c r="H34" s="778"/>
      <c r="I34" s="778"/>
      <c r="J34" s="778"/>
      <c r="K34" s="778"/>
      <c r="L34" s="778"/>
    </row>
    <row r="35" spans="2:27" s="135" customFormat="1" x14ac:dyDescent="0.2">
      <c r="B35" s="537"/>
      <c r="C35" s="537"/>
      <c r="D35" s="537"/>
      <c r="E35" s="537"/>
      <c r="F35" s="537"/>
      <c r="G35" s="537"/>
      <c r="H35" s="537"/>
      <c r="I35" s="537"/>
      <c r="J35" s="537"/>
      <c r="K35" s="537"/>
      <c r="L35" s="537"/>
    </row>
    <row r="36" spans="2:27" s="19" customFormat="1" x14ac:dyDescent="0.2">
      <c r="B36" s="48"/>
      <c r="C36" s="48"/>
      <c r="D36" s="48"/>
      <c r="E36" s="48"/>
      <c r="F36" s="48"/>
      <c r="G36" s="48"/>
      <c r="H36" s="48"/>
      <c r="I36" s="48"/>
      <c r="J36" s="48"/>
      <c r="K36" s="48"/>
      <c r="L36" s="48"/>
    </row>
    <row r="37" spans="2:27" s="19" customFormat="1" x14ac:dyDescent="0.2">
      <c r="C37" s="1091"/>
      <c r="D37" s="1091"/>
      <c r="E37" s="1091"/>
      <c r="F37" s="1091"/>
      <c r="G37" s="1091"/>
      <c r="H37" s="1091"/>
      <c r="I37" s="1091"/>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087"/>
      <c r="C46" s="1088"/>
      <c r="D46" s="1088"/>
      <c r="E46" s="1088"/>
      <c r="F46" s="1088"/>
      <c r="G46" s="1088"/>
      <c r="H46" s="1088"/>
      <c r="I46" s="1088"/>
      <c r="J46" s="1088"/>
      <c r="K46" s="1088"/>
      <c r="L46" s="403"/>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topLeftCell="A1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710937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1" t="s">
        <v>424</v>
      </c>
      <c r="C3" s="1031"/>
      <c r="D3" s="1031"/>
      <c r="E3" s="1031"/>
      <c r="F3" s="1031"/>
      <c r="G3" s="1031"/>
      <c r="H3" s="1031"/>
      <c r="I3" s="1031"/>
      <c r="J3" s="1031"/>
      <c r="K3" s="1031"/>
      <c r="L3" s="1031"/>
      <c r="M3" s="1031"/>
      <c r="N3" s="1031"/>
      <c r="O3" s="1031"/>
      <c r="P3" s="1031"/>
      <c r="Q3" s="1031"/>
      <c r="R3" s="1031"/>
      <c r="S3" s="1031"/>
      <c r="T3" s="1031"/>
      <c r="U3" s="1031"/>
      <c r="V3" s="1031"/>
      <c r="W3" s="1031"/>
      <c r="X3" s="1031"/>
      <c r="Y3" s="13"/>
    </row>
    <row r="4" spans="2: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0" t="s">
        <v>55</v>
      </c>
      <c r="G6" s="1121"/>
      <c r="H6" s="1121"/>
      <c r="I6" s="1121"/>
      <c r="J6" s="1121"/>
      <c r="K6" s="1121"/>
      <c r="L6" s="1121"/>
      <c r="M6" s="1121"/>
      <c r="N6" s="1121"/>
      <c r="O6" s="1121"/>
      <c r="P6" s="1121"/>
      <c r="Q6" s="1121"/>
      <c r="R6" s="1121"/>
      <c r="S6" s="1121"/>
      <c r="T6" s="1121"/>
      <c r="U6" s="1121"/>
      <c r="V6" s="1121"/>
      <c r="W6" s="1122"/>
      <c r="X6" s="133"/>
      <c r="Y6" s="133"/>
    </row>
    <row r="7" spans="2:25" s="7" customFormat="1" ht="64.5" customHeight="1" x14ac:dyDescent="0.2">
      <c r="B7" s="1103" t="s">
        <v>15</v>
      </c>
      <c r="C7" s="194"/>
      <c r="D7" s="195" t="s">
        <v>255</v>
      </c>
      <c r="E7" s="194"/>
      <c r="F7" s="1123" t="s">
        <v>57</v>
      </c>
      <c r="G7" s="1124"/>
      <c r="H7" s="1123" t="s">
        <v>58</v>
      </c>
      <c r="I7" s="1124"/>
      <c r="J7" s="1123" t="s">
        <v>59</v>
      </c>
      <c r="K7" s="1124"/>
      <c r="L7" s="1123" t="s">
        <v>60</v>
      </c>
      <c r="M7" s="1124"/>
      <c r="N7" s="1123" t="s">
        <v>61</v>
      </c>
      <c r="O7" s="1124"/>
      <c r="P7" s="1123" t="s">
        <v>62</v>
      </c>
      <c r="Q7" s="1124"/>
      <c r="R7" s="1123" t="s">
        <v>63</v>
      </c>
      <c r="S7" s="1124"/>
      <c r="T7" s="1123" t="s">
        <v>64</v>
      </c>
      <c r="U7" s="1124"/>
      <c r="V7" s="1125" t="s">
        <v>3</v>
      </c>
      <c r="W7" s="1126"/>
      <c r="X7" s="51"/>
      <c r="Y7" s="195" t="s">
        <v>256</v>
      </c>
    </row>
    <row r="8" spans="2:25" s="124" customFormat="1" ht="20.25" customHeight="1" x14ac:dyDescent="0.2">
      <c r="B8" s="1104"/>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272883</v>
      </c>
      <c r="E10" s="125"/>
      <c r="F10" s="153">
        <v>735</v>
      </c>
      <c r="G10" s="75">
        <v>0.18505137378615111</v>
      </c>
      <c r="H10" s="153">
        <v>124306</v>
      </c>
      <c r="I10" s="75">
        <v>31.2965932923283</v>
      </c>
      <c r="J10" s="153">
        <v>147945</v>
      </c>
      <c r="K10" s="75">
        <v>37.248197952098131</v>
      </c>
      <c r="L10" s="153">
        <v>14282</v>
      </c>
      <c r="M10" s="75">
        <v>3.5957873747126667</v>
      </c>
      <c r="N10" s="153">
        <v>27347</v>
      </c>
      <c r="O10" s="75">
        <v>6.8851699577277206</v>
      </c>
      <c r="P10" s="153">
        <v>4498</v>
      </c>
      <c r="Q10" s="75">
        <v>1.1324640534559287</v>
      </c>
      <c r="R10" s="153">
        <v>78063</v>
      </c>
      <c r="S10" s="75">
        <v>19.653966519548728</v>
      </c>
      <c r="T10" s="153">
        <v>11</v>
      </c>
      <c r="U10" s="75">
        <f t="shared" ref="U10:U27" si="0">T10*100/$V10</f>
        <v>2.7694763423777718E-3</v>
      </c>
      <c r="V10" s="153">
        <f>F10+H10+J10+L10+N10+P10+R10+T10</f>
        <v>397187</v>
      </c>
      <c r="W10" s="75">
        <f t="shared" ref="V10:W27" si="1">G10+I10+K10+M10+O10+Q10+S10+U10</f>
        <v>100.00000000000003</v>
      </c>
      <c r="X10" s="154"/>
      <c r="Y10" s="155">
        <f t="shared" ref="Y10:Y27" si="2">V10/D10</f>
        <v>1.4555212307105976</v>
      </c>
    </row>
    <row r="11" spans="2:25" s="125" customFormat="1" ht="18" customHeight="1" x14ac:dyDescent="0.2">
      <c r="B11" s="32" t="s">
        <v>10</v>
      </c>
      <c r="C11" s="28"/>
      <c r="D11" s="156">
        <v>38821</v>
      </c>
      <c r="F11" s="157">
        <v>3424</v>
      </c>
      <c r="G11" s="181">
        <v>7.6159971528982604</v>
      </c>
      <c r="H11" s="157">
        <v>3336</v>
      </c>
      <c r="I11" s="181">
        <v>7.4202589083144268</v>
      </c>
      <c r="J11" s="157">
        <v>5299</v>
      </c>
      <c r="K11" s="181">
        <v>11.786556341474265</v>
      </c>
      <c r="L11" s="157">
        <v>1688</v>
      </c>
      <c r="M11" s="181">
        <v>3.7546154188353573</v>
      </c>
      <c r="N11" s="157">
        <v>3984</v>
      </c>
      <c r="O11" s="181">
        <v>8.8616041638862946</v>
      </c>
      <c r="P11" s="157">
        <v>7536</v>
      </c>
      <c r="Q11" s="181">
        <v>16.762311490724677</v>
      </c>
      <c r="R11" s="157">
        <v>19691</v>
      </c>
      <c r="S11" s="181">
        <v>43.798656523866718</v>
      </c>
      <c r="T11" s="157">
        <v>0</v>
      </c>
      <c r="U11" s="181">
        <f t="shared" si="0"/>
        <v>0</v>
      </c>
      <c r="V11" s="157">
        <f t="shared" si="1"/>
        <v>44958</v>
      </c>
      <c r="W11" s="181">
        <f t="shared" si="1"/>
        <v>100</v>
      </c>
      <c r="X11" s="154"/>
      <c r="Y11" s="158">
        <f t="shared" si="2"/>
        <v>1.1580845418716674</v>
      </c>
    </row>
    <row r="12" spans="2:25" s="125" customFormat="1" ht="22.5" customHeight="1" x14ac:dyDescent="0.2">
      <c r="B12" s="32" t="s">
        <v>40</v>
      </c>
      <c r="C12" s="28"/>
      <c r="D12" s="156">
        <v>29810</v>
      </c>
      <c r="F12" s="126">
        <v>7517</v>
      </c>
      <c r="G12" s="181">
        <v>19.739502639111368</v>
      </c>
      <c r="H12" s="126">
        <v>2581</v>
      </c>
      <c r="I12" s="181">
        <v>6.7776581497334627</v>
      </c>
      <c r="J12" s="126">
        <v>7029</v>
      </c>
      <c r="K12" s="181">
        <v>18.458023686352774</v>
      </c>
      <c r="L12" s="126">
        <v>2250</v>
      </c>
      <c r="M12" s="181">
        <v>5.9084582862844988</v>
      </c>
      <c r="N12" s="126">
        <v>3677</v>
      </c>
      <c r="O12" s="181">
        <v>9.6557338305191571</v>
      </c>
      <c r="P12" s="126">
        <v>4040</v>
      </c>
      <c r="Q12" s="181">
        <v>10.608965100706389</v>
      </c>
      <c r="R12" s="126">
        <v>10969</v>
      </c>
      <c r="S12" s="181">
        <v>28.804390641002076</v>
      </c>
      <c r="T12" s="126">
        <v>18</v>
      </c>
      <c r="U12" s="181">
        <f t="shared" si="0"/>
        <v>4.7267666290275991E-2</v>
      </c>
      <c r="V12" s="157">
        <f t="shared" si="1"/>
        <v>38081</v>
      </c>
      <c r="W12" s="181">
        <f t="shared" si="1"/>
        <v>100</v>
      </c>
      <c r="X12" s="154"/>
      <c r="Y12" s="158">
        <f t="shared" si="2"/>
        <v>1.2774572291177457</v>
      </c>
    </row>
    <row r="13" spans="2:25" s="125" customFormat="1" ht="18" customHeight="1" x14ac:dyDescent="0.2">
      <c r="B13" s="32" t="s">
        <v>41</v>
      </c>
      <c r="C13" s="28"/>
      <c r="D13" s="156">
        <v>27990</v>
      </c>
      <c r="F13" s="157">
        <v>4725</v>
      </c>
      <c r="G13" s="181">
        <v>10.446144322603466</v>
      </c>
      <c r="H13" s="157">
        <v>12168</v>
      </c>
      <c r="I13" s="181">
        <v>26.901308807923595</v>
      </c>
      <c r="J13" s="157">
        <v>2197</v>
      </c>
      <c r="K13" s="181">
        <v>4.8571807569862049</v>
      </c>
      <c r="L13" s="157">
        <v>1637</v>
      </c>
      <c r="M13" s="181">
        <v>3.6191192076406082</v>
      </c>
      <c r="N13" s="157">
        <v>2930</v>
      </c>
      <c r="O13" s="181">
        <v>6.4777148921117789</v>
      </c>
      <c r="P13" s="157">
        <v>794</v>
      </c>
      <c r="Q13" s="181">
        <v>1.7553944110364343</v>
      </c>
      <c r="R13" s="157">
        <v>20781</v>
      </c>
      <c r="S13" s="181">
        <v>45.943137601697913</v>
      </c>
      <c r="T13" s="157">
        <v>0</v>
      </c>
      <c r="U13" s="181">
        <f t="shared" si="0"/>
        <v>0</v>
      </c>
      <c r="V13" s="157">
        <f t="shared" si="1"/>
        <v>45232</v>
      </c>
      <c r="W13" s="181">
        <f t="shared" si="1"/>
        <v>100</v>
      </c>
      <c r="X13" s="154"/>
      <c r="Y13" s="158">
        <f t="shared" si="2"/>
        <v>1.6160057163272596</v>
      </c>
    </row>
    <row r="14" spans="2:25" s="125" customFormat="1" ht="18" customHeight="1" x14ac:dyDescent="0.2">
      <c r="B14" s="32" t="s">
        <v>9</v>
      </c>
      <c r="C14" s="28"/>
      <c r="D14" s="156">
        <v>38568</v>
      </c>
      <c r="F14" s="157">
        <v>1299</v>
      </c>
      <c r="G14" s="181">
        <v>3.0042322902934853</v>
      </c>
      <c r="H14" s="157">
        <v>2325</v>
      </c>
      <c r="I14" s="181">
        <v>5.3770901269687084</v>
      </c>
      <c r="J14" s="157">
        <v>631</v>
      </c>
      <c r="K14" s="181">
        <v>1.459330696824626</v>
      </c>
      <c r="L14" s="157">
        <v>5528</v>
      </c>
      <c r="M14" s="181">
        <v>12.784754504035709</v>
      </c>
      <c r="N14" s="157">
        <v>4786</v>
      </c>
      <c r="O14" s="181">
        <v>11.068711117278383</v>
      </c>
      <c r="P14" s="157">
        <v>13206</v>
      </c>
      <c r="Q14" s="181">
        <v>30.541871921182267</v>
      </c>
      <c r="R14" s="157">
        <v>15464</v>
      </c>
      <c r="S14" s="181">
        <v>35.764009343416824</v>
      </c>
      <c r="T14" s="157">
        <v>0</v>
      </c>
      <c r="U14" s="181">
        <f t="shared" si="0"/>
        <v>0</v>
      </c>
      <c r="V14" s="157">
        <f t="shared" si="1"/>
        <v>43239</v>
      </c>
      <c r="W14" s="181">
        <f t="shared" si="1"/>
        <v>100</v>
      </c>
      <c r="X14" s="154"/>
      <c r="Y14" s="158">
        <f t="shared" si="2"/>
        <v>1.121110765401369</v>
      </c>
    </row>
    <row r="15" spans="2:25" s="125" customFormat="1" ht="18" customHeight="1" x14ac:dyDescent="0.2">
      <c r="B15" s="32" t="s">
        <v>8</v>
      </c>
      <c r="C15" s="28"/>
      <c r="D15" s="156">
        <v>17776</v>
      </c>
      <c r="F15" s="126">
        <v>6875</v>
      </c>
      <c r="G15" s="181">
        <v>24.543929170682947</v>
      </c>
      <c r="H15" s="126">
        <v>3314</v>
      </c>
      <c r="I15" s="181">
        <v>11.831066366784478</v>
      </c>
      <c r="J15" s="126">
        <v>1506</v>
      </c>
      <c r="K15" s="181">
        <v>5.3764592481525115</v>
      </c>
      <c r="L15" s="126">
        <v>2031</v>
      </c>
      <c r="M15" s="181">
        <v>7.2507229302773908</v>
      </c>
      <c r="N15" s="126">
        <v>5080</v>
      </c>
      <c r="O15" s="181">
        <v>18.135732390846453</v>
      </c>
      <c r="P15" s="126">
        <v>189</v>
      </c>
      <c r="Q15" s="181">
        <v>0.67473492556495662</v>
      </c>
      <c r="R15" s="126">
        <v>9016</v>
      </c>
      <c r="S15" s="181">
        <v>32.187354967691263</v>
      </c>
      <c r="T15" s="126">
        <v>0</v>
      </c>
      <c r="U15" s="181">
        <f t="shared" si="0"/>
        <v>0</v>
      </c>
      <c r="V15" s="157">
        <f t="shared" si="1"/>
        <v>28011</v>
      </c>
      <c r="W15" s="181">
        <f t="shared" si="1"/>
        <v>100.00000000000001</v>
      </c>
      <c r="X15" s="154"/>
      <c r="Y15" s="158">
        <f t="shared" si="2"/>
        <v>1.5757763276327632</v>
      </c>
    </row>
    <row r="16" spans="2:25" s="128" customFormat="1" ht="18" customHeight="1" x14ac:dyDescent="0.2">
      <c r="B16" s="127" t="s">
        <v>7</v>
      </c>
      <c r="C16" s="129"/>
      <c r="D16" s="159">
        <v>118073</v>
      </c>
      <c r="E16" s="160"/>
      <c r="F16" s="161">
        <v>13188</v>
      </c>
      <c r="G16" s="182">
        <v>8.1293496150455837</v>
      </c>
      <c r="H16" s="161">
        <v>26120</v>
      </c>
      <c r="I16" s="182">
        <v>16.10089565855252</v>
      </c>
      <c r="J16" s="161">
        <v>22583</v>
      </c>
      <c r="K16" s="182">
        <v>13.920617406473644</v>
      </c>
      <c r="L16" s="161">
        <v>7824</v>
      </c>
      <c r="M16" s="182">
        <v>4.8228716551498829</v>
      </c>
      <c r="N16" s="161">
        <v>8484</v>
      </c>
      <c r="O16" s="182">
        <v>5.2297089880229555</v>
      </c>
      <c r="P16" s="161">
        <v>50249</v>
      </c>
      <c r="Q16" s="182">
        <v>30.974498696271276</v>
      </c>
      <c r="R16" s="161">
        <v>31634</v>
      </c>
      <c r="S16" s="182">
        <v>19.499836648646649</v>
      </c>
      <c r="T16" s="161">
        <v>2145</v>
      </c>
      <c r="U16" s="182">
        <f t="shared" si="0"/>
        <v>1.3222213318374869</v>
      </c>
      <c r="V16" s="161">
        <f t="shared" si="1"/>
        <v>162227</v>
      </c>
      <c r="W16" s="182">
        <f t="shared" si="1"/>
        <v>99.999999999999986</v>
      </c>
      <c r="X16" s="162"/>
      <c r="Y16" s="158">
        <f t="shared" si="2"/>
        <v>1.3739550955764654</v>
      </c>
    </row>
    <row r="17" spans="2:25" s="128" customFormat="1" ht="18" customHeight="1" x14ac:dyDescent="0.2">
      <c r="B17" s="127" t="s">
        <v>43</v>
      </c>
      <c r="C17" s="129"/>
      <c r="D17" s="159">
        <v>68992</v>
      </c>
      <c r="E17" s="160"/>
      <c r="F17" s="161">
        <v>8432</v>
      </c>
      <c r="G17" s="182">
        <v>9.1264300635343272</v>
      </c>
      <c r="H17" s="161">
        <v>26772</v>
      </c>
      <c r="I17" s="182">
        <v>28.976848394324122</v>
      </c>
      <c r="J17" s="161">
        <v>15850</v>
      </c>
      <c r="K17" s="182">
        <v>17.155350629390309</v>
      </c>
      <c r="L17" s="161">
        <v>3478</v>
      </c>
      <c r="M17" s="182">
        <v>3.7644359299065928</v>
      </c>
      <c r="N17" s="161">
        <v>12202</v>
      </c>
      <c r="O17" s="182">
        <v>13.206914093364071</v>
      </c>
      <c r="P17" s="161">
        <v>9323</v>
      </c>
      <c r="Q17" s="182">
        <v>10.090809710902578</v>
      </c>
      <c r="R17" s="161">
        <v>16311</v>
      </c>
      <c r="S17" s="182">
        <v>17.65431697892652</v>
      </c>
      <c r="T17" s="161">
        <v>23</v>
      </c>
      <c r="U17" s="182">
        <f t="shared" si="0"/>
        <v>2.4894199651481205E-2</v>
      </c>
      <c r="V17" s="161">
        <f t="shared" si="1"/>
        <v>92391</v>
      </c>
      <c r="W17" s="182">
        <f t="shared" si="1"/>
        <v>100</v>
      </c>
      <c r="X17" s="162"/>
      <c r="Y17" s="158">
        <f t="shared" si="2"/>
        <v>1.3391552643784788</v>
      </c>
    </row>
    <row r="18" spans="2:25" s="128" customFormat="1" ht="18" customHeight="1" x14ac:dyDescent="0.2">
      <c r="B18" s="127" t="s">
        <v>44</v>
      </c>
      <c r="C18" s="129"/>
      <c r="D18" s="159">
        <v>197300</v>
      </c>
      <c r="E18" s="160"/>
      <c r="F18" s="161">
        <v>177</v>
      </c>
      <c r="G18" s="182">
        <v>7.4068184576242105E-2</v>
      </c>
      <c r="H18" s="161">
        <v>25890</v>
      </c>
      <c r="I18" s="182">
        <v>10.834041235474057</v>
      </c>
      <c r="J18" s="161">
        <v>33809</v>
      </c>
      <c r="K18" s="182">
        <v>14.147860182701521</v>
      </c>
      <c r="L18" s="161">
        <v>13302</v>
      </c>
      <c r="M18" s="182">
        <v>5.5664123798484324</v>
      </c>
      <c r="N18" s="161">
        <v>38982</v>
      </c>
      <c r="O18" s="182">
        <v>16.312576108198133</v>
      </c>
      <c r="P18" s="161">
        <v>23289</v>
      </c>
      <c r="Q18" s="182">
        <v>9.7456155400909736</v>
      </c>
      <c r="R18" s="161">
        <v>103422</v>
      </c>
      <c r="S18" s="182">
        <v>43.278416865785935</v>
      </c>
      <c r="T18" s="161">
        <v>98</v>
      </c>
      <c r="U18" s="182">
        <f t="shared" si="0"/>
        <v>4.100950332469902E-2</v>
      </c>
      <c r="V18" s="161">
        <f t="shared" si="1"/>
        <v>238969</v>
      </c>
      <c r="W18" s="182">
        <f t="shared" si="1"/>
        <v>100</v>
      </c>
      <c r="X18" s="162"/>
      <c r="Y18" s="158">
        <f t="shared" si="2"/>
        <v>1.2111961479979727</v>
      </c>
    </row>
    <row r="19" spans="2:25" s="128" customFormat="1" ht="18" customHeight="1" x14ac:dyDescent="0.2">
      <c r="B19" s="127" t="s">
        <v>6</v>
      </c>
      <c r="C19" s="129"/>
      <c r="D19" s="159">
        <v>142536</v>
      </c>
      <c r="E19" s="160"/>
      <c r="F19" s="161">
        <v>1317</v>
      </c>
      <c r="G19" s="182">
        <v>0.68461462486549429</v>
      </c>
      <c r="H19" s="161">
        <v>44676</v>
      </c>
      <c r="I19" s="182">
        <v>23.223874700448611</v>
      </c>
      <c r="J19" s="161">
        <v>4550</v>
      </c>
      <c r="K19" s="182">
        <v>2.3652213691252841</v>
      </c>
      <c r="L19" s="161">
        <v>7985</v>
      </c>
      <c r="M19" s="182">
        <v>4.1508335455967895</v>
      </c>
      <c r="N19" s="161">
        <v>13899</v>
      </c>
      <c r="O19" s="182">
        <v>7.2251014965873237</v>
      </c>
      <c r="P19" s="161">
        <v>21968</v>
      </c>
      <c r="Q19" s="182">
        <v>11.419600667460273</v>
      </c>
      <c r="R19" s="161">
        <v>97583</v>
      </c>
      <c r="S19" s="182">
        <v>50.726460849088483</v>
      </c>
      <c r="T19" s="161">
        <v>393</v>
      </c>
      <c r="U19" s="182">
        <f t="shared" si="0"/>
        <v>0.20429274682774431</v>
      </c>
      <c r="V19" s="161">
        <f t="shared" si="1"/>
        <v>192371</v>
      </c>
      <c r="W19" s="182">
        <f t="shared" si="1"/>
        <v>100</v>
      </c>
      <c r="X19" s="162"/>
      <c r="Y19" s="158">
        <f t="shared" si="2"/>
        <v>1.3496309704215075</v>
      </c>
    </row>
    <row r="20" spans="2:25" s="125" customFormat="1" ht="18" customHeight="1" x14ac:dyDescent="0.2">
      <c r="B20" s="127" t="s">
        <v>5</v>
      </c>
      <c r="C20" s="28"/>
      <c r="D20" s="156">
        <v>34378</v>
      </c>
      <c r="F20" s="157">
        <v>1304</v>
      </c>
      <c r="G20" s="181">
        <v>3.379814421232699</v>
      </c>
      <c r="H20" s="157">
        <v>4381</v>
      </c>
      <c r="I20" s="181">
        <v>11.355036027162926</v>
      </c>
      <c r="J20" s="157">
        <v>997</v>
      </c>
      <c r="K20" s="181">
        <v>2.5841065781970869</v>
      </c>
      <c r="L20" s="157">
        <v>2177</v>
      </c>
      <c r="M20" s="181">
        <v>5.6425276035456946</v>
      </c>
      <c r="N20" s="157">
        <v>4950</v>
      </c>
      <c r="O20" s="181">
        <v>12.829817013114925</v>
      </c>
      <c r="P20" s="157">
        <v>18439</v>
      </c>
      <c r="Q20" s="181">
        <v>47.791716344409309</v>
      </c>
      <c r="R20" s="157">
        <v>6334</v>
      </c>
      <c r="S20" s="181">
        <v>16.41698201233736</v>
      </c>
      <c r="T20" s="157">
        <v>0</v>
      </c>
      <c r="U20" s="181">
        <f t="shared" si="0"/>
        <v>0</v>
      </c>
      <c r="V20" s="157">
        <f t="shared" si="1"/>
        <v>38582</v>
      </c>
      <c r="W20" s="181">
        <f t="shared" si="1"/>
        <v>100</v>
      </c>
      <c r="X20" s="154"/>
      <c r="Y20" s="158">
        <f t="shared" si="2"/>
        <v>1.1222875094537204</v>
      </c>
    </row>
    <row r="21" spans="2:25" s="125" customFormat="1" ht="18" customHeight="1" x14ac:dyDescent="0.2">
      <c r="B21" s="32" t="s">
        <v>38</v>
      </c>
      <c r="C21" s="28"/>
      <c r="D21" s="156">
        <v>72272</v>
      </c>
      <c r="F21" s="157">
        <v>5786</v>
      </c>
      <c r="G21" s="181">
        <v>6.6029123111334274</v>
      </c>
      <c r="H21" s="157">
        <v>9229</v>
      </c>
      <c r="I21" s="181">
        <v>10.532021728214726</v>
      </c>
      <c r="J21" s="157">
        <v>25978</v>
      </c>
      <c r="K21" s="181">
        <v>29.645775322956133</v>
      </c>
      <c r="L21" s="157">
        <v>8608</v>
      </c>
      <c r="M21" s="181">
        <v>9.8233441365773491</v>
      </c>
      <c r="N21" s="157">
        <v>7042</v>
      </c>
      <c r="O21" s="181">
        <v>8.0362441228830974</v>
      </c>
      <c r="P21" s="157">
        <v>13764</v>
      </c>
      <c r="Q21" s="181">
        <v>15.707308166339526</v>
      </c>
      <c r="R21" s="157">
        <v>17094</v>
      </c>
      <c r="S21" s="181">
        <v>19.507463367873282</v>
      </c>
      <c r="T21" s="157">
        <v>127</v>
      </c>
      <c r="U21" s="181">
        <f t="shared" si="0"/>
        <v>0.14493084402245857</v>
      </c>
      <c r="V21" s="157">
        <f t="shared" si="1"/>
        <v>87628</v>
      </c>
      <c r="W21" s="181">
        <f t="shared" si="1"/>
        <v>100</v>
      </c>
      <c r="X21" s="154"/>
      <c r="Y21" s="158">
        <f t="shared" si="2"/>
        <v>1.2124750940889972</v>
      </c>
    </row>
    <row r="22" spans="2:25" s="125" customFormat="1" ht="21" customHeight="1" x14ac:dyDescent="0.2">
      <c r="B22" s="32" t="s">
        <v>45</v>
      </c>
      <c r="C22" s="28"/>
      <c r="D22" s="156">
        <v>171082</v>
      </c>
      <c r="F22" s="157">
        <v>4531</v>
      </c>
      <c r="G22" s="181">
        <v>1.949571877285831</v>
      </c>
      <c r="H22" s="157">
        <v>68673</v>
      </c>
      <c r="I22" s="181">
        <v>29.548212211178519</v>
      </c>
      <c r="J22" s="157">
        <v>49184</v>
      </c>
      <c r="K22" s="181">
        <v>21.162600576567275</v>
      </c>
      <c r="L22" s="157">
        <v>16520</v>
      </c>
      <c r="M22" s="181">
        <v>7.1081278774579406</v>
      </c>
      <c r="N22" s="157">
        <v>24072</v>
      </c>
      <c r="O22" s="181">
        <v>10.357557764295857</v>
      </c>
      <c r="P22" s="157">
        <v>25723</v>
      </c>
      <c r="Q22" s="181">
        <v>11.067940277957058</v>
      </c>
      <c r="R22" s="157">
        <v>43623</v>
      </c>
      <c r="S22" s="181">
        <v>18.769846392151802</v>
      </c>
      <c r="T22" s="157">
        <v>84</v>
      </c>
      <c r="U22" s="181">
        <f t="shared" si="0"/>
        <v>3.614302310571834E-2</v>
      </c>
      <c r="V22" s="157">
        <f t="shared" si="1"/>
        <v>232410</v>
      </c>
      <c r="W22" s="181">
        <f t="shared" si="1"/>
        <v>100.00000000000001</v>
      </c>
      <c r="X22" s="154"/>
      <c r="Y22" s="158">
        <f t="shared" si="2"/>
        <v>1.3584713762990845</v>
      </c>
    </row>
    <row r="23" spans="2:25" s="125" customFormat="1" ht="18" customHeight="1" x14ac:dyDescent="0.2">
      <c r="B23" s="32" t="s">
        <v>46</v>
      </c>
      <c r="C23" s="28"/>
      <c r="D23" s="156">
        <v>39144</v>
      </c>
      <c r="F23" s="157">
        <v>4190</v>
      </c>
      <c r="G23" s="181">
        <v>8.5292620865139952</v>
      </c>
      <c r="H23" s="157">
        <v>8185</v>
      </c>
      <c r="I23" s="181">
        <v>16.661577608142494</v>
      </c>
      <c r="J23" s="157">
        <v>3263</v>
      </c>
      <c r="K23" s="181">
        <v>6.6422391857506362</v>
      </c>
      <c r="L23" s="157">
        <v>3969</v>
      </c>
      <c r="M23" s="181">
        <v>8.0793893129770993</v>
      </c>
      <c r="N23" s="157">
        <v>4945</v>
      </c>
      <c r="O23" s="181">
        <v>10.066157760814249</v>
      </c>
      <c r="P23" s="157">
        <v>1294</v>
      </c>
      <c r="Q23" s="181">
        <v>2.6340966921119593</v>
      </c>
      <c r="R23" s="157">
        <v>23276</v>
      </c>
      <c r="S23" s="181">
        <v>47.381170483460558</v>
      </c>
      <c r="T23" s="157">
        <v>3</v>
      </c>
      <c r="U23" s="181">
        <f t="shared" si="0"/>
        <v>6.1068702290076335E-3</v>
      </c>
      <c r="V23" s="157">
        <f>F23+H23+J23+L23+N23+P23+R23+T23</f>
        <v>49125</v>
      </c>
      <c r="W23" s="181">
        <f t="shared" si="1"/>
        <v>100</v>
      </c>
      <c r="X23" s="154"/>
      <c r="Y23" s="158">
        <f t="shared" si="2"/>
        <v>1.2549816063764561</v>
      </c>
    </row>
    <row r="24" spans="2:25" s="125" customFormat="1" ht="22.5" customHeight="1" x14ac:dyDescent="0.2">
      <c r="B24" s="32" t="s">
        <v>47</v>
      </c>
      <c r="C24" s="28"/>
      <c r="D24" s="156">
        <v>15541</v>
      </c>
      <c r="F24" s="126">
        <v>1897</v>
      </c>
      <c r="G24" s="183">
        <v>8.98456000757791</v>
      </c>
      <c r="H24" s="126">
        <v>2964</v>
      </c>
      <c r="I24" s="181">
        <v>14.038078999715829</v>
      </c>
      <c r="J24" s="126">
        <v>1013</v>
      </c>
      <c r="K24" s="181">
        <v>4.7977645164345928</v>
      </c>
      <c r="L24" s="126">
        <v>585</v>
      </c>
      <c r="M24" s="181">
        <v>2.7706734867860185</v>
      </c>
      <c r="N24" s="126">
        <v>2471</v>
      </c>
      <c r="O24" s="181">
        <v>11.703135360424364</v>
      </c>
      <c r="P24" s="126">
        <v>2609</v>
      </c>
      <c r="Q24" s="181">
        <v>12.356730131666193</v>
      </c>
      <c r="R24" s="126">
        <v>9540</v>
      </c>
      <c r="S24" s="181">
        <v>45.183290707587382</v>
      </c>
      <c r="T24" s="126">
        <v>35</v>
      </c>
      <c r="U24" s="181">
        <f t="shared" si="0"/>
        <v>0.16576678980771054</v>
      </c>
      <c r="V24" s="126">
        <f t="shared" si="1"/>
        <v>21114</v>
      </c>
      <c r="W24" s="181">
        <f t="shared" si="1"/>
        <v>99.999999999999986</v>
      </c>
      <c r="X24" s="154"/>
      <c r="Y24" s="158">
        <f t="shared" si="2"/>
        <v>1.3585998327005984</v>
      </c>
    </row>
    <row r="25" spans="2:25" s="125" customFormat="1" ht="18" customHeight="1" x14ac:dyDescent="0.2">
      <c r="B25" s="32" t="s">
        <v>48</v>
      </c>
      <c r="C25" s="28"/>
      <c r="D25" s="156">
        <v>66391</v>
      </c>
      <c r="F25" s="126">
        <v>869</v>
      </c>
      <c r="G25" s="183">
        <v>0.94163795158528918</v>
      </c>
      <c r="H25" s="126">
        <v>22976</v>
      </c>
      <c r="I25" s="181">
        <v>24.896517348243503</v>
      </c>
      <c r="J25" s="126">
        <v>5670</v>
      </c>
      <c r="K25" s="181">
        <v>6.1439438267992976</v>
      </c>
      <c r="L25" s="126">
        <v>7515</v>
      </c>
      <c r="M25" s="181">
        <v>8.1431636434562122</v>
      </c>
      <c r="N25" s="126">
        <v>13013</v>
      </c>
      <c r="O25" s="181">
        <v>14.100730338296167</v>
      </c>
      <c r="P25" s="126">
        <v>1347</v>
      </c>
      <c r="Q25" s="181">
        <v>1.4595930043560237</v>
      </c>
      <c r="R25" s="126">
        <v>34096</v>
      </c>
      <c r="S25" s="181">
        <v>36.946015647010384</v>
      </c>
      <c r="T25" s="126">
        <v>6800</v>
      </c>
      <c r="U25" s="181">
        <f t="shared" si="0"/>
        <v>7.3683982402531258</v>
      </c>
      <c r="V25" s="126">
        <f t="shared" si="1"/>
        <v>92286</v>
      </c>
      <c r="W25" s="181">
        <f t="shared" si="1"/>
        <v>100</v>
      </c>
      <c r="X25" s="154"/>
      <c r="Y25" s="158">
        <f t="shared" si="2"/>
        <v>1.3900378063291712</v>
      </c>
    </row>
    <row r="26" spans="2:25" s="125" customFormat="1" ht="18" customHeight="1" x14ac:dyDescent="0.2">
      <c r="B26" s="32" t="s">
        <v>49</v>
      </c>
      <c r="C26" s="28"/>
      <c r="D26" s="156">
        <v>8945</v>
      </c>
      <c r="F26" s="126">
        <v>1063</v>
      </c>
      <c r="G26" s="183">
        <v>7.8219278881530538</v>
      </c>
      <c r="H26" s="126">
        <v>3288</v>
      </c>
      <c r="I26" s="181">
        <v>24.194260485651213</v>
      </c>
      <c r="J26" s="126">
        <v>3799</v>
      </c>
      <c r="K26" s="181">
        <v>27.954378219278883</v>
      </c>
      <c r="L26" s="126">
        <v>1259</v>
      </c>
      <c r="M26" s="181">
        <v>9.2641648270787336</v>
      </c>
      <c r="N26" s="126">
        <v>1888</v>
      </c>
      <c r="O26" s="181">
        <v>13.892568064753496</v>
      </c>
      <c r="P26" s="126">
        <v>1036</v>
      </c>
      <c r="Q26" s="181">
        <v>7.6232523914643116</v>
      </c>
      <c r="R26" s="126">
        <v>1257</v>
      </c>
      <c r="S26" s="181">
        <v>9.2494481236203097</v>
      </c>
      <c r="T26" s="126">
        <v>0</v>
      </c>
      <c r="U26" s="181">
        <f t="shared" si="0"/>
        <v>0</v>
      </c>
      <c r="V26" s="126">
        <f t="shared" si="1"/>
        <v>13590</v>
      </c>
      <c r="W26" s="181">
        <f t="shared" si="1"/>
        <v>99.999999999999986</v>
      </c>
      <c r="X26" s="154"/>
      <c r="Y26" s="158">
        <f t="shared" si="2"/>
        <v>1.5192845164896591</v>
      </c>
    </row>
    <row r="27" spans="2:25" s="125" customFormat="1" ht="18" customHeight="1" x14ac:dyDescent="0.2">
      <c r="B27" s="32" t="s">
        <v>4</v>
      </c>
      <c r="C27" s="28"/>
      <c r="D27" s="156">
        <v>3280</v>
      </c>
      <c r="F27" s="126">
        <v>588</v>
      </c>
      <c r="G27" s="183">
        <v>13.30316742081448</v>
      </c>
      <c r="H27" s="126">
        <v>761</v>
      </c>
      <c r="I27" s="181">
        <v>17.217194570135746</v>
      </c>
      <c r="J27" s="126">
        <v>1149</v>
      </c>
      <c r="K27" s="181">
        <v>25.995475113122172</v>
      </c>
      <c r="L27" s="126">
        <v>67</v>
      </c>
      <c r="M27" s="181">
        <v>1.5158371040723981</v>
      </c>
      <c r="N27" s="126">
        <v>188</v>
      </c>
      <c r="O27" s="181">
        <v>4.253393665158371</v>
      </c>
      <c r="P27" s="126">
        <v>3</v>
      </c>
      <c r="Q27" s="181">
        <v>6.7873303167420809E-2</v>
      </c>
      <c r="R27" s="126">
        <v>1664</v>
      </c>
      <c r="S27" s="181">
        <v>37.647058823529413</v>
      </c>
      <c r="T27" s="126">
        <v>0</v>
      </c>
      <c r="U27" s="181">
        <f t="shared" si="0"/>
        <v>0</v>
      </c>
      <c r="V27" s="157">
        <f t="shared" si="1"/>
        <v>4420</v>
      </c>
      <c r="W27" s="181">
        <f t="shared" si="1"/>
        <v>100</v>
      </c>
      <c r="X27" s="154"/>
      <c r="Y27" s="158">
        <f t="shared" si="2"/>
        <v>1.3475609756097562</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1363782</v>
      </c>
      <c r="E30" s="23"/>
      <c r="F30" s="65">
        <f>SUM(F10:F27)</f>
        <v>67917</v>
      </c>
      <c r="G30" s="67">
        <f>F30*100/$V30</f>
        <v>3.7279732750912413</v>
      </c>
      <c r="H30" s="65">
        <f>SUM(H10:H27)</f>
        <v>391945</v>
      </c>
      <c r="I30" s="67">
        <f>H30*100/$V30</f>
        <v>21.513913825782005</v>
      </c>
      <c r="J30" s="65">
        <f>SUM(J10:J27)</f>
        <v>332452</v>
      </c>
      <c r="K30" s="67">
        <f>J30*100/$V30</f>
        <v>18.2483350449907</v>
      </c>
      <c r="L30" s="65">
        <f>SUM(L10:L27)</f>
        <v>100705</v>
      </c>
      <c r="M30" s="67">
        <f>L30*100/$V30</f>
        <v>5.527711010027879</v>
      </c>
      <c r="N30" s="65">
        <f>SUM(N10:N27)</f>
        <v>179940</v>
      </c>
      <c r="O30" s="67">
        <f>N30*100/$V30</f>
        <v>9.8769308290990168</v>
      </c>
      <c r="P30" s="65">
        <f>SUM(P10:P27)</f>
        <v>199307</v>
      </c>
      <c r="Q30" s="67">
        <f>P30*100/$V30</f>
        <v>10.939988066884727</v>
      </c>
      <c r="R30" s="65">
        <f>SUM(R10:R27)</f>
        <v>539818</v>
      </c>
      <c r="S30" s="67">
        <f>R30*100/$V30</f>
        <v>29.630682707027749</v>
      </c>
      <c r="T30" s="65">
        <f>SUM(T10:T28)</f>
        <v>9737</v>
      </c>
      <c r="U30" s="67">
        <f>T30*100/$V30</f>
        <v>0.53446524109668292</v>
      </c>
      <c r="V30" s="65">
        <f>SUM(V10:V27)</f>
        <v>1821821</v>
      </c>
      <c r="W30" s="67">
        <f>G30+I30+K30+M30+O30+Q30+S30+U30</f>
        <v>100</v>
      </c>
      <c r="X30" s="174"/>
      <c r="Y30" s="175">
        <f>(V30/D30)</f>
        <v>1.3358593968830796</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2: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2:25" s="987" customFormat="1" x14ac:dyDescent="0.2">
      <c r="F34" s="989"/>
      <c r="G34" s="989"/>
      <c r="H34" s="989"/>
      <c r="I34" s="989"/>
      <c r="J34" s="989"/>
      <c r="X34" s="536"/>
      <c r="Y34" s="536"/>
    </row>
    <row r="35" spans="2:25" s="987" customFormat="1" x14ac:dyDescent="0.2">
      <c r="X35" s="536"/>
      <c r="Y35" s="536"/>
    </row>
    <row r="36" spans="2:25" s="987" customFormat="1" x14ac:dyDescent="0.2">
      <c r="D36" s="1008"/>
      <c r="T36" s="536"/>
      <c r="U36" s="536"/>
    </row>
    <row r="37" spans="2:25" s="987" customFormat="1" x14ac:dyDescent="0.2">
      <c r="T37" s="536"/>
      <c r="U37" s="536"/>
    </row>
    <row r="38" spans="2:25" s="987" customFormat="1" x14ac:dyDescent="0.2">
      <c r="T38" s="536"/>
      <c r="U38" s="536"/>
    </row>
    <row r="39" spans="2:25" s="987" customFormat="1" x14ac:dyDescent="0.2">
      <c r="T39" s="536"/>
      <c r="U39" s="536"/>
    </row>
    <row r="40" spans="2:25" s="987" customFormat="1" x14ac:dyDescent="0.2">
      <c r="T40" s="536"/>
      <c r="U40" s="536"/>
    </row>
    <row r="41" spans="2:25" s="987" customFormat="1" x14ac:dyDescent="0.2">
      <c r="T41" s="536"/>
      <c r="U41" s="536"/>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topLeftCell="A3"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32" t="s">
        <v>425</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7" customFormat="1" ht="19.5" customHeight="1" x14ac:dyDescent="0.2">
      <c r="B6" s="518"/>
      <c r="C6" s="518"/>
      <c r="D6" s="518"/>
      <c r="E6" s="518"/>
      <c r="F6" s="1105" t="s">
        <v>55</v>
      </c>
      <c r="G6" s="1105"/>
      <c r="H6" s="1105"/>
      <c r="I6" s="1105"/>
      <c r="J6" s="1105"/>
      <c r="K6" s="1105"/>
      <c r="L6" s="1105"/>
      <c r="M6" s="1105"/>
      <c r="N6" s="1105"/>
      <c r="O6" s="1105"/>
      <c r="P6" s="1105"/>
      <c r="Q6" s="1105"/>
      <c r="R6" s="1105"/>
      <c r="S6" s="1105"/>
      <c r="T6" s="1105"/>
      <c r="U6" s="1105"/>
      <c r="V6" s="1105"/>
      <c r="W6" s="1105"/>
      <c r="X6" s="673"/>
      <c r="Y6" s="673"/>
    </row>
    <row r="7" spans="2:25" s="517" customFormat="1" ht="64.5" customHeight="1" x14ac:dyDescent="0.2">
      <c r="B7" s="1106" t="s">
        <v>15</v>
      </c>
      <c r="C7" s="542"/>
      <c r="D7" s="543" t="s">
        <v>56</v>
      </c>
      <c r="E7" s="542"/>
      <c r="F7" s="1107" t="s">
        <v>176</v>
      </c>
      <c r="G7" s="1107"/>
      <c r="H7" s="1107" t="s">
        <v>62</v>
      </c>
      <c r="I7" s="1107"/>
      <c r="J7" s="1107" t="s">
        <v>63</v>
      </c>
      <c r="K7" s="1107"/>
      <c r="L7" s="1107" t="s">
        <v>160</v>
      </c>
      <c r="M7" s="1107"/>
      <c r="N7" s="1107" t="s">
        <v>3</v>
      </c>
      <c r="O7" s="1107"/>
      <c r="P7" s="543"/>
      <c r="Q7" s="543" t="s">
        <v>65</v>
      </c>
      <c r="R7" s="518"/>
      <c r="S7" s="518"/>
      <c r="T7" s="518"/>
      <c r="U7" s="518"/>
      <c r="V7" s="518"/>
      <c r="W7" s="518"/>
    </row>
    <row r="8" spans="2:25" s="627" customFormat="1" ht="20.25" customHeight="1" x14ac:dyDescent="0.2">
      <c r="B8" s="1106"/>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c r="R8" s="542"/>
      <c r="S8" s="542"/>
      <c r="T8" s="542"/>
      <c r="U8" s="542"/>
      <c r="V8" s="542"/>
      <c r="W8" s="542"/>
    </row>
    <row r="9" spans="2:25" s="628" customFormat="1" ht="8.25" customHeight="1" x14ac:dyDescent="0.2">
      <c r="B9" s="545"/>
      <c r="C9" s="546"/>
      <c r="D9" s="547"/>
      <c r="E9" s="546"/>
      <c r="F9" s="548"/>
      <c r="G9" s="548"/>
      <c r="H9" s="548"/>
      <c r="I9" s="548"/>
      <c r="J9" s="548"/>
      <c r="K9" s="548"/>
      <c r="L9" s="548"/>
      <c r="M9" s="548"/>
      <c r="N9" s="548"/>
      <c r="O9" s="548"/>
      <c r="P9" s="548"/>
      <c r="Q9" s="548"/>
      <c r="R9" s="544"/>
      <c r="S9" s="544"/>
      <c r="T9" s="544"/>
      <c r="U9" s="544"/>
      <c r="V9" s="544"/>
      <c r="W9" s="544"/>
    </row>
    <row r="10" spans="2:25" s="629" customFormat="1" ht="18" customHeight="1" x14ac:dyDescent="0.2">
      <c r="B10" s="531" t="s">
        <v>11</v>
      </c>
      <c r="C10" s="546"/>
      <c r="D10" s="550">
        <f>'41benpresaad'!D10</f>
        <v>272883</v>
      </c>
      <c r="E10" s="549"/>
      <c r="F10" s="551">
        <f>'41benpresaad'!F10+'41benpresaad'!H10+'41benpresaad'!J10+'41benpresaad'!L10+'41benpresaad'!N10</f>
        <v>314615</v>
      </c>
      <c r="G10" s="552">
        <f t="shared" ref="G10:G27" si="0">F10*100/$N10</f>
        <v>79.210799950652969</v>
      </c>
      <c r="H10" s="551">
        <f>'41benpresaad'!P10</f>
        <v>4498</v>
      </c>
      <c r="I10" s="552">
        <f t="shared" ref="I10:I27" si="1">H10*100/$N10</f>
        <v>1.1324640534559287</v>
      </c>
      <c r="J10" s="551">
        <f>'41benpresaad'!R10</f>
        <v>78063</v>
      </c>
      <c r="K10" s="552">
        <f t="shared" ref="K10:K27" si="2">J10*100/$N10</f>
        <v>19.653966519548728</v>
      </c>
      <c r="L10" s="551">
        <f>'41benpresaad'!T10</f>
        <v>11</v>
      </c>
      <c r="M10" s="552">
        <f t="shared" ref="M10:M27" si="3">L10*100/$N10</f>
        <v>2.7694763423777718E-3</v>
      </c>
      <c r="N10" s="551">
        <f>F10+H10+J10+L10</f>
        <v>397187</v>
      </c>
      <c r="O10" s="552">
        <f>G10+I10+K10+M10</f>
        <v>100.00000000000001</v>
      </c>
      <c r="P10" s="553"/>
      <c r="Q10" s="553">
        <f t="shared" ref="Q10:Q27" si="4">N10/D10</f>
        <v>1.4555212307105976</v>
      </c>
      <c r="R10" s="549"/>
      <c r="S10" s="549"/>
      <c r="T10" s="549"/>
      <c r="U10" s="549"/>
      <c r="V10" s="549"/>
      <c r="W10" s="549"/>
    </row>
    <row r="11" spans="2:25" s="629" customFormat="1" ht="18" customHeight="1" x14ac:dyDescent="0.2">
      <c r="B11" s="531" t="s">
        <v>10</v>
      </c>
      <c r="C11" s="546"/>
      <c r="D11" s="550">
        <f>'41benpresaad'!D11</f>
        <v>38821</v>
      </c>
      <c r="E11" s="549"/>
      <c r="F11" s="551">
        <f>'41benpresaad'!F11+'41benpresaad'!H11+'41benpresaad'!J11+'41benpresaad'!L11+'41benpresaad'!N11</f>
        <v>17731</v>
      </c>
      <c r="G11" s="552">
        <f t="shared" si="0"/>
        <v>39.439031985408604</v>
      </c>
      <c r="H11" s="551">
        <f>'41benpresaad'!P11</f>
        <v>7536</v>
      </c>
      <c r="I11" s="552">
        <f t="shared" si="1"/>
        <v>16.762311490724677</v>
      </c>
      <c r="J11" s="551">
        <f>'41benpresaad'!R11</f>
        <v>19691</v>
      </c>
      <c r="K11" s="552">
        <f t="shared" si="2"/>
        <v>43.798656523866718</v>
      </c>
      <c r="L11" s="551">
        <f>'41benpresaad'!T11</f>
        <v>0</v>
      </c>
      <c r="M11" s="552">
        <f t="shared" si="3"/>
        <v>0</v>
      </c>
      <c r="N11" s="551">
        <f t="shared" ref="N11:N27" si="5">F11+H11+J11+L11</f>
        <v>44958</v>
      </c>
      <c r="O11" s="552">
        <f t="shared" ref="O11:O27" si="6">G11+I11+K11+M11</f>
        <v>100</v>
      </c>
      <c r="P11" s="553"/>
      <c r="Q11" s="553">
        <f t="shared" si="4"/>
        <v>1.1580845418716674</v>
      </c>
      <c r="R11" s="549"/>
      <c r="S11" s="549"/>
      <c r="T11" s="549"/>
      <c r="U11" s="549"/>
      <c r="V11" s="549"/>
      <c r="W11" s="549"/>
    </row>
    <row r="12" spans="2:25" s="629" customFormat="1" ht="22.5" customHeight="1" x14ac:dyDescent="0.2">
      <c r="B12" s="531" t="s">
        <v>40</v>
      </c>
      <c r="C12" s="546"/>
      <c r="D12" s="550">
        <f>'41benpresaad'!D12</f>
        <v>29810</v>
      </c>
      <c r="E12" s="549"/>
      <c r="F12" s="550">
        <f>'41benpresaad'!F12+'41benpresaad'!H12+'41benpresaad'!J12+'41benpresaad'!L12+'41benpresaad'!N12</f>
        <v>23054</v>
      </c>
      <c r="G12" s="552">
        <f t="shared" si="0"/>
        <v>60.539376592001261</v>
      </c>
      <c r="H12" s="551">
        <f>'41benpresaad'!P12</f>
        <v>4040</v>
      </c>
      <c r="I12" s="552">
        <f t="shared" si="1"/>
        <v>10.608965100706389</v>
      </c>
      <c r="J12" s="551">
        <f>'41benpresaad'!R12</f>
        <v>10969</v>
      </c>
      <c r="K12" s="552">
        <f t="shared" si="2"/>
        <v>28.804390641002076</v>
      </c>
      <c r="L12" s="551">
        <f>'41benpresaad'!T12</f>
        <v>18</v>
      </c>
      <c r="M12" s="552">
        <f t="shared" si="3"/>
        <v>4.7267666290275991E-2</v>
      </c>
      <c r="N12" s="551">
        <f t="shared" si="5"/>
        <v>38081</v>
      </c>
      <c r="O12" s="552">
        <f t="shared" si="6"/>
        <v>100</v>
      </c>
      <c r="P12" s="553"/>
      <c r="Q12" s="553">
        <f t="shared" si="4"/>
        <v>1.2774572291177457</v>
      </c>
      <c r="R12" s="549"/>
      <c r="S12" s="549"/>
      <c r="T12" s="549"/>
      <c r="U12" s="549"/>
      <c r="V12" s="549"/>
      <c r="W12" s="549"/>
    </row>
    <row r="13" spans="2:25" s="629" customFormat="1" ht="18" customHeight="1" x14ac:dyDescent="0.2">
      <c r="B13" s="531" t="s">
        <v>41</v>
      </c>
      <c r="C13" s="546"/>
      <c r="D13" s="550">
        <f>'41benpresaad'!D13</f>
        <v>27990</v>
      </c>
      <c r="E13" s="549"/>
      <c r="F13" s="551">
        <f>'41benpresaad'!F13+'41benpresaad'!H13+'41benpresaad'!J13+'41benpresaad'!L13+'41benpresaad'!N13</f>
        <v>23657</v>
      </c>
      <c r="G13" s="552">
        <f t="shared" si="0"/>
        <v>52.301467987265653</v>
      </c>
      <c r="H13" s="551">
        <f>'41benpresaad'!P13</f>
        <v>794</v>
      </c>
      <c r="I13" s="552">
        <f t="shared" si="1"/>
        <v>1.7553944110364343</v>
      </c>
      <c r="J13" s="551">
        <f>'41benpresaad'!R13</f>
        <v>20781</v>
      </c>
      <c r="K13" s="552">
        <f t="shared" si="2"/>
        <v>45.943137601697913</v>
      </c>
      <c r="L13" s="551">
        <f>'41benpresaad'!T13</f>
        <v>0</v>
      </c>
      <c r="M13" s="552">
        <f t="shared" si="3"/>
        <v>0</v>
      </c>
      <c r="N13" s="551">
        <f t="shared" si="5"/>
        <v>45232</v>
      </c>
      <c r="O13" s="552">
        <f t="shared" si="6"/>
        <v>100</v>
      </c>
      <c r="P13" s="553"/>
      <c r="Q13" s="553">
        <f t="shared" si="4"/>
        <v>1.6160057163272596</v>
      </c>
      <c r="R13" s="549"/>
      <c r="S13" s="549"/>
      <c r="T13" s="549"/>
      <c r="U13" s="549"/>
      <c r="V13" s="549"/>
      <c r="W13" s="549"/>
    </row>
    <row r="14" spans="2:25" s="629" customFormat="1" ht="18" customHeight="1" x14ac:dyDescent="0.2">
      <c r="B14" s="531" t="s">
        <v>9</v>
      </c>
      <c r="C14" s="546"/>
      <c r="D14" s="550">
        <f>'41benpresaad'!D14</f>
        <v>38568</v>
      </c>
      <c r="E14" s="549"/>
      <c r="F14" s="551">
        <f>'41benpresaad'!F14+'41benpresaad'!H14+'41benpresaad'!J14+'41benpresaad'!L14+'41benpresaad'!N14</f>
        <v>14569</v>
      </c>
      <c r="G14" s="552">
        <f t="shared" si="0"/>
        <v>33.694118735400913</v>
      </c>
      <c r="H14" s="551">
        <f>'41benpresaad'!P14</f>
        <v>13206</v>
      </c>
      <c r="I14" s="552">
        <f t="shared" si="1"/>
        <v>30.541871921182267</v>
      </c>
      <c r="J14" s="551">
        <f>'41benpresaad'!R14</f>
        <v>15464</v>
      </c>
      <c r="K14" s="552">
        <f t="shared" si="2"/>
        <v>35.764009343416824</v>
      </c>
      <c r="L14" s="551">
        <f>'41benpresaad'!T14</f>
        <v>0</v>
      </c>
      <c r="M14" s="552">
        <f t="shared" si="3"/>
        <v>0</v>
      </c>
      <c r="N14" s="551">
        <f t="shared" si="5"/>
        <v>43239</v>
      </c>
      <c r="O14" s="552">
        <f t="shared" si="6"/>
        <v>100</v>
      </c>
      <c r="P14" s="553"/>
      <c r="Q14" s="553">
        <f t="shared" si="4"/>
        <v>1.121110765401369</v>
      </c>
      <c r="R14" s="549"/>
      <c r="S14" s="549"/>
      <c r="T14" s="549"/>
      <c r="U14" s="549"/>
      <c r="V14" s="549"/>
      <c r="W14" s="549"/>
    </row>
    <row r="15" spans="2:25" s="629" customFormat="1" ht="18" customHeight="1" x14ac:dyDescent="0.2">
      <c r="B15" s="531" t="s">
        <v>8</v>
      </c>
      <c r="C15" s="546"/>
      <c r="D15" s="550">
        <f>'41benpresaad'!D15</f>
        <v>17776</v>
      </c>
      <c r="E15" s="549"/>
      <c r="F15" s="550">
        <f>'41benpresaad'!F15+'41benpresaad'!H15+'41benpresaad'!J15+'41benpresaad'!L15+'41benpresaad'!N15</f>
        <v>18806</v>
      </c>
      <c r="G15" s="552">
        <f t="shared" si="0"/>
        <v>67.137910106743774</v>
      </c>
      <c r="H15" s="551">
        <f>'41benpresaad'!P15</f>
        <v>189</v>
      </c>
      <c r="I15" s="552">
        <f t="shared" si="1"/>
        <v>0.67473492556495662</v>
      </c>
      <c r="J15" s="551">
        <f>'41benpresaad'!R15</f>
        <v>9016</v>
      </c>
      <c r="K15" s="552">
        <f t="shared" si="2"/>
        <v>32.187354967691263</v>
      </c>
      <c r="L15" s="551">
        <f>'41benpresaad'!T15</f>
        <v>0</v>
      </c>
      <c r="M15" s="552">
        <f t="shared" si="3"/>
        <v>0</v>
      </c>
      <c r="N15" s="551">
        <f t="shared" si="5"/>
        <v>28011</v>
      </c>
      <c r="O15" s="552">
        <f t="shared" si="6"/>
        <v>100</v>
      </c>
      <c r="P15" s="553"/>
      <c r="Q15" s="553">
        <f t="shared" si="4"/>
        <v>1.5757763276327632</v>
      </c>
      <c r="R15" s="549"/>
      <c r="S15" s="549"/>
      <c r="T15" s="549"/>
      <c r="U15" s="549"/>
      <c r="V15" s="549"/>
      <c r="W15" s="549"/>
    </row>
    <row r="16" spans="2:25" s="629" customFormat="1" ht="18" customHeight="1" x14ac:dyDescent="0.2">
      <c r="B16" s="531" t="s">
        <v>7</v>
      </c>
      <c r="C16" s="546"/>
      <c r="D16" s="550">
        <f>'41benpresaad'!D16</f>
        <v>118073</v>
      </c>
      <c r="E16" s="549"/>
      <c r="F16" s="551">
        <f>'41benpresaad'!F16+'41benpresaad'!H16+'41benpresaad'!J16+'41benpresaad'!L16+'41benpresaad'!N16</f>
        <v>78199</v>
      </c>
      <c r="G16" s="552">
        <f t="shared" si="0"/>
        <v>48.203443323244592</v>
      </c>
      <c r="H16" s="551">
        <f>'41benpresaad'!P16</f>
        <v>50249</v>
      </c>
      <c r="I16" s="552">
        <f t="shared" si="1"/>
        <v>30.974498696271276</v>
      </c>
      <c r="J16" s="551">
        <f>'41benpresaad'!R16</f>
        <v>31634</v>
      </c>
      <c r="K16" s="552">
        <f t="shared" si="2"/>
        <v>19.499836648646649</v>
      </c>
      <c r="L16" s="551">
        <f>'41benpresaad'!T16</f>
        <v>2145</v>
      </c>
      <c r="M16" s="552">
        <f t="shared" si="3"/>
        <v>1.3222213318374869</v>
      </c>
      <c r="N16" s="551">
        <f t="shared" si="5"/>
        <v>162227</v>
      </c>
      <c r="O16" s="552">
        <f t="shared" si="6"/>
        <v>100</v>
      </c>
      <c r="P16" s="553"/>
      <c r="Q16" s="553">
        <f t="shared" si="4"/>
        <v>1.3739550955764654</v>
      </c>
      <c r="R16" s="549"/>
      <c r="S16" s="549"/>
      <c r="T16" s="549"/>
      <c r="U16" s="549"/>
      <c r="V16" s="549"/>
      <c r="W16" s="549"/>
    </row>
    <row r="17" spans="2:25" s="629" customFormat="1" ht="18" customHeight="1" x14ac:dyDescent="0.2">
      <c r="B17" s="531" t="s">
        <v>43</v>
      </c>
      <c r="C17" s="546"/>
      <c r="D17" s="550">
        <f>'41benpresaad'!D17</f>
        <v>68992</v>
      </c>
      <c r="E17" s="549"/>
      <c r="F17" s="551">
        <f>'41benpresaad'!F17+'41benpresaad'!H17+'41benpresaad'!J17+'41benpresaad'!L17+'41benpresaad'!N17</f>
        <v>66734</v>
      </c>
      <c r="G17" s="552">
        <f t="shared" si="0"/>
        <v>72.229979110519423</v>
      </c>
      <c r="H17" s="551">
        <f>'41benpresaad'!P17</f>
        <v>9323</v>
      </c>
      <c r="I17" s="552">
        <f t="shared" si="1"/>
        <v>10.090809710902578</v>
      </c>
      <c r="J17" s="551">
        <f>'41benpresaad'!R17</f>
        <v>16311</v>
      </c>
      <c r="K17" s="552">
        <f t="shared" si="2"/>
        <v>17.65431697892652</v>
      </c>
      <c r="L17" s="551">
        <f>'41benpresaad'!T17</f>
        <v>23</v>
      </c>
      <c r="M17" s="552">
        <f t="shared" si="3"/>
        <v>2.4894199651481205E-2</v>
      </c>
      <c r="N17" s="551">
        <f t="shared" si="5"/>
        <v>92391</v>
      </c>
      <c r="O17" s="552">
        <f t="shared" si="6"/>
        <v>100</v>
      </c>
      <c r="P17" s="553"/>
      <c r="Q17" s="553">
        <f t="shared" si="4"/>
        <v>1.3391552643784788</v>
      </c>
      <c r="R17" s="549"/>
      <c r="S17" s="549"/>
      <c r="T17" s="549"/>
      <c r="U17" s="549"/>
      <c r="V17" s="549"/>
      <c r="W17" s="549"/>
    </row>
    <row r="18" spans="2:25" s="629" customFormat="1" ht="18" customHeight="1" x14ac:dyDescent="0.2">
      <c r="B18" s="531" t="s">
        <v>44</v>
      </c>
      <c r="C18" s="546"/>
      <c r="D18" s="550">
        <f>'41benpresaad'!D18</f>
        <v>197300</v>
      </c>
      <c r="E18" s="549"/>
      <c r="F18" s="551">
        <f>'41benpresaad'!F18+'41benpresaad'!H18+'41benpresaad'!J18+'41benpresaad'!L18+'41benpresaad'!N18</f>
        <v>112160</v>
      </c>
      <c r="G18" s="552">
        <f t="shared" si="0"/>
        <v>46.934958090798389</v>
      </c>
      <c r="H18" s="551">
        <f>'41benpresaad'!P18</f>
        <v>23289</v>
      </c>
      <c r="I18" s="552">
        <f t="shared" si="1"/>
        <v>9.7456155400909736</v>
      </c>
      <c r="J18" s="551">
        <f>'41benpresaad'!R18</f>
        <v>103422</v>
      </c>
      <c r="K18" s="552">
        <f t="shared" si="2"/>
        <v>43.278416865785935</v>
      </c>
      <c r="L18" s="551">
        <f>'41benpresaad'!T18</f>
        <v>98</v>
      </c>
      <c r="M18" s="552">
        <f t="shared" si="3"/>
        <v>4.100950332469902E-2</v>
      </c>
      <c r="N18" s="551">
        <f t="shared" si="5"/>
        <v>238969</v>
      </c>
      <c r="O18" s="552">
        <f t="shared" si="6"/>
        <v>100</v>
      </c>
      <c r="P18" s="553"/>
      <c r="Q18" s="553">
        <f t="shared" si="4"/>
        <v>1.2111961479979727</v>
      </c>
      <c r="R18" s="549"/>
      <c r="S18" s="549"/>
      <c r="T18" s="549"/>
      <c r="U18" s="549"/>
      <c r="V18" s="549"/>
      <c r="W18" s="549"/>
    </row>
    <row r="19" spans="2:25" s="629" customFormat="1" ht="18" customHeight="1" x14ac:dyDescent="0.2">
      <c r="B19" s="531" t="s">
        <v>6</v>
      </c>
      <c r="C19" s="546"/>
      <c r="D19" s="550">
        <f>'41benpresaad'!D19</f>
        <v>142536</v>
      </c>
      <c r="E19" s="549"/>
      <c r="F19" s="551">
        <f>'41benpresaad'!F19+'41benpresaad'!H19+'41benpresaad'!J19+'41benpresaad'!L19+'41benpresaad'!N19</f>
        <v>72427</v>
      </c>
      <c r="G19" s="552">
        <f t="shared" si="0"/>
        <v>37.649645736623505</v>
      </c>
      <c r="H19" s="551">
        <f>'41benpresaad'!P19</f>
        <v>21968</v>
      </c>
      <c r="I19" s="552">
        <f>H19*100/$N19</f>
        <v>11.419600667460273</v>
      </c>
      <c r="J19" s="551">
        <f>'41benpresaad'!R19</f>
        <v>97583</v>
      </c>
      <c r="K19" s="552">
        <f>J19*100/$N19</f>
        <v>50.726460849088483</v>
      </c>
      <c r="L19" s="551">
        <f>'41benpresaad'!T19</f>
        <v>393</v>
      </c>
      <c r="M19" s="552">
        <f t="shared" si="3"/>
        <v>0.20429274682774431</v>
      </c>
      <c r="N19" s="551">
        <f t="shared" si="5"/>
        <v>192371</v>
      </c>
      <c r="O19" s="552">
        <f t="shared" si="6"/>
        <v>100</v>
      </c>
      <c r="P19" s="553"/>
      <c r="Q19" s="553">
        <f t="shared" si="4"/>
        <v>1.3496309704215075</v>
      </c>
      <c r="R19" s="549"/>
      <c r="S19" s="549"/>
      <c r="T19" s="549"/>
      <c r="U19" s="549"/>
      <c r="V19" s="549"/>
      <c r="W19" s="549"/>
    </row>
    <row r="20" spans="2:25" s="629" customFormat="1" ht="18" customHeight="1" x14ac:dyDescent="0.2">
      <c r="B20" s="531" t="s">
        <v>5</v>
      </c>
      <c r="C20" s="546"/>
      <c r="D20" s="550">
        <f>'41benpresaad'!D20</f>
        <v>34378</v>
      </c>
      <c r="E20" s="549"/>
      <c r="F20" s="551">
        <f>'41benpresaad'!F20+'41benpresaad'!H20+'41benpresaad'!J20+'41benpresaad'!L20+'41benpresaad'!N20</f>
        <v>13809</v>
      </c>
      <c r="G20" s="552">
        <f t="shared" si="0"/>
        <v>35.791301643253334</v>
      </c>
      <c r="H20" s="551">
        <f>'41benpresaad'!P20</f>
        <v>18439</v>
      </c>
      <c r="I20" s="552">
        <f>H20*100/$N20</f>
        <v>47.791716344409309</v>
      </c>
      <c r="J20" s="551">
        <f>'41benpresaad'!R20</f>
        <v>6334</v>
      </c>
      <c r="K20" s="552">
        <f>J20*100/$N20</f>
        <v>16.41698201233736</v>
      </c>
      <c r="L20" s="551">
        <f>'41benpresaad'!T20</f>
        <v>0</v>
      </c>
      <c r="M20" s="552">
        <f t="shared" si="3"/>
        <v>0</v>
      </c>
      <c r="N20" s="551">
        <f t="shared" si="5"/>
        <v>38582</v>
      </c>
      <c r="O20" s="552">
        <f t="shared" si="6"/>
        <v>100</v>
      </c>
      <c r="P20" s="553"/>
      <c r="Q20" s="553">
        <f t="shared" si="4"/>
        <v>1.1222875094537204</v>
      </c>
      <c r="R20" s="549"/>
      <c r="S20" s="549"/>
      <c r="T20" s="549"/>
      <c r="U20" s="549"/>
      <c r="V20" s="549"/>
      <c r="W20" s="549"/>
    </row>
    <row r="21" spans="2:25" s="629" customFormat="1" ht="18" customHeight="1" x14ac:dyDescent="0.2">
      <c r="B21" s="531" t="s">
        <v>38</v>
      </c>
      <c r="C21" s="546"/>
      <c r="D21" s="550">
        <f>'41benpresaad'!D21</f>
        <v>72272</v>
      </c>
      <c r="E21" s="549"/>
      <c r="F21" s="551">
        <f>'41benpresaad'!F21+'41benpresaad'!H21+'41benpresaad'!J21+'41benpresaad'!L21+'41benpresaad'!N21</f>
        <v>56643</v>
      </c>
      <c r="G21" s="552">
        <f t="shared" si="0"/>
        <v>64.640297621764731</v>
      </c>
      <c r="H21" s="551">
        <f>'41benpresaad'!P21</f>
        <v>13764</v>
      </c>
      <c r="I21" s="552">
        <f>H21*100/$N21</f>
        <v>15.707308166339526</v>
      </c>
      <c r="J21" s="551">
        <f>'41benpresaad'!R21</f>
        <v>17094</v>
      </c>
      <c r="K21" s="552">
        <f>J21*100/$N21</f>
        <v>19.507463367873282</v>
      </c>
      <c r="L21" s="551">
        <f>'41benpresaad'!T21</f>
        <v>127</v>
      </c>
      <c r="M21" s="552">
        <f t="shared" si="3"/>
        <v>0.14493084402245857</v>
      </c>
      <c r="N21" s="551">
        <f t="shared" si="5"/>
        <v>87628</v>
      </c>
      <c r="O21" s="552">
        <f t="shared" si="6"/>
        <v>100</v>
      </c>
      <c r="P21" s="553"/>
      <c r="Q21" s="553">
        <f t="shared" si="4"/>
        <v>1.2124750940889972</v>
      </c>
      <c r="R21" s="549"/>
      <c r="S21" s="549"/>
      <c r="T21" s="549"/>
      <c r="U21" s="549"/>
      <c r="V21" s="549"/>
      <c r="W21" s="549"/>
    </row>
    <row r="22" spans="2:25" s="629" customFormat="1" ht="21" customHeight="1" x14ac:dyDescent="0.2">
      <c r="B22" s="531" t="s">
        <v>45</v>
      </c>
      <c r="C22" s="546"/>
      <c r="D22" s="550">
        <f>'41benpresaad'!D22</f>
        <v>171082</v>
      </c>
      <c r="E22" s="549"/>
      <c r="F22" s="551">
        <f>'41benpresaad'!F22+'41benpresaad'!H22+'41benpresaad'!J22+'41benpresaad'!L22+'41benpresaad'!N22</f>
        <v>162980</v>
      </c>
      <c r="G22" s="552">
        <f t="shared" si="0"/>
        <v>70.126070306785422</v>
      </c>
      <c r="H22" s="551">
        <f>'41benpresaad'!P22</f>
        <v>25723</v>
      </c>
      <c r="I22" s="552">
        <f>H22*100/$N22</f>
        <v>11.067940277957058</v>
      </c>
      <c r="J22" s="551">
        <f>'41benpresaad'!R22</f>
        <v>43623</v>
      </c>
      <c r="K22" s="552">
        <f>J22*100/$N22</f>
        <v>18.769846392151802</v>
      </c>
      <c r="L22" s="551">
        <f>'41benpresaad'!T22</f>
        <v>84</v>
      </c>
      <c r="M22" s="552">
        <f t="shared" si="3"/>
        <v>3.614302310571834E-2</v>
      </c>
      <c r="N22" s="551">
        <f t="shared" si="5"/>
        <v>232410</v>
      </c>
      <c r="O22" s="552">
        <f t="shared" si="6"/>
        <v>100.00000000000001</v>
      </c>
      <c r="P22" s="553"/>
      <c r="Q22" s="553">
        <f t="shared" si="4"/>
        <v>1.3584713762990845</v>
      </c>
      <c r="R22" s="549"/>
      <c r="S22" s="549"/>
      <c r="T22" s="549"/>
      <c r="U22" s="549"/>
      <c r="V22" s="549"/>
      <c r="W22" s="549"/>
    </row>
    <row r="23" spans="2:25" s="629" customFormat="1" ht="18" customHeight="1" x14ac:dyDescent="0.2">
      <c r="B23" s="531" t="s">
        <v>46</v>
      </c>
      <c r="C23" s="546"/>
      <c r="D23" s="550">
        <f>'41benpresaad'!D23</f>
        <v>39144</v>
      </c>
      <c r="E23" s="549"/>
      <c r="F23" s="551">
        <f>'41benpresaad'!F23+'41benpresaad'!H23+'41benpresaad'!J23+'41benpresaad'!L23+'41benpresaad'!N23</f>
        <v>24552</v>
      </c>
      <c r="G23" s="552">
        <f t="shared" si="0"/>
        <v>49.978625954198471</v>
      </c>
      <c r="H23" s="551">
        <f>'41benpresaad'!P23</f>
        <v>1294</v>
      </c>
      <c r="I23" s="552">
        <f>H23*100/$N23</f>
        <v>2.6340966921119593</v>
      </c>
      <c r="J23" s="551">
        <f>'41benpresaad'!R23</f>
        <v>23276</v>
      </c>
      <c r="K23" s="552">
        <f>J23*100/$N23</f>
        <v>47.381170483460558</v>
      </c>
      <c r="L23" s="551">
        <f>'41benpresaad'!T23</f>
        <v>3</v>
      </c>
      <c r="M23" s="552">
        <f t="shared" si="3"/>
        <v>6.1068702290076335E-3</v>
      </c>
      <c r="N23" s="551">
        <f t="shared" si="5"/>
        <v>49125</v>
      </c>
      <c r="O23" s="552">
        <f t="shared" si="6"/>
        <v>99.999999999999986</v>
      </c>
      <c r="P23" s="553"/>
      <c r="Q23" s="553">
        <f t="shared" si="4"/>
        <v>1.2549816063764561</v>
      </c>
      <c r="R23" s="549"/>
      <c r="S23" s="549"/>
      <c r="T23" s="549"/>
      <c r="U23" s="549"/>
      <c r="V23" s="549"/>
      <c r="W23" s="549"/>
    </row>
    <row r="24" spans="2:25" s="629" customFormat="1" ht="22.5" customHeight="1" x14ac:dyDescent="0.2">
      <c r="B24" s="531" t="s">
        <v>47</v>
      </c>
      <c r="C24" s="546"/>
      <c r="D24" s="550">
        <f>'41benpresaad'!D24</f>
        <v>15541</v>
      </c>
      <c r="E24" s="549"/>
      <c r="F24" s="550">
        <f>'41benpresaad'!F24+'41benpresaad'!H24+'41benpresaad'!J24+'41benpresaad'!L24+'41benpresaad'!N24</f>
        <v>8930</v>
      </c>
      <c r="G24" s="554">
        <f t="shared" si="0"/>
        <v>42.294212370938716</v>
      </c>
      <c r="H24" s="551">
        <f>'41benpresaad'!P24</f>
        <v>2609</v>
      </c>
      <c r="I24" s="552">
        <f t="shared" si="1"/>
        <v>12.356730131666193</v>
      </c>
      <c r="J24" s="551">
        <f>'41benpresaad'!R24</f>
        <v>9540</v>
      </c>
      <c r="K24" s="552">
        <f t="shared" si="2"/>
        <v>45.183290707587382</v>
      </c>
      <c r="L24" s="551">
        <f>'41benpresaad'!T24</f>
        <v>35</v>
      </c>
      <c r="M24" s="552">
        <f t="shared" si="3"/>
        <v>0.16576678980771054</v>
      </c>
      <c r="N24" s="550">
        <f t="shared" si="5"/>
        <v>21114</v>
      </c>
      <c r="O24" s="552">
        <f t="shared" si="6"/>
        <v>99.999999999999986</v>
      </c>
      <c r="P24" s="553"/>
      <c r="Q24" s="553">
        <f t="shared" si="4"/>
        <v>1.3585998327005984</v>
      </c>
      <c r="R24" s="549"/>
      <c r="S24" s="549"/>
      <c r="T24" s="549"/>
      <c r="U24" s="549"/>
      <c r="V24" s="549"/>
      <c r="W24" s="549"/>
    </row>
    <row r="25" spans="2:25" s="629" customFormat="1" ht="18" customHeight="1" x14ac:dyDescent="0.2">
      <c r="B25" s="531" t="s">
        <v>48</v>
      </c>
      <c r="C25" s="546"/>
      <c r="D25" s="550">
        <f>'41benpresaad'!D25</f>
        <v>66391</v>
      </c>
      <c r="E25" s="549"/>
      <c r="F25" s="550">
        <f>'41benpresaad'!F25+'41benpresaad'!H25+'41benpresaad'!J25+'41benpresaad'!L25+'41benpresaad'!N25</f>
        <v>50043</v>
      </c>
      <c r="G25" s="554">
        <f t="shared" si="0"/>
        <v>54.225993108380472</v>
      </c>
      <c r="H25" s="551">
        <f>'41benpresaad'!P25</f>
        <v>1347</v>
      </c>
      <c r="I25" s="552">
        <f t="shared" si="1"/>
        <v>1.4595930043560237</v>
      </c>
      <c r="J25" s="551">
        <f>'41benpresaad'!R25</f>
        <v>34096</v>
      </c>
      <c r="K25" s="552">
        <f t="shared" si="2"/>
        <v>36.946015647010384</v>
      </c>
      <c r="L25" s="551">
        <f>'41benpresaad'!T25</f>
        <v>6800</v>
      </c>
      <c r="M25" s="552">
        <f t="shared" si="3"/>
        <v>7.3683982402531258</v>
      </c>
      <c r="N25" s="550">
        <f t="shared" si="5"/>
        <v>92286</v>
      </c>
      <c r="O25" s="552">
        <f t="shared" si="6"/>
        <v>100</v>
      </c>
      <c r="P25" s="553"/>
      <c r="Q25" s="553">
        <f t="shared" si="4"/>
        <v>1.3900378063291712</v>
      </c>
      <c r="R25" s="549"/>
      <c r="S25" s="549"/>
      <c r="T25" s="549"/>
      <c r="U25" s="549"/>
      <c r="V25" s="549"/>
      <c r="W25" s="549"/>
    </row>
    <row r="26" spans="2:25" s="629" customFormat="1" ht="18" customHeight="1" x14ac:dyDescent="0.2">
      <c r="B26" s="531" t="s">
        <v>49</v>
      </c>
      <c r="C26" s="546"/>
      <c r="D26" s="550">
        <f>'41benpresaad'!D26</f>
        <v>8945</v>
      </c>
      <c r="E26" s="549"/>
      <c r="F26" s="550">
        <f>'41benpresaad'!F26+'41benpresaad'!H26+'41benpresaad'!J26+'41benpresaad'!L26+'41benpresaad'!N26</f>
        <v>11297</v>
      </c>
      <c r="G26" s="554">
        <f t="shared" si="0"/>
        <v>83.127299484915383</v>
      </c>
      <c r="H26" s="551">
        <f>'41benpresaad'!P26</f>
        <v>1036</v>
      </c>
      <c r="I26" s="552">
        <f t="shared" si="1"/>
        <v>7.6232523914643116</v>
      </c>
      <c r="J26" s="551">
        <f>'41benpresaad'!R26</f>
        <v>1257</v>
      </c>
      <c r="K26" s="552">
        <f t="shared" si="2"/>
        <v>9.2494481236203097</v>
      </c>
      <c r="L26" s="551">
        <f>'41benpresaad'!T26</f>
        <v>0</v>
      </c>
      <c r="M26" s="552">
        <f t="shared" si="3"/>
        <v>0</v>
      </c>
      <c r="N26" s="550">
        <f t="shared" si="5"/>
        <v>13590</v>
      </c>
      <c r="O26" s="552">
        <f t="shared" si="6"/>
        <v>100</v>
      </c>
      <c r="P26" s="553"/>
      <c r="Q26" s="553">
        <f t="shared" si="4"/>
        <v>1.5192845164896591</v>
      </c>
      <c r="R26" s="549"/>
      <c r="S26" s="549"/>
      <c r="T26" s="549"/>
      <c r="U26" s="549"/>
      <c r="V26" s="549"/>
      <c r="W26" s="549"/>
    </row>
    <row r="27" spans="2:25" s="629" customFormat="1" ht="18" customHeight="1" x14ac:dyDescent="0.2">
      <c r="B27" s="531" t="s">
        <v>4</v>
      </c>
      <c r="C27" s="546"/>
      <c r="D27" s="550">
        <f>'41benpresaad'!D27</f>
        <v>3280</v>
      </c>
      <c r="E27" s="549"/>
      <c r="F27" s="550">
        <f>'41benpresaad'!F27+'41benpresaad'!H27+'41benpresaad'!J27+'41benpresaad'!L27+'41benpresaad'!N27</f>
        <v>2753</v>
      </c>
      <c r="G27" s="554">
        <f t="shared" si="0"/>
        <v>62.28506787330317</v>
      </c>
      <c r="H27" s="551">
        <f>'41benpresaad'!P27</f>
        <v>3</v>
      </c>
      <c r="I27" s="552">
        <f t="shared" si="1"/>
        <v>6.7873303167420809E-2</v>
      </c>
      <c r="J27" s="551">
        <f>'41benpresaad'!R27</f>
        <v>1664</v>
      </c>
      <c r="K27" s="552">
        <f t="shared" si="2"/>
        <v>37.647058823529413</v>
      </c>
      <c r="L27" s="551">
        <f>'41benpresaad'!T27</f>
        <v>0</v>
      </c>
      <c r="M27" s="552">
        <f t="shared" si="3"/>
        <v>0</v>
      </c>
      <c r="N27" s="551">
        <f t="shared" si="5"/>
        <v>4420</v>
      </c>
      <c r="O27" s="552">
        <f t="shared" si="6"/>
        <v>100</v>
      </c>
      <c r="P27" s="553"/>
      <c r="Q27" s="553">
        <f t="shared" si="4"/>
        <v>1.3475609756097562</v>
      </c>
      <c r="R27" s="549"/>
      <c r="S27" s="549"/>
      <c r="T27" s="549"/>
      <c r="U27" s="549"/>
      <c r="V27" s="549"/>
      <c r="W27" s="549"/>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1363782</v>
      </c>
      <c r="E30" s="561"/>
      <c r="F30" s="532">
        <f>SUM(F10:F27)</f>
        <v>1072959</v>
      </c>
      <c r="G30" s="562">
        <f>F30*100/$N30</f>
        <v>58.894863984990842</v>
      </c>
      <c r="H30" s="532">
        <f>SUM(H10:H27)</f>
        <v>199307</v>
      </c>
      <c r="I30" s="562">
        <f>H30*100/$N30</f>
        <v>10.939988066884727</v>
      </c>
      <c r="J30" s="532">
        <f>SUM(J10:J27)</f>
        <v>539818</v>
      </c>
      <c r="K30" s="562">
        <f>J30*100/$N30</f>
        <v>29.630682707027749</v>
      </c>
      <c r="L30" s="532">
        <f>SUM(L10:L28)</f>
        <v>9737</v>
      </c>
      <c r="M30" s="562">
        <f>L30*100/$N30</f>
        <v>0.53446524109668292</v>
      </c>
      <c r="N30" s="532">
        <f>F30+H30+J30+L30</f>
        <v>1821821</v>
      </c>
      <c r="O30" s="562">
        <f>G30+I30+K30+M30</f>
        <v>100</v>
      </c>
      <c r="P30" s="563"/>
      <c r="Q30" s="563">
        <f>(N30/D30)</f>
        <v>1.3358593968830796</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1" t="s">
        <v>426</v>
      </c>
      <c r="C3" s="1031"/>
      <c r="D3" s="1031"/>
      <c r="E3" s="1031"/>
      <c r="F3" s="1031"/>
      <c r="G3" s="1031"/>
      <c r="H3" s="1031"/>
      <c r="I3" s="1031"/>
      <c r="J3" s="1031"/>
      <c r="K3" s="1031"/>
      <c r="L3" s="1031"/>
      <c r="M3" s="1031"/>
      <c r="N3" s="1031"/>
      <c r="O3" s="1031"/>
      <c r="P3" s="1031"/>
      <c r="Q3" s="1031"/>
      <c r="R3" s="1031"/>
      <c r="S3" s="1031"/>
      <c r="T3" s="1031"/>
      <c r="U3" s="1031"/>
      <c r="V3" s="1031"/>
      <c r="W3" s="1031"/>
      <c r="X3" s="1031"/>
      <c r="Y3" s="13"/>
    </row>
    <row r="4" spans="2: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0" t="s">
        <v>55</v>
      </c>
      <c r="G6" s="1121"/>
      <c r="H6" s="1121"/>
      <c r="I6" s="1121"/>
      <c r="J6" s="1121"/>
      <c r="K6" s="1121"/>
      <c r="L6" s="1121"/>
      <c r="M6" s="1121"/>
      <c r="N6" s="1121"/>
      <c r="O6" s="1121"/>
      <c r="P6" s="1121"/>
      <c r="Q6" s="1121"/>
      <c r="R6" s="1121"/>
      <c r="S6" s="1121"/>
      <c r="T6" s="1121"/>
      <c r="U6" s="1121"/>
      <c r="V6" s="1121"/>
      <c r="W6" s="1122"/>
      <c r="X6" s="133"/>
      <c r="Y6" s="133"/>
    </row>
    <row r="7" spans="2:25" s="7" customFormat="1" ht="64.5" customHeight="1" x14ac:dyDescent="0.2">
      <c r="B7" s="1103" t="s">
        <v>15</v>
      </c>
      <c r="C7" s="194"/>
      <c r="D7" s="195" t="s">
        <v>257</v>
      </c>
      <c r="E7" s="194"/>
      <c r="F7" s="1123" t="s">
        <v>57</v>
      </c>
      <c r="G7" s="1124"/>
      <c r="H7" s="1123" t="s">
        <v>58</v>
      </c>
      <c r="I7" s="1124"/>
      <c r="J7" s="1123" t="s">
        <v>59</v>
      </c>
      <c r="K7" s="1124"/>
      <c r="L7" s="1123" t="s">
        <v>60</v>
      </c>
      <c r="M7" s="1124"/>
      <c r="N7" s="1123" t="s">
        <v>61</v>
      </c>
      <c r="O7" s="1124"/>
      <c r="P7" s="1123" t="s">
        <v>62</v>
      </c>
      <c r="Q7" s="1124"/>
      <c r="R7" s="1123" t="s">
        <v>63</v>
      </c>
      <c r="S7" s="1124"/>
      <c r="T7" s="1123" t="s">
        <v>64</v>
      </c>
      <c r="U7" s="1124"/>
      <c r="V7" s="1125" t="s">
        <v>3</v>
      </c>
      <c r="W7" s="1126"/>
      <c r="X7" s="51"/>
      <c r="Y7" s="195" t="s">
        <v>258</v>
      </c>
    </row>
    <row r="8" spans="2:25" s="124" customFormat="1" ht="20.25" customHeight="1" x14ac:dyDescent="0.2">
      <c r="B8" s="1104"/>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77229</v>
      </c>
      <c r="E10" s="125"/>
      <c r="F10" s="153">
        <v>21</v>
      </c>
      <c r="G10" s="75">
        <v>4.1448354287779113E-2</v>
      </c>
      <c r="H10" s="153">
        <v>27581</v>
      </c>
      <c r="I10" s="75">
        <v>22.496891373428415</v>
      </c>
      <c r="J10" s="153">
        <v>33479</v>
      </c>
      <c r="K10" s="75">
        <v>25.898844759971517</v>
      </c>
      <c r="L10" s="153">
        <v>6038</v>
      </c>
      <c r="M10" s="75">
        <v>6.7656467537436367</v>
      </c>
      <c r="N10" s="153">
        <v>12101</v>
      </c>
      <c r="O10" s="75">
        <v>12.528030778060005</v>
      </c>
      <c r="P10" s="153">
        <v>2605</v>
      </c>
      <c r="Q10" s="75">
        <v>2.7451563878290628</v>
      </c>
      <c r="R10" s="153">
        <v>26163</v>
      </c>
      <c r="S10" s="75">
        <v>29.514416587843943</v>
      </c>
      <c r="T10" s="153">
        <v>8</v>
      </c>
      <c r="U10" s="75">
        <v>9.5650048356413341E-3</v>
      </c>
      <c r="V10" s="153">
        <f>F10+H10+J10+L10+N10+P10+R10+T10</f>
        <v>107996</v>
      </c>
      <c r="W10" s="75">
        <f t="shared" ref="V10:W27" si="0">G10+I10+K10+M10+O10+Q10+S10+U10</f>
        <v>100</v>
      </c>
      <c r="X10" s="154"/>
      <c r="Y10" s="155">
        <f t="shared" ref="Y10:Y27" si="1">V10/D10</f>
        <v>1.398386616426472</v>
      </c>
    </row>
    <row r="11" spans="2:25" s="125" customFormat="1" ht="18" customHeight="1" x14ac:dyDescent="0.2">
      <c r="B11" s="32" t="s">
        <v>10</v>
      </c>
      <c r="C11" s="28"/>
      <c r="D11" s="156">
        <v>12069</v>
      </c>
      <c r="F11" s="157">
        <v>1527</v>
      </c>
      <c r="G11" s="181">
        <v>14.391281630215721</v>
      </c>
      <c r="H11" s="157">
        <v>673</v>
      </c>
      <c r="I11" s="181">
        <v>3.2171381652608795</v>
      </c>
      <c r="J11" s="157">
        <v>753</v>
      </c>
      <c r="K11" s="181">
        <v>5.0160483690378443</v>
      </c>
      <c r="L11" s="157">
        <v>466</v>
      </c>
      <c r="M11" s="181">
        <v>3.4634619690975592</v>
      </c>
      <c r="N11" s="157">
        <v>2637</v>
      </c>
      <c r="O11" s="181">
        <v>20.243338060759871</v>
      </c>
      <c r="P11" s="157">
        <v>3515</v>
      </c>
      <c r="Q11" s="181">
        <v>22.057176979920879</v>
      </c>
      <c r="R11" s="157">
        <v>4702</v>
      </c>
      <c r="S11" s="181">
        <v>31.611554825707248</v>
      </c>
      <c r="T11" s="157">
        <v>0</v>
      </c>
      <c r="U11" s="181">
        <v>0</v>
      </c>
      <c r="V11" s="157">
        <f t="shared" si="0"/>
        <v>14273</v>
      </c>
      <c r="W11" s="181">
        <f t="shared" si="0"/>
        <v>100</v>
      </c>
      <c r="X11" s="154"/>
      <c r="Y11" s="158">
        <f t="shared" si="1"/>
        <v>1.1826166210953684</v>
      </c>
    </row>
    <row r="12" spans="2:25" s="125" customFormat="1" ht="22.5" customHeight="1" x14ac:dyDescent="0.2">
      <c r="B12" s="32" t="s">
        <v>40</v>
      </c>
      <c r="C12" s="28"/>
      <c r="D12" s="156">
        <v>7435</v>
      </c>
      <c r="F12" s="126">
        <v>2205</v>
      </c>
      <c r="G12" s="181">
        <v>26.047201285061163</v>
      </c>
      <c r="H12" s="126">
        <v>228</v>
      </c>
      <c r="I12" s="181">
        <v>1.4456938094649698</v>
      </c>
      <c r="J12" s="126">
        <v>959</v>
      </c>
      <c r="K12" s="181">
        <v>7.7350796985048804</v>
      </c>
      <c r="L12" s="126">
        <v>545</v>
      </c>
      <c r="M12" s="181">
        <v>6.5735821079945636</v>
      </c>
      <c r="N12" s="126">
        <v>1697</v>
      </c>
      <c r="O12" s="181">
        <v>20.560978623501793</v>
      </c>
      <c r="P12" s="126">
        <v>1497</v>
      </c>
      <c r="Q12" s="181">
        <v>11.083652539231435</v>
      </c>
      <c r="R12" s="126">
        <v>2723</v>
      </c>
      <c r="S12" s="181">
        <v>26.553811936241196</v>
      </c>
      <c r="T12" s="126">
        <v>8</v>
      </c>
      <c r="U12" s="181">
        <v>0</v>
      </c>
      <c r="V12" s="157">
        <f t="shared" si="0"/>
        <v>9862</v>
      </c>
      <c r="W12" s="181">
        <f t="shared" si="0"/>
        <v>100</v>
      </c>
      <c r="X12" s="154"/>
      <c r="Y12" s="158">
        <f t="shared" si="1"/>
        <v>1.3264290517821116</v>
      </c>
    </row>
    <row r="13" spans="2:25" s="125" customFormat="1" ht="18" customHeight="1" x14ac:dyDescent="0.2">
      <c r="B13" s="32" t="s">
        <v>41</v>
      </c>
      <c r="C13" s="28"/>
      <c r="D13" s="156">
        <v>7427</v>
      </c>
      <c r="F13" s="157">
        <v>298</v>
      </c>
      <c r="G13" s="181">
        <v>2.2477064220183487</v>
      </c>
      <c r="H13" s="157">
        <v>2109</v>
      </c>
      <c r="I13" s="181">
        <v>9.8776758409785934</v>
      </c>
      <c r="J13" s="157">
        <v>525</v>
      </c>
      <c r="K13" s="181">
        <v>2.6758409785932722</v>
      </c>
      <c r="L13" s="157">
        <v>559</v>
      </c>
      <c r="M13" s="181">
        <v>7.477064220183486</v>
      </c>
      <c r="N13" s="157">
        <v>2052</v>
      </c>
      <c r="O13" s="181">
        <v>19.602446483180429</v>
      </c>
      <c r="P13" s="157">
        <v>381</v>
      </c>
      <c r="Q13" s="181">
        <v>6.666666666666667</v>
      </c>
      <c r="R13" s="157">
        <v>4272</v>
      </c>
      <c r="S13" s="181">
        <v>51.452599388379205</v>
      </c>
      <c r="T13" s="157">
        <v>0</v>
      </c>
      <c r="U13" s="181">
        <v>0</v>
      </c>
      <c r="V13" s="157">
        <f t="shared" si="0"/>
        <v>10196</v>
      </c>
      <c r="W13" s="181">
        <f t="shared" si="0"/>
        <v>100</v>
      </c>
      <c r="X13" s="154"/>
      <c r="Y13" s="158">
        <f t="shared" si="1"/>
        <v>1.3728288676450788</v>
      </c>
    </row>
    <row r="14" spans="2:25" s="125" customFormat="1" ht="18" customHeight="1" x14ac:dyDescent="0.2">
      <c r="B14" s="32" t="s">
        <v>9</v>
      </c>
      <c r="C14" s="28"/>
      <c r="D14" s="156">
        <v>13075</v>
      </c>
      <c r="F14" s="157">
        <v>418</v>
      </c>
      <c r="G14" s="181">
        <v>0.16137708445400753</v>
      </c>
      <c r="H14" s="157">
        <v>550</v>
      </c>
      <c r="I14" s="181">
        <v>3.0984400215169448</v>
      </c>
      <c r="J14" s="157">
        <v>232</v>
      </c>
      <c r="K14" s="181">
        <v>0</v>
      </c>
      <c r="L14" s="157">
        <v>1412</v>
      </c>
      <c r="M14" s="181">
        <v>14.922001075847231</v>
      </c>
      <c r="N14" s="157">
        <v>2848</v>
      </c>
      <c r="O14" s="181">
        <v>24.314147391070467</v>
      </c>
      <c r="P14" s="157">
        <v>3793</v>
      </c>
      <c r="Q14" s="181">
        <v>21.79666487358795</v>
      </c>
      <c r="R14" s="157">
        <v>5286</v>
      </c>
      <c r="S14" s="181">
        <v>35.707369553523399</v>
      </c>
      <c r="T14" s="157">
        <v>0</v>
      </c>
      <c r="U14" s="181">
        <v>0</v>
      </c>
      <c r="V14" s="157">
        <f t="shared" si="0"/>
        <v>14539</v>
      </c>
      <c r="W14" s="181">
        <f t="shared" si="0"/>
        <v>100</v>
      </c>
      <c r="X14" s="154"/>
      <c r="Y14" s="158">
        <f t="shared" si="1"/>
        <v>1.1119694072657744</v>
      </c>
    </row>
    <row r="15" spans="2:25" s="125" customFormat="1" ht="18" customHeight="1" x14ac:dyDescent="0.2">
      <c r="B15" s="32" t="s">
        <v>8</v>
      </c>
      <c r="C15" s="28"/>
      <c r="D15" s="156">
        <v>5709</v>
      </c>
      <c r="F15" s="126">
        <v>2838</v>
      </c>
      <c r="G15" s="181">
        <v>0</v>
      </c>
      <c r="H15" s="126">
        <v>564</v>
      </c>
      <c r="I15" s="181">
        <v>5.5706304868316039</v>
      </c>
      <c r="J15" s="126">
        <v>525</v>
      </c>
      <c r="K15" s="181">
        <v>8.0925778132482051</v>
      </c>
      <c r="L15" s="126">
        <v>785</v>
      </c>
      <c r="M15" s="181">
        <v>12.721468475658419</v>
      </c>
      <c r="N15" s="126">
        <v>2195</v>
      </c>
      <c r="O15" s="181">
        <v>33.998403830806069</v>
      </c>
      <c r="P15" s="126">
        <v>101</v>
      </c>
      <c r="Q15" s="181">
        <v>0</v>
      </c>
      <c r="R15" s="126">
        <v>2417</v>
      </c>
      <c r="S15" s="181">
        <v>39.616919393455703</v>
      </c>
      <c r="T15" s="126">
        <v>0</v>
      </c>
      <c r="U15" s="181">
        <v>0</v>
      </c>
      <c r="V15" s="157">
        <f t="shared" si="0"/>
        <v>9425</v>
      </c>
      <c r="W15" s="181">
        <f t="shared" si="0"/>
        <v>100</v>
      </c>
      <c r="X15" s="154"/>
      <c r="Y15" s="158">
        <f t="shared" si="1"/>
        <v>1.6509020844280959</v>
      </c>
    </row>
    <row r="16" spans="2:25" s="128" customFormat="1" ht="18" customHeight="1" x14ac:dyDescent="0.2">
      <c r="B16" s="127" t="s">
        <v>7</v>
      </c>
      <c r="C16" s="129"/>
      <c r="D16" s="159">
        <v>33793</v>
      </c>
      <c r="E16" s="160"/>
      <c r="F16" s="161">
        <v>5496</v>
      </c>
      <c r="G16" s="182">
        <v>14.10823965697068</v>
      </c>
      <c r="H16" s="161">
        <v>3666</v>
      </c>
      <c r="I16" s="182">
        <v>4.2299223548499247</v>
      </c>
      <c r="J16" s="161">
        <v>3616</v>
      </c>
      <c r="K16" s="182">
        <v>9.7183914706223202</v>
      </c>
      <c r="L16" s="161">
        <v>2124</v>
      </c>
      <c r="M16" s="182">
        <v>5.5742264457063389</v>
      </c>
      <c r="N16" s="161">
        <v>5115</v>
      </c>
      <c r="O16" s="182">
        <v>12.858963958743772</v>
      </c>
      <c r="P16" s="161">
        <v>16236</v>
      </c>
      <c r="Q16" s="182">
        <v>32.65036504809364</v>
      </c>
      <c r="R16" s="161">
        <v>9001</v>
      </c>
      <c r="S16" s="182">
        <v>20.020859891065012</v>
      </c>
      <c r="T16" s="161">
        <v>561</v>
      </c>
      <c r="U16" s="182">
        <v>0.83903117394831384</v>
      </c>
      <c r="V16" s="161">
        <f t="shared" si="0"/>
        <v>45815</v>
      </c>
      <c r="W16" s="182">
        <f t="shared" si="0"/>
        <v>100</v>
      </c>
      <c r="X16" s="162"/>
      <c r="Y16" s="158">
        <f t="shared" si="1"/>
        <v>1.355754150267807</v>
      </c>
    </row>
    <row r="17" spans="2:25" s="128" customFormat="1" ht="18" customHeight="1" x14ac:dyDescent="0.2">
      <c r="B17" s="127" t="s">
        <v>43</v>
      </c>
      <c r="C17" s="129"/>
      <c r="D17" s="159">
        <v>21528</v>
      </c>
      <c r="E17" s="160"/>
      <c r="F17" s="161">
        <v>2606</v>
      </c>
      <c r="G17" s="182">
        <v>6.9774527726995732</v>
      </c>
      <c r="H17" s="161">
        <v>4941</v>
      </c>
      <c r="I17" s="182">
        <v>8.4573866109515112</v>
      </c>
      <c r="J17" s="161">
        <v>2965</v>
      </c>
      <c r="K17" s="182">
        <v>12.122399233916601</v>
      </c>
      <c r="L17" s="161">
        <v>1178</v>
      </c>
      <c r="M17" s="182">
        <v>4.8359014538173586</v>
      </c>
      <c r="N17" s="161">
        <v>6618</v>
      </c>
      <c r="O17" s="182">
        <v>28.332027509358404</v>
      </c>
      <c r="P17" s="161">
        <v>3271</v>
      </c>
      <c r="Q17" s="182">
        <v>12.823191433794724</v>
      </c>
      <c r="R17" s="161">
        <v>7521</v>
      </c>
      <c r="S17" s="182">
        <v>26.412466266213983</v>
      </c>
      <c r="T17" s="161">
        <v>14</v>
      </c>
      <c r="U17" s="182">
        <v>3.9174719247845394E-2</v>
      </c>
      <c r="V17" s="161">
        <f t="shared" si="0"/>
        <v>29114</v>
      </c>
      <c r="W17" s="182">
        <f t="shared" si="0"/>
        <v>99.999999999999986</v>
      </c>
      <c r="X17" s="162"/>
      <c r="Y17" s="158">
        <f t="shared" si="1"/>
        <v>1.3523782980304719</v>
      </c>
    </row>
    <row r="18" spans="2:25" s="128" customFormat="1" ht="18" customHeight="1" x14ac:dyDescent="0.2">
      <c r="B18" s="127" t="s">
        <v>44</v>
      </c>
      <c r="C18" s="129"/>
      <c r="D18" s="159">
        <v>44369</v>
      </c>
      <c r="E18" s="160"/>
      <c r="F18" s="161">
        <v>58</v>
      </c>
      <c r="G18" s="182">
        <v>0.38917682645664642</v>
      </c>
      <c r="H18" s="161">
        <v>3362</v>
      </c>
      <c r="I18" s="182">
        <v>5.0131877455410665</v>
      </c>
      <c r="J18" s="161">
        <v>5804</v>
      </c>
      <c r="K18" s="182">
        <v>10.515152074072708</v>
      </c>
      <c r="L18" s="161">
        <v>3326</v>
      </c>
      <c r="M18" s="182">
        <v>6.5237840529723146</v>
      </c>
      <c r="N18" s="161">
        <v>15922</v>
      </c>
      <c r="O18" s="182">
        <v>32.416031871922094</v>
      </c>
      <c r="P18" s="161">
        <v>5817</v>
      </c>
      <c r="Q18" s="182">
        <v>11.359905564675286</v>
      </c>
      <c r="R18" s="161">
        <v>19450</v>
      </c>
      <c r="S18" s="182">
        <v>33.677628788018517</v>
      </c>
      <c r="T18" s="161">
        <v>69</v>
      </c>
      <c r="U18" s="182">
        <v>0.10513307634136894</v>
      </c>
      <c r="V18" s="161">
        <f t="shared" si="0"/>
        <v>53808</v>
      </c>
      <c r="W18" s="182">
        <f t="shared" si="0"/>
        <v>100.00000000000001</v>
      </c>
      <c r="X18" s="162"/>
      <c r="Y18" s="158">
        <f t="shared" si="1"/>
        <v>1.2127386238139242</v>
      </c>
    </row>
    <row r="19" spans="2:25" s="128" customFormat="1" ht="18" customHeight="1" x14ac:dyDescent="0.2">
      <c r="B19" s="127" t="s">
        <v>6</v>
      </c>
      <c r="C19" s="129"/>
      <c r="D19" s="159">
        <v>42831</v>
      </c>
      <c r="E19" s="160"/>
      <c r="F19" s="161">
        <v>9</v>
      </c>
      <c r="G19" s="182">
        <v>7.0628950806935764E-3</v>
      </c>
      <c r="H19" s="161">
        <v>11292</v>
      </c>
      <c r="I19" s="182">
        <v>5.0323127449941731</v>
      </c>
      <c r="J19" s="161">
        <v>737</v>
      </c>
      <c r="K19" s="182">
        <v>8.1223293427976129E-2</v>
      </c>
      <c r="L19" s="161">
        <v>2477</v>
      </c>
      <c r="M19" s="182">
        <v>7.5113889183176186</v>
      </c>
      <c r="N19" s="161">
        <v>6516</v>
      </c>
      <c r="O19" s="182">
        <v>19.811420701345483</v>
      </c>
      <c r="P19" s="161">
        <v>7092</v>
      </c>
      <c r="Q19" s="182">
        <v>16.121058021683087</v>
      </c>
      <c r="R19" s="161">
        <v>28053</v>
      </c>
      <c r="S19" s="182">
        <v>51.403750397287851</v>
      </c>
      <c r="T19" s="161">
        <v>152</v>
      </c>
      <c r="U19" s="182">
        <v>3.1783027863121094E-2</v>
      </c>
      <c r="V19" s="161">
        <f t="shared" si="0"/>
        <v>56328</v>
      </c>
      <c r="W19" s="182">
        <f t="shared" si="0"/>
        <v>100.00000000000001</v>
      </c>
      <c r="X19" s="162"/>
      <c r="Y19" s="158">
        <f t="shared" si="1"/>
        <v>1.3151222245569798</v>
      </c>
    </row>
    <row r="20" spans="2:25" s="125" customFormat="1" ht="18" customHeight="1" x14ac:dyDescent="0.2">
      <c r="B20" s="127" t="s">
        <v>5</v>
      </c>
      <c r="C20" s="28"/>
      <c r="D20" s="156">
        <v>11864</v>
      </c>
      <c r="F20" s="157">
        <v>261</v>
      </c>
      <c r="G20" s="181">
        <v>2.6190698107931776</v>
      </c>
      <c r="H20" s="157">
        <v>637</v>
      </c>
      <c r="I20" s="181">
        <v>3.3647124615528008</v>
      </c>
      <c r="J20" s="157">
        <v>210</v>
      </c>
      <c r="K20" s="181">
        <v>1.8175039612265822</v>
      </c>
      <c r="L20" s="157">
        <v>695</v>
      </c>
      <c r="M20" s="181">
        <v>6.0117438717494638</v>
      </c>
      <c r="N20" s="157">
        <v>3227</v>
      </c>
      <c r="O20" s="181">
        <v>28.250535930655232</v>
      </c>
      <c r="P20" s="157">
        <v>5847</v>
      </c>
      <c r="Q20" s="181">
        <v>37.794761860378415</v>
      </c>
      <c r="R20" s="157">
        <v>1924</v>
      </c>
      <c r="S20" s="181">
        <v>20.141672103644328</v>
      </c>
      <c r="T20" s="157">
        <v>0</v>
      </c>
      <c r="U20" s="181">
        <v>0</v>
      </c>
      <c r="V20" s="157">
        <f t="shared" si="0"/>
        <v>12801</v>
      </c>
      <c r="W20" s="181">
        <f t="shared" si="0"/>
        <v>100</v>
      </c>
      <c r="X20" s="154"/>
      <c r="Y20" s="158">
        <f t="shared" si="1"/>
        <v>1.0789784221173297</v>
      </c>
    </row>
    <row r="21" spans="2:25" s="125" customFormat="1" ht="18" customHeight="1" x14ac:dyDescent="0.2">
      <c r="B21" s="32" t="s">
        <v>38</v>
      </c>
      <c r="C21" s="28"/>
      <c r="D21" s="156">
        <v>26223</v>
      </c>
      <c r="F21" s="157">
        <v>1560</v>
      </c>
      <c r="G21" s="181">
        <v>5.3052431721922009</v>
      </c>
      <c r="H21" s="157">
        <v>1886</v>
      </c>
      <c r="I21" s="181">
        <v>3.6950489265371695</v>
      </c>
      <c r="J21" s="157">
        <v>9502</v>
      </c>
      <c r="K21" s="181">
        <v>30.798159778004965</v>
      </c>
      <c r="L21" s="157">
        <v>2027</v>
      </c>
      <c r="M21" s="181">
        <v>7.5471009201109975</v>
      </c>
      <c r="N21" s="157">
        <v>4269</v>
      </c>
      <c r="O21" s="181">
        <v>17.328757119906527</v>
      </c>
      <c r="P21" s="157">
        <v>5586</v>
      </c>
      <c r="Q21" s="181">
        <v>16.445158463560684</v>
      </c>
      <c r="R21" s="157">
        <v>5163</v>
      </c>
      <c r="S21" s="181">
        <v>18.613991529136847</v>
      </c>
      <c r="T21" s="157">
        <v>80</v>
      </c>
      <c r="U21" s="181">
        <v>0.26654009055060612</v>
      </c>
      <c r="V21" s="157">
        <f t="shared" si="0"/>
        <v>30073</v>
      </c>
      <c r="W21" s="181">
        <f t="shared" si="0"/>
        <v>100.00000000000001</v>
      </c>
      <c r="X21" s="154"/>
      <c r="Y21" s="158">
        <f t="shared" si="1"/>
        <v>1.1468176791366358</v>
      </c>
    </row>
    <row r="22" spans="2:25" s="125" customFormat="1" ht="21" customHeight="1" x14ac:dyDescent="0.2">
      <c r="B22" s="32" t="s">
        <v>45</v>
      </c>
      <c r="C22" s="28"/>
      <c r="D22" s="156">
        <v>58115</v>
      </c>
      <c r="F22" s="157">
        <v>1844</v>
      </c>
      <c r="G22" s="181">
        <v>2.2532814395789673</v>
      </c>
      <c r="H22" s="157">
        <v>14187</v>
      </c>
      <c r="I22" s="181">
        <v>13.798591305169941</v>
      </c>
      <c r="J22" s="157">
        <v>12468</v>
      </c>
      <c r="K22" s="181">
        <v>14.416274049446134</v>
      </c>
      <c r="L22" s="157">
        <v>6064</v>
      </c>
      <c r="M22" s="181">
        <v>8.5530151426815628</v>
      </c>
      <c r="N22" s="157">
        <v>14710</v>
      </c>
      <c r="O22" s="181">
        <v>24.417377054346627</v>
      </c>
      <c r="P22" s="157">
        <v>12276</v>
      </c>
      <c r="Q22" s="181">
        <v>16.926398058711374</v>
      </c>
      <c r="R22" s="157">
        <v>14647</v>
      </c>
      <c r="S22" s="181">
        <v>19.521611017443234</v>
      </c>
      <c r="T22" s="157">
        <v>68</v>
      </c>
      <c r="U22" s="181">
        <v>0.11345193262215779</v>
      </c>
      <c r="V22" s="157">
        <f t="shared" si="0"/>
        <v>76264</v>
      </c>
      <c r="W22" s="181">
        <f t="shared" si="0"/>
        <v>100</v>
      </c>
      <c r="X22" s="154"/>
      <c r="Y22" s="158">
        <f t="shared" si="1"/>
        <v>1.3122945883162696</v>
      </c>
    </row>
    <row r="23" spans="2:25" s="125" customFormat="1" ht="18" customHeight="1" x14ac:dyDescent="0.2">
      <c r="B23" s="32" t="s">
        <v>46</v>
      </c>
      <c r="C23" s="28"/>
      <c r="D23" s="156">
        <v>12969</v>
      </c>
      <c r="F23" s="157">
        <v>1540</v>
      </c>
      <c r="G23" s="181">
        <v>8.3258093641171165</v>
      </c>
      <c r="H23" s="157">
        <v>1599</v>
      </c>
      <c r="I23" s="181">
        <v>9.538243260673287</v>
      </c>
      <c r="J23" s="157">
        <v>502</v>
      </c>
      <c r="K23" s="181">
        <v>0.88352895653295493</v>
      </c>
      <c r="L23" s="157">
        <v>1424</v>
      </c>
      <c r="M23" s="181">
        <v>8.2742164323487675</v>
      </c>
      <c r="N23" s="157">
        <v>2580</v>
      </c>
      <c r="O23" s="181">
        <v>15.62620920933832</v>
      </c>
      <c r="P23" s="157">
        <v>728</v>
      </c>
      <c r="Q23" s="181">
        <v>3.5147684767186895</v>
      </c>
      <c r="R23" s="157">
        <v>7492</v>
      </c>
      <c r="S23" s="181">
        <v>53.81787695085773</v>
      </c>
      <c r="T23" s="157">
        <v>2</v>
      </c>
      <c r="U23" s="181">
        <v>1.9347349413130401E-2</v>
      </c>
      <c r="V23" s="157">
        <f>F23+H23+J23+L23+N23+P23+R23+T23</f>
        <v>15867</v>
      </c>
      <c r="W23" s="181">
        <f t="shared" si="0"/>
        <v>100</v>
      </c>
      <c r="X23" s="154"/>
      <c r="Y23" s="158">
        <f t="shared" si="1"/>
        <v>1.2234559333795976</v>
      </c>
    </row>
    <row r="24" spans="2:25" s="125" customFormat="1" ht="22.5" customHeight="1" x14ac:dyDescent="0.2">
      <c r="B24" s="32" t="s">
        <v>47</v>
      </c>
      <c r="C24" s="28"/>
      <c r="D24" s="156">
        <v>3355</v>
      </c>
      <c r="F24" s="126">
        <v>266</v>
      </c>
      <c r="G24" s="183">
        <v>3.2579185520361991</v>
      </c>
      <c r="H24" s="126">
        <v>287</v>
      </c>
      <c r="I24" s="181">
        <v>6.4253393665158374</v>
      </c>
      <c r="J24" s="126">
        <v>153</v>
      </c>
      <c r="K24" s="181">
        <v>5.2187028657616894</v>
      </c>
      <c r="L24" s="126">
        <v>154</v>
      </c>
      <c r="M24" s="181">
        <v>3.4690799396681751</v>
      </c>
      <c r="N24" s="126">
        <v>1041</v>
      </c>
      <c r="O24" s="181">
        <v>17.134238310708898</v>
      </c>
      <c r="P24" s="126">
        <v>672</v>
      </c>
      <c r="Q24" s="181">
        <v>12.428355957767723</v>
      </c>
      <c r="R24" s="126">
        <v>1488</v>
      </c>
      <c r="S24" s="181">
        <v>51.945701357466064</v>
      </c>
      <c r="T24" s="126">
        <v>11</v>
      </c>
      <c r="U24" s="181">
        <v>0.12066365007541478</v>
      </c>
      <c r="V24" s="126">
        <f t="shared" si="0"/>
        <v>4072</v>
      </c>
      <c r="W24" s="181">
        <f t="shared" si="0"/>
        <v>100</v>
      </c>
      <c r="X24" s="154"/>
      <c r="Y24" s="158">
        <f t="shared" si="1"/>
        <v>1.2137108792846498</v>
      </c>
    </row>
    <row r="25" spans="2:25" s="125" customFormat="1" ht="18" customHeight="1" x14ac:dyDescent="0.2">
      <c r="B25" s="32" t="s">
        <v>48</v>
      </c>
      <c r="C25" s="28"/>
      <c r="D25" s="156">
        <v>16876</v>
      </c>
      <c r="F25" s="126">
        <v>217</v>
      </c>
      <c r="G25" s="183">
        <v>0.41635124905374715</v>
      </c>
      <c r="H25" s="126">
        <v>3923</v>
      </c>
      <c r="I25" s="181">
        <v>12.162503154176129</v>
      </c>
      <c r="J25" s="126">
        <v>1273</v>
      </c>
      <c r="K25" s="181">
        <v>6.594330894103793</v>
      </c>
      <c r="L25" s="126">
        <v>1832</v>
      </c>
      <c r="M25" s="181">
        <v>8.2555303221465213</v>
      </c>
      <c r="N25" s="126">
        <v>6007</v>
      </c>
      <c r="O25" s="181">
        <v>27.294137437967869</v>
      </c>
      <c r="P25" s="126">
        <v>676</v>
      </c>
      <c r="Q25" s="181">
        <v>2.5864244259399447</v>
      </c>
      <c r="R25" s="126">
        <v>7120</v>
      </c>
      <c r="S25" s="181">
        <v>35.057616283959966</v>
      </c>
      <c r="T25" s="126">
        <v>2091</v>
      </c>
      <c r="U25" s="181">
        <v>7.6331062326520316</v>
      </c>
      <c r="V25" s="126">
        <f t="shared" si="0"/>
        <v>23139</v>
      </c>
      <c r="W25" s="181">
        <f t="shared" si="0"/>
        <v>99.999999999999986</v>
      </c>
      <c r="X25" s="154"/>
      <c r="Y25" s="158">
        <f t="shared" si="1"/>
        <v>1.3711187485186063</v>
      </c>
    </row>
    <row r="26" spans="2:25" s="125" customFormat="1" ht="18" customHeight="1" x14ac:dyDescent="0.2">
      <c r="B26" s="32" t="s">
        <v>49</v>
      </c>
      <c r="C26" s="28"/>
      <c r="D26" s="156">
        <v>2429</v>
      </c>
      <c r="F26" s="126">
        <v>376</v>
      </c>
      <c r="G26" s="183">
        <v>8.1975827640567527</v>
      </c>
      <c r="H26" s="126">
        <v>489</v>
      </c>
      <c r="I26" s="181">
        <v>11.008933263268524</v>
      </c>
      <c r="J26" s="126">
        <v>745</v>
      </c>
      <c r="K26" s="181">
        <v>20.546505517603784</v>
      </c>
      <c r="L26" s="126">
        <v>402</v>
      </c>
      <c r="M26" s="181">
        <v>9.1697320021019451</v>
      </c>
      <c r="N26" s="126">
        <v>681</v>
      </c>
      <c r="O26" s="181">
        <v>17.892800840777721</v>
      </c>
      <c r="P26" s="126">
        <v>514</v>
      </c>
      <c r="Q26" s="181">
        <v>13.110877561744614</v>
      </c>
      <c r="R26" s="126">
        <v>527</v>
      </c>
      <c r="S26" s="181">
        <v>20.073568050446664</v>
      </c>
      <c r="T26" s="126">
        <v>0</v>
      </c>
      <c r="U26" s="181">
        <v>0</v>
      </c>
      <c r="V26" s="126">
        <f t="shared" si="0"/>
        <v>3734</v>
      </c>
      <c r="W26" s="181">
        <f t="shared" si="0"/>
        <v>100.00000000000001</v>
      </c>
      <c r="X26" s="154"/>
      <c r="Y26" s="158">
        <f t="shared" si="1"/>
        <v>1.5372581309180733</v>
      </c>
    </row>
    <row r="27" spans="2:25" s="125" customFormat="1" ht="18" customHeight="1" x14ac:dyDescent="0.2">
      <c r="B27" s="32" t="s">
        <v>4</v>
      </c>
      <c r="C27" s="28"/>
      <c r="D27" s="156">
        <v>1138</v>
      </c>
      <c r="F27" s="126">
        <v>186</v>
      </c>
      <c r="G27" s="183">
        <v>9.2670598146588041</v>
      </c>
      <c r="H27" s="126">
        <v>213</v>
      </c>
      <c r="I27" s="181">
        <v>12.973883740522325</v>
      </c>
      <c r="J27" s="126">
        <v>341</v>
      </c>
      <c r="K27" s="181">
        <v>20.387531592249367</v>
      </c>
      <c r="L27" s="126">
        <v>23</v>
      </c>
      <c r="M27" s="181">
        <v>1.5164279696714407</v>
      </c>
      <c r="N27" s="126">
        <v>84</v>
      </c>
      <c r="O27" s="181">
        <v>7.5821398483572029</v>
      </c>
      <c r="P27" s="126">
        <v>1</v>
      </c>
      <c r="Q27" s="181">
        <v>0.42122999157540014</v>
      </c>
      <c r="R27" s="126">
        <v>655</v>
      </c>
      <c r="S27" s="181">
        <v>47.851727042965457</v>
      </c>
      <c r="T27" s="126">
        <v>0</v>
      </c>
      <c r="U27" s="181">
        <v>0</v>
      </c>
      <c r="V27" s="157">
        <f t="shared" si="0"/>
        <v>1503</v>
      </c>
      <c r="W27" s="181">
        <f t="shared" si="0"/>
        <v>100</v>
      </c>
      <c r="X27" s="154"/>
      <c r="Y27" s="158">
        <f t="shared" si="1"/>
        <v>1.320738137082601</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398434</v>
      </c>
      <c r="E30" s="23"/>
      <c r="F30" s="65">
        <f>SUM(F10:F27)</f>
        <v>21726</v>
      </c>
      <c r="G30" s="67">
        <f>F30*100/$V30</f>
        <v>4.1876682941120915</v>
      </c>
      <c r="H30" s="65">
        <f>SUM(H10:H27)</f>
        <v>78187</v>
      </c>
      <c r="I30" s="67">
        <f>H30*100/$V30</f>
        <v>15.070478731093717</v>
      </c>
      <c r="J30" s="65">
        <f>SUM(J10:J27)</f>
        <v>74789</v>
      </c>
      <c r="K30" s="67">
        <f>J30*100/$V30</f>
        <v>14.415517078539501</v>
      </c>
      <c r="L30" s="65">
        <f>SUM(L10:L27)</f>
        <v>31531</v>
      </c>
      <c r="M30" s="67">
        <f>L30*100/$V30</f>
        <v>6.0775738277477842</v>
      </c>
      <c r="N30" s="65">
        <f>SUM(N10:N27)</f>
        <v>90300</v>
      </c>
      <c r="O30" s="67">
        <f>N30*100/$V30</f>
        <v>17.405249330678537</v>
      </c>
      <c r="P30" s="65">
        <f>SUM(P10:P27)</f>
        <v>70608</v>
      </c>
      <c r="Q30" s="67">
        <f>P30*100/$V30</f>
        <v>13.609632832121262</v>
      </c>
      <c r="R30" s="65">
        <f>SUM(R10:R27)</f>
        <v>148604</v>
      </c>
      <c r="S30" s="67">
        <f>R30*100/$V30</f>
        <v>28.643296473268581</v>
      </c>
      <c r="T30" s="65">
        <f>SUM(T10:T28)</f>
        <v>3064</v>
      </c>
      <c r="U30" s="67">
        <f>T30*100/$V30</f>
        <v>0.59058343243852751</v>
      </c>
      <c r="V30" s="65">
        <f>SUM(V10:V27)</f>
        <v>518809</v>
      </c>
      <c r="W30" s="67">
        <f>G30+I30+K30+M30+O30+Q30+S30+U30</f>
        <v>99.999999999999986</v>
      </c>
      <c r="X30" s="174"/>
      <c r="Y30" s="175">
        <f>(V30/D30)</f>
        <v>1.3021203009783302</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5" customFormat="1" x14ac:dyDescent="0.2">
      <c r="T37" s="135"/>
      <c r="U37" s="135"/>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topLeftCell="B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2" t="s">
        <v>431</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5" t="s">
        <v>55</v>
      </c>
      <c r="G6" s="1105"/>
      <c r="H6" s="1105"/>
      <c r="I6" s="1105"/>
      <c r="J6" s="1105"/>
      <c r="K6" s="1105"/>
      <c r="L6" s="1105"/>
      <c r="M6" s="1105"/>
      <c r="N6" s="1105"/>
      <c r="O6" s="1105"/>
      <c r="P6" s="1105"/>
      <c r="Q6" s="1105"/>
      <c r="R6" s="1105"/>
      <c r="S6" s="1105"/>
      <c r="T6" s="1105"/>
      <c r="U6" s="1105"/>
      <c r="V6" s="1105"/>
      <c r="W6" s="1105"/>
      <c r="X6" s="541"/>
      <c r="Y6" s="541"/>
    </row>
    <row r="7" spans="2:25" s="518" customFormat="1" ht="64.5" customHeight="1" x14ac:dyDescent="0.2">
      <c r="B7" s="1106" t="s">
        <v>15</v>
      </c>
      <c r="C7" s="542"/>
      <c r="D7" s="543" t="s">
        <v>56</v>
      </c>
      <c r="E7" s="542"/>
      <c r="F7" s="1107" t="s">
        <v>176</v>
      </c>
      <c r="G7" s="1107"/>
      <c r="H7" s="1107" t="s">
        <v>62</v>
      </c>
      <c r="I7" s="1107"/>
      <c r="J7" s="1107" t="s">
        <v>63</v>
      </c>
      <c r="K7" s="1107"/>
      <c r="L7" s="1107" t="s">
        <v>160</v>
      </c>
      <c r="M7" s="1107"/>
      <c r="N7" s="1107" t="s">
        <v>3</v>
      </c>
      <c r="O7" s="1107"/>
      <c r="P7" s="543"/>
      <c r="Q7" s="543" t="s">
        <v>65</v>
      </c>
    </row>
    <row r="8" spans="2:25" s="542" customFormat="1" ht="20.25" customHeight="1" x14ac:dyDescent="0.2">
      <c r="B8" s="1106"/>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'41abenpreGIII'!D10</f>
        <v>77229</v>
      </c>
      <c r="F10" s="551">
        <f>'41abenpreGIII'!F10+'41abenpreGIII'!H10+'41abenpreGIII'!J10+'41abenpreGIII'!L10+'41abenpreGIII'!N10</f>
        <v>79220</v>
      </c>
      <c r="G10" s="552">
        <f t="shared" ref="G10:G27" si="0">F10*100/$N10</f>
        <v>73.35456868772917</v>
      </c>
      <c r="H10" s="551">
        <f>'41abenpreGIII'!P10</f>
        <v>2605</v>
      </c>
      <c r="I10" s="552">
        <f t="shared" ref="I10:I27" si="1">H10*100/$N10</f>
        <v>2.4121263750509279</v>
      </c>
      <c r="J10" s="551">
        <f>'41abenpreGIII'!R10</f>
        <v>26163</v>
      </c>
      <c r="K10" s="552">
        <f t="shared" ref="K10:K27" si="2">J10*100/$N10</f>
        <v>24.225897255453905</v>
      </c>
      <c r="L10" s="551">
        <f>'41abenpreGIII'!T10</f>
        <v>8</v>
      </c>
      <c r="M10" s="552">
        <f t="shared" ref="M10:M27" si="3">L10*100/$N10</f>
        <v>7.407681765991333E-3</v>
      </c>
      <c r="N10" s="551">
        <f>F10+H10+J10+L10</f>
        <v>107996</v>
      </c>
      <c r="O10" s="552">
        <f>G10+I10+K10+M10</f>
        <v>100</v>
      </c>
      <c r="P10" s="553"/>
      <c r="Q10" s="553">
        <f t="shared" ref="Q10:Q27" si="4">N10/D10</f>
        <v>1.398386616426472</v>
      </c>
    </row>
    <row r="11" spans="2:25" s="549" customFormat="1" ht="18" customHeight="1" x14ac:dyDescent="0.2">
      <c r="B11" s="531" t="s">
        <v>10</v>
      </c>
      <c r="C11" s="546"/>
      <c r="D11" s="550">
        <f>'41abenpreGIII'!D11</f>
        <v>12069</v>
      </c>
      <c r="F11" s="551">
        <f>'41abenpreGIII'!F11+'41abenpreGIII'!H11+'41abenpreGIII'!J11+'41abenpreGIII'!L11+'41abenpreGIII'!N11</f>
        <v>6056</v>
      </c>
      <c r="G11" s="552">
        <f t="shared" si="0"/>
        <v>42.42976248861487</v>
      </c>
      <c r="H11" s="551">
        <f>'41abenpreGIII'!P11</f>
        <v>3515</v>
      </c>
      <c r="I11" s="552">
        <f t="shared" si="1"/>
        <v>24.626917956981714</v>
      </c>
      <c r="J11" s="551">
        <f>'41abenpreGIII'!R11</f>
        <v>4702</v>
      </c>
      <c r="K11" s="552">
        <f t="shared" si="2"/>
        <v>32.943319554403416</v>
      </c>
      <c r="L11" s="551">
        <f>'41abenpreGIII'!T11</f>
        <v>0</v>
      </c>
      <c r="M11" s="552">
        <f t="shared" si="3"/>
        <v>0</v>
      </c>
      <c r="N11" s="551">
        <f t="shared" ref="N11:O27" si="5">F11+H11+J11+L11</f>
        <v>14273</v>
      </c>
      <c r="O11" s="552">
        <f t="shared" si="5"/>
        <v>100</v>
      </c>
      <c r="P11" s="553"/>
      <c r="Q11" s="553">
        <f t="shared" si="4"/>
        <v>1.1826166210953684</v>
      </c>
    </row>
    <row r="12" spans="2:25" s="549" customFormat="1" ht="22.5" customHeight="1" x14ac:dyDescent="0.2">
      <c r="B12" s="531" t="s">
        <v>40</v>
      </c>
      <c r="C12" s="546"/>
      <c r="D12" s="550">
        <f>'41abenpreGIII'!D12</f>
        <v>7435</v>
      </c>
      <c r="F12" s="551">
        <f>'41abenpreGIII'!F12+'41abenpreGIII'!H12+'41abenpreGIII'!J12+'41abenpreGIII'!L12+'41abenpreGIII'!N12</f>
        <v>5634</v>
      </c>
      <c r="G12" s="552">
        <f t="shared" si="0"/>
        <v>57.128371527073618</v>
      </c>
      <c r="H12" s="550">
        <f>'41abenpreGIII'!P12</f>
        <v>1497</v>
      </c>
      <c r="I12" s="552">
        <f t="shared" si="1"/>
        <v>15.179476779557898</v>
      </c>
      <c r="J12" s="551">
        <f>'41abenpreGIII'!R12</f>
        <v>2723</v>
      </c>
      <c r="K12" s="552">
        <f t="shared" si="2"/>
        <v>27.611032244980734</v>
      </c>
      <c r="L12" s="551">
        <f>'41abenpreGIII'!T12</f>
        <v>8</v>
      </c>
      <c r="M12" s="552">
        <f t="shared" si="3"/>
        <v>8.1119448387750967E-2</v>
      </c>
      <c r="N12" s="551">
        <f t="shared" si="5"/>
        <v>9862</v>
      </c>
      <c r="O12" s="552">
        <f t="shared" si="5"/>
        <v>100</v>
      </c>
      <c r="P12" s="553"/>
      <c r="Q12" s="553">
        <f t="shared" si="4"/>
        <v>1.3264290517821116</v>
      </c>
    </row>
    <row r="13" spans="2:25" s="549" customFormat="1" ht="18" customHeight="1" x14ac:dyDescent="0.2">
      <c r="B13" s="531" t="s">
        <v>41</v>
      </c>
      <c r="C13" s="546"/>
      <c r="D13" s="550">
        <f>'41abenpreGIII'!D13</f>
        <v>7427</v>
      </c>
      <c r="F13" s="551">
        <f>'41abenpreGIII'!F13+'41abenpreGIII'!H13+'41abenpreGIII'!J13+'41abenpreGIII'!L13+'41abenpreGIII'!N13</f>
        <v>5543</v>
      </c>
      <c r="G13" s="552">
        <f t="shared" si="0"/>
        <v>54.364456649666536</v>
      </c>
      <c r="H13" s="551">
        <f>'41abenpreGIII'!P13</f>
        <v>381</v>
      </c>
      <c r="I13" s="552">
        <f t="shared" si="1"/>
        <v>3.7367595135347194</v>
      </c>
      <c r="J13" s="551">
        <f>'41abenpreGIII'!R13</f>
        <v>4272</v>
      </c>
      <c r="K13" s="552">
        <f t="shared" si="2"/>
        <v>41.898783836798742</v>
      </c>
      <c r="L13" s="551">
        <f>'41abenpreGIII'!T13</f>
        <v>0</v>
      </c>
      <c r="M13" s="552">
        <f t="shared" si="3"/>
        <v>0</v>
      </c>
      <c r="N13" s="551">
        <f t="shared" si="5"/>
        <v>10196</v>
      </c>
      <c r="O13" s="552">
        <f t="shared" si="5"/>
        <v>100</v>
      </c>
      <c r="P13" s="553"/>
      <c r="Q13" s="553">
        <f t="shared" si="4"/>
        <v>1.3728288676450788</v>
      </c>
    </row>
    <row r="14" spans="2:25" s="549" customFormat="1" ht="18" customHeight="1" x14ac:dyDescent="0.2">
      <c r="B14" s="531" t="s">
        <v>9</v>
      </c>
      <c r="C14" s="546"/>
      <c r="D14" s="550">
        <f>'41abenpreGIII'!D14</f>
        <v>13075</v>
      </c>
      <c r="F14" s="551">
        <f>'41abenpreGIII'!F14+'41abenpreGIII'!H14+'41abenpreGIII'!J14+'41abenpreGIII'!L14+'41abenpreGIII'!N14</f>
        <v>5460</v>
      </c>
      <c r="G14" s="552">
        <f t="shared" si="0"/>
        <v>37.554164660568127</v>
      </c>
      <c r="H14" s="551">
        <f>'41abenpreGIII'!P14</f>
        <v>3793</v>
      </c>
      <c r="I14" s="552">
        <f t="shared" si="1"/>
        <v>26.088451750464269</v>
      </c>
      <c r="J14" s="551">
        <f>'41abenpreGIII'!R14</f>
        <v>5286</v>
      </c>
      <c r="K14" s="552">
        <f t="shared" si="2"/>
        <v>36.357383588967608</v>
      </c>
      <c r="L14" s="551">
        <f>'41abenpreGIII'!T14</f>
        <v>0</v>
      </c>
      <c r="M14" s="552">
        <f t="shared" si="3"/>
        <v>0</v>
      </c>
      <c r="N14" s="551">
        <f t="shared" si="5"/>
        <v>14539</v>
      </c>
      <c r="O14" s="552">
        <f t="shared" si="5"/>
        <v>100</v>
      </c>
      <c r="P14" s="553"/>
      <c r="Q14" s="553">
        <f t="shared" si="4"/>
        <v>1.1119694072657744</v>
      </c>
    </row>
    <row r="15" spans="2:25" s="549" customFormat="1" ht="18" customHeight="1" x14ac:dyDescent="0.2">
      <c r="B15" s="531" t="s">
        <v>8</v>
      </c>
      <c r="C15" s="546"/>
      <c r="D15" s="550">
        <f>'41abenpreGIII'!D15</f>
        <v>5709</v>
      </c>
      <c r="F15" s="551">
        <f>'41abenpreGIII'!F15+'41abenpreGIII'!H15+'41abenpreGIII'!J15+'41abenpreGIII'!L15+'41abenpreGIII'!N15</f>
        <v>6907</v>
      </c>
      <c r="G15" s="552">
        <f t="shared" si="0"/>
        <v>73.283819628647208</v>
      </c>
      <c r="H15" s="550">
        <f>'41abenpreGIII'!P15</f>
        <v>101</v>
      </c>
      <c r="I15" s="552">
        <f t="shared" si="1"/>
        <v>1.0716180371352786</v>
      </c>
      <c r="J15" s="551">
        <f>'41abenpreGIII'!R15</f>
        <v>2417</v>
      </c>
      <c r="K15" s="552">
        <f t="shared" si="2"/>
        <v>25.644562334217508</v>
      </c>
      <c r="L15" s="551">
        <f>'41abenpreGIII'!T15</f>
        <v>0</v>
      </c>
      <c r="M15" s="552">
        <f t="shared" si="3"/>
        <v>0</v>
      </c>
      <c r="N15" s="551">
        <f t="shared" si="5"/>
        <v>9425</v>
      </c>
      <c r="O15" s="552">
        <f t="shared" si="5"/>
        <v>100</v>
      </c>
      <c r="P15" s="553"/>
      <c r="Q15" s="553">
        <f t="shared" si="4"/>
        <v>1.6509020844280959</v>
      </c>
    </row>
    <row r="16" spans="2:25" s="549" customFormat="1" ht="18" customHeight="1" x14ac:dyDescent="0.2">
      <c r="B16" s="531" t="s">
        <v>7</v>
      </c>
      <c r="C16" s="546"/>
      <c r="D16" s="550">
        <f>'41abenpreGIII'!D16</f>
        <v>33793</v>
      </c>
      <c r="F16" s="551">
        <f>'41abenpreGIII'!F16+'41abenpreGIII'!H16+'41abenpreGIII'!J16+'41abenpreGIII'!L16+'41abenpreGIII'!N16</f>
        <v>20017</v>
      </c>
      <c r="G16" s="552">
        <f t="shared" si="0"/>
        <v>43.690930917821674</v>
      </c>
      <c r="H16" s="551">
        <f>'41abenpreGIII'!P16</f>
        <v>16236</v>
      </c>
      <c r="I16" s="552">
        <f t="shared" si="1"/>
        <v>35.43817527010804</v>
      </c>
      <c r="J16" s="551">
        <f>'41abenpreGIII'!R16</f>
        <v>9001</v>
      </c>
      <c r="K16" s="552">
        <f t="shared" si="2"/>
        <v>19.646404016151916</v>
      </c>
      <c r="L16" s="551">
        <f>'41abenpreGIII'!T16</f>
        <v>561</v>
      </c>
      <c r="M16" s="552">
        <f t="shared" si="3"/>
        <v>1.2244897959183674</v>
      </c>
      <c r="N16" s="551">
        <f t="shared" si="5"/>
        <v>45815</v>
      </c>
      <c r="O16" s="552">
        <f t="shared" si="5"/>
        <v>100.00000000000001</v>
      </c>
      <c r="P16" s="553"/>
      <c r="Q16" s="553">
        <f t="shared" si="4"/>
        <v>1.355754150267807</v>
      </c>
    </row>
    <row r="17" spans="2:25" s="549" customFormat="1" ht="18" customHeight="1" x14ac:dyDescent="0.2">
      <c r="B17" s="531" t="s">
        <v>43</v>
      </c>
      <c r="C17" s="546"/>
      <c r="D17" s="550">
        <f>'41abenpreGIII'!D17</f>
        <v>21528</v>
      </c>
      <c r="F17" s="551">
        <f>'41abenpreGIII'!F17+'41abenpreGIII'!H17+'41abenpreGIII'!J17+'41abenpreGIII'!L17+'41abenpreGIII'!N17</f>
        <v>18308</v>
      </c>
      <c r="G17" s="552">
        <f t="shared" si="0"/>
        <v>62.88383595521055</v>
      </c>
      <c r="H17" s="551">
        <f>'41abenpreGIII'!P17</f>
        <v>3271</v>
      </c>
      <c r="I17" s="552">
        <f t="shared" si="1"/>
        <v>11.235144603970598</v>
      </c>
      <c r="J17" s="551">
        <f>'41abenpreGIII'!R17</f>
        <v>7521</v>
      </c>
      <c r="K17" s="552">
        <f t="shared" si="2"/>
        <v>25.832932609741018</v>
      </c>
      <c r="L17" s="551">
        <f>'41abenpreGIII'!T17</f>
        <v>14</v>
      </c>
      <c r="M17" s="552">
        <f t="shared" si="3"/>
        <v>4.8086831077831974E-2</v>
      </c>
      <c r="N17" s="551">
        <f t="shared" si="5"/>
        <v>29114</v>
      </c>
      <c r="O17" s="552">
        <f t="shared" si="5"/>
        <v>100.00000000000001</v>
      </c>
      <c r="P17" s="553"/>
      <c r="Q17" s="553">
        <f t="shared" si="4"/>
        <v>1.3523782980304719</v>
      </c>
    </row>
    <row r="18" spans="2:25" s="549" customFormat="1" ht="18" customHeight="1" x14ac:dyDescent="0.2">
      <c r="B18" s="531" t="s">
        <v>44</v>
      </c>
      <c r="C18" s="546"/>
      <c r="D18" s="550">
        <f>'41abenpreGIII'!D18</f>
        <v>44369</v>
      </c>
      <c r="F18" s="551">
        <f>'41abenpreGIII'!F18+'41abenpreGIII'!H18+'41abenpreGIII'!J18+'41abenpreGIII'!L18+'41abenpreGIII'!N18</f>
        <v>28472</v>
      </c>
      <c r="G18" s="552">
        <f t="shared" si="0"/>
        <v>52.914064823074632</v>
      </c>
      <c r="H18" s="551">
        <f>'41abenpreGIII'!P18</f>
        <v>5817</v>
      </c>
      <c r="I18" s="552">
        <f t="shared" si="1"/>
        <v>10.810660124888493</v>
      </c>
      <c r="J18" s="551">
        <f>'41abenpreGIII'!R18</f>
        <v>19450</v>
      </c>
      <c r="K18" s="552">
        <f t="shared" si="2"/>
        <v>36.147041332143921</v>
      </c>
      <c r="L18" s="551">
        <f>'41abenpreGIII'!T18</f>
        <v>69</v>
      </c>
      <c r="M18" s="552">
        <f t="shared" si="3"/>
        <v>0.12823371989295271</v>
      </c>
      <c r="N18" s="551">
        <f t="shared" si="5"/>
        <v>53808</v>
      </c>
      <c r="O18" s="552">
        <f t="shared" si="5"/>
        <v>99.999999999999986</v>
      </c>
      <c r="P18" s="553"/>
      <c r="Q18" s="553">
        <f t="shared" si="4"/>
        <v>1.2127386238139242</v>
      </c>
    </row>
    <row r="19" spans="2:25" s="549" customFormat="1" ht="18" customHeight="1" x14ac:dyDescent="0.2">
      <c r="B19" s="531" t="s">
        <v>6</v>
      </c>
      <c r="C19" s="546"/>
      <c r="D19" s="550">
        <f>'41abenpreGIII'!D19</f>
        <v>42831</v>
      </c>
      <c r="F19" s="551">
        <f>'41abenpreGIII'!F19+'41abenpreGIII'!H19+'41abenpreGIII'!J19+'41abenpreGIII'!L19+'41abenpreGIII'!N19</f>
        <v>21031</v>
      </c>
      <c r="G19" s="552">
        <f t="shared" si="0"/>
        <v>37.336670927425082</v>
      </c>
      <c r="H19" s="551">
        <f>'41abenpreGIII'!P19</f>
        <v>7092</v>
      </c>
      <c r="I19" s="552">
        <f>H19*100/$N19</f>
        <v>12.590541116318704</v>
      </c>
      <c r="J19" s="551">
        <f>'41abenpreGIII'!R19</f>
        <v>28053</v>
      </c>
      <c r="K19" s="552">
        <f>J19*100/$N19</f>
        <v>49.802939923306347</v>
      </c>
      <c r="L19" s="551">
        <f>'41abenpreGIII'!T19</f>
        <v>152</v>
      </c>
      <c r="M19" s="552">
        <f t="shared" si="3"/>
        <v>0.26984803294986509</v>
      </c>
      <c r="N19" s="551">
        <f t="shared" si="5"/>
        <v>56328</v>
      </c>
      <c r="O19" s="552">
        <f t="shared" si="5"/>
        <v>100</v>
      </c>
      <c r="P19" s="553"/>
      <c r="Q19" s="553">
        <f t="shared" si="4"/>
        <v>1.3151222245569798</v>
      </c>
    </row>
    <row r="20" spans="2:25" s="549" customFormat="1" ht="18" customHeight="1" x14ac:dyDescent="0.2">
      <c r="B20" s="531" t="s">
        <v>5</v>
      </c>
      <c r="C20" s="546"/>
      <c r="D20" s="550">
        <f>'41abenpreGIII'!D20</f>
        <v>11864</v>
      </c>
      <c r="F20" s="551">
        <f>'41abenpreGIII'!F20+'41abenpreGIII'!H20+'41abenpreGIII'!J20+'41abenpreGIII'!L20+'41abenpreGIII'!N20</f>
        <v>5030</v>
      </c>
      <c r="G20" s="552">
        <f t="shared" si="0"/>
        <v>39.293805171470979</v>
      </c>
      <c r="H20" s="551">
        <f>'41abenpreGIII'!P20</f>
        <v>5847</v>
      </c>
      <c r="I20" s="552">
        <f>H20*100/$N20</f>
        <v>45.676119053198967</v>
      </c>
      <c r="J20" s="551">
        <f>'41abenpreGIII'!R20</f>
        <v>1924</v>
      </c>
      <c r="K20" s="552">
        <f>J20*100/$N20</f>
        <v>15.030075775330053</v>
      </c>
      <c r="L20" s="551">
        <f>'41abenpreGIII'!T20</f>
        <v>0</v>
      </c>
      <c r="M20" s="552">
        <f t="shared" si="3"/>
        <v>0</v>
      </c>
      <c r="N20" s="551">
        <f t="shared" si="5"/>
        <v>12801</v>
      </c>
      <c r="O20" s="552">
        <f t="shared" si="5"/>
        <v>99.999999999999986</v>
      </c>
      <c r="P20" s="553"/>
      <c r="Q20" s="553">
        <f t="shared" si="4"/>
        <v>1.0789784221173297</v>
      </c>
    </row>
    <row r="21" spans="2:25" s="549" customFormat="1" ht="18" customHeight="1" x14ac:dyDescent="0.2">
      <c r="B21" s="531" t="s">
        <v>38</v>
      </c>
      <c r="C21" s="546"/>
      <c r="D21" s="550">
        <f>'41abenpreGIII'!D21</f>
        <v>26223</v>
      </c>
      <c r="F21" s="551">
        <f>'41abenpreGIII'!F21+'41abenpreGIII'!H21+'41abenpreGIII'!J21+'41abenpreGIII'!L21+'41abenpreGIII'!N21</f>
        <v>19244</v>
      </c>
      <c r="G21" s="552">
        <f t="shared" si="0"/>
        <v>63.990955342001129</v>
      </c>
      <c r="H21" s="551">
        <f>'41abenpreGIII'!P21</f>
        <v>5586</v>
      </c>
      <c r="I21" s="552">
        <f>H21*100/$N21</f>
        <v>18.574801316795796</v>
      </c>
      <c r="J21" s="551">
        <f>'41abenpreGIII'!R21</f>
        <v>5163</v>
      </c>
      <c r="K21" s="552">
        <f>J21*100/$N21</f>
        <v>17.16822398829515</v>
      </c>
      <c r="L21" s="551">
        <f>'41abenpreGIII'!T21</f>
        <v>80</v>
      </c>
      <c r="M21" s="552">
        <f t="shared" si="3"/>
        <v>0.26601935290792406</v>
      </c>
      <c r="N21" s="551">
        <f t="shared" si="5"/>
        <v>30073</v>
      </c>
      <c r="O21" s="552">
        <f t="shared" si="5"/>
        <v>100</v>
      </c>
      <c r="P21" s="553"/>
      <c r="Q21" s="553">
        <f t="shared" si="4"/>
        <v>1.1468176791366358</v>
      </c>
    </row>
    <row r="22" spans="2:25" s="549" customFormat="1" ht="21" customHeight="1" x14ac:dyDescent="0.2">
      <c r="B22" s="531" t="s">
        <v>45</v>
      </c>
      <c r="C22" s="546"/>
      <c r="D22" s="550">
        <f>'41abenpreGIII'!D22</f>
        <v>58115</v>
      </c>
      <c r="F22" s="551">
        <f>'41abenpreGIII'!F22+'41abenpreGIII'!H22+'41abenpreGIII'!J22+'41abenpreGIII'!L22+'41abenpreGIII'!N22</f>
        <v>49273</v>
      </c>
      <c r="G22" s="552">
        <f t="shared" si="0"/>
        <v>64.608465330955624</v>
      </c>
      <c r="H22" s="551">
        <f>'41abenpreGIII'!P22</f>
        <v>12276</v>
      </c>
      <c r="I22" s="552">
        <f>H22*100/$N22</f>
        <v>16.096716668414981</v>
      </c>
      <c r="J22" s="551">
        <f>'41abenpreGIII'!R22</f>
        <v>14647</v>
      </c>
      <c r="K22" s="552">
        <f>J22*100/$N22</f>
        <v>19.205654043847687</v>
      </c>
      <c r="L22" s="551">
        <f>'41abenpreGIII'!T22</f>
        <v>68</v>
      </c>
      <c r="M22" s="552">
        <f t="shared" si="3"/>
        <v>8.9163956781705647E-2</v>
      </c>
      <c r="N22" s="551">
        <f t="shared" si="5"/>
        <v>76264</v>
      </c>
      <c r="O22" s="552">
        <f t="shared" si="5"/>
        <v>100</v>
      </c>
      <c r="P22" s="553"/>
      <c r="Q22" s="553">
        <f t="shared" si="4"/>
        <v>1.3122945883162696</v>
      </c>
    </row>
    <row r="23" spans="2:25" s="549" customFormat="1" ht="18" customHeight="1" x14ac:dyDescent="0.2">
      <c r="B23" s="531" t="s">
        <v>46</v>
      </c>
      <c r="C23" s="546"/>
      <c r="D23" s="550">
        <f>'41abenpreGIII'!D23</f>
        <v>12969</v>
      </c>
      <c r="F23" s="551">
        <f>'41abenpreGIII'!F23+'41abenpreGIII'!H23+'41abenpreGIII'!J23+'41abenpreGIII'!L23+'41abenpreGIII'!N23</f>
        <v>7645</v>
      </c>
      <c r="G23" s="552">
        <f t="shared" si="0"/>
        <v>48.181760887376313</v>
      </c>
      <c r="H23" s="551">
        <f>'41abenpreGIII'!P23</f>
        <v>728</v>
      </c>
      <c r="I23" s="552">
        <f>H23*100/$N23</f>
        <v>4.5881389046448602</v>
      </c>
      <c r="J23" s="551">
        <f>'41abenpreGIII'!R23</f>
        <v>7492</v>
      </c>
      <c r="K23" s="552">
        <f>J23*100/$N23</f>
        <v>47.21749543076826</v>
      </c>
      <c r="L23" s="551">
        <f>'41abenpreGIII'!T23</f>
        <v>2</v>
      </c>
      <c r="M23" s="552">
        <f t="shared" si="3"/>
        <v>1.2604777210562803E-2</v>
      </c>
      <c r="N23" s="551">
        <f t="shared" si="5"/>
        <v>15867</v>
      </c>
      <c r="O23" s="552">
        <f t="shared" si="5"/>
        <v>100</v>
      </c>
      <c r="P23" s="553"/>
      <c r="Q23" s="553">
        <f t="shared" si="4"/>
        <v>1.2234559333795976</v>
      </c>
    </row>
    <row r="24" spans="2:25" s="549" customFormat="1" ht="22.5" customHeight="1" x14ac:dyDescent="0.2">
      <c r="B24" s="531" t="s">
        <v>47</v>
      </c>
      <c r="C24" s="546"/>
      <c r="D24" s="550">
        <f>'41abenpreGIII'!D24</f>
        <v>3355</v>
      </c>
      <c r="F24" s="551">
        <f>'41abenpreGIII'!F24+'41abenpreGIII'!H24+'41abenpreGIII'!J24+'41abenpreGIII'!L24+'41abenpreGIII'!N24</f>
        <v>1901</v>
      </c>
      <c r="G24" s="554">
        <f t="shared" si="0"/>
        <v>46.684675834970534</v>
      </c>
      <c r="H24" s="550">
        <f>'41abenpreGIII'!P24</f>
        <v>672</v>
      </c>
      <c r="I24" s="552">
        <f t="shared" si="1"/>
        <v>16.50294695481336</v>
      </c>
      <c r="J24" s="551">
        <f>'41abenpreGIII'!R24</f>
        <v>1488</v>
      </c>
      <c r="K24" s="552">
        <f t="shared" si="2"/>
        <v>36.542239685658153</v>
      </c>
      <c r="L24" s="551">
        <f>'41abenpreGIII'!T24</f>
        <v>11</v>
      </c>
      <c r="M24" s="552">
        <f t="shared" si="3"/>
        <v>0.27013752455795675</v>
      </c>
      <c r="N24" s="550">
        <f t="shared" si="5"/>
        <v>4072</v>
      </c>
      <c r="O24" s="552">
        <f t="shared" si="5"/>
        <v>100</v>
      </c>
      <c r="P24" s="553"/>
      <c r="Q24" s="553">
        <f t="shared" si="4"/>
        <v>1.2137108792846498</v>
      </c>
    </row>
    <row r="25" spans="2:25" s="549" customFormat="1" ht="18" customHeight="1" x14ac:dyDescent="0.2">
      <c r="B25" s="531" t="s">
        <v>48</v>
      </c>
      <c r="C25" s="546"/>
      <c r="D25" s="550">
        <f>'41abenpreGIII'!D25</f>
        <v>16876</v>
      </c>
      <c r="F25" s="551">
        <f>'41abenpreGIII'!F25+'41abenpreGIII'!H25+'41abenpreGIII'!J25+'41abenpreGIII'!L25+'41abenpreGIII'!N25</f>
        <v>13252</v>
      </c>
      <c r="G25" s="554">
        <f t="shared" si="0"/>
        <v>57.271273607329618</v>
      </c>
      <c r="H25" s="550">
        <f>'41abenpreGIII'!P25</f>
        <v>676</v>
      </c>
      <c r="I25" s="552">
        <f t="shared" si="1"/>
        <v>2.9214745667487789</v>
      </c>
      <c r="J25" s="551">
        <f>'41abenpreGIII'!R25</f>
        <v>7120</v>
      </c>
      <c r="K25" s="552">
        <f t="shared" si="2"/>
        <v>30.770560525519684</v>
      </c>
      <c r="L25" s="551">
        <f>'41abenpreGIII'!T25</f>
        <v>2091</v>
      </c>
      <c r="M25" s="552">
        <f t="shared" si="3"/>
        <v>9.0366913004019196</v>
      </c>
      <c r="N25" s="550">
        <f t="shared" si="5"/>
        <v>23139</v>
      </c>
      <c r="O25" s="552">
        <f t="shared" si="5"/>
        <v>100</v>
      </c>
      <c r="P25" s="553"/>
      <c r="Q25" s="553">
        <f t="shared" si="4"/>
        <v>1.3711187485186063</v>
      </c>
    </row>
    <row r="26" spans="2:25" s="549" customFormat="1" ht="18" customHeight="1" x14ac:dyDescent="0.2">
      <c r="B26" s="531" t="s">
        <v>49</v>
      </c>
      <c r="C26" s="546"/>
      <c r="D26" s="550">
        <f>'41abenpreGIII'!D26</f>
        <v>2429</v>
      </c>
      <c r="F26" s="551">
        <f>'41abenpreGIII'!F26+'41abenpreGIII'!H26+'41abenpreGIII'!J26+'41abenpreGIII'!L26+'41abenpreGIII'!N26</f>
        <v>2693</v>
      </c>
      <c r="G26" s="554">
        <f t="shared" si="0"/>
        <v>72.121049812533471</v>
      </c>
      <c r="H26" s="550">
        <f>'41abenpreGIII'!P26</f>
        <v>514</v>
      </c>
      <c r="I26" s="552">
        <f t="shared" si="1"/>
        <v>13.765399035886448</v>
      </c>
      <c r="J26" s="551">
        <f>'41abenpreGIII'!R26</f>
        <v>527</v>
      </c>
      <c r="K26" s="552">
        <f t="shared" si="2"/>
        <v>14.113551151580076</v>
      </c>
      <c r="L26" s="551">
        <f>'41abenpreGIII'!T26</f>
        <v>0</v>
      </c>
      <c r="M26" s="552">
        <f t="shared" si="3"/>
        <v>0</v>
      </c>
      <c r="N26" s="550">
        <f t="shared" si="5"/>
        <v>3734</v>
      </c>
      <c r="O26" s="552">
        <f t="shared" si="5"/>
        <v>100</v>
      </c>
      <c r="P26" s="553"/>
      <c r="Q26" s="553">
        <f t="shared" si="4"/>
        <v>1.5372581309180733</v>
      </c>
    </row>
    <row r="27" spans="2:25" s="549" customFormat="1" ht="18" customHeight="1" x14ac:dyDescent="0.2">
      <c r="B27" s="531" t="s">
        <v>4</v>
      </c>
      <c r="C27" s="546"/>
      <c r="D27" s="550">
        <f>'41abenpreGIII'!D27</f>
        <v>1138</v>
      </c>
      <c r="F27" s="551">
        <f>'41abenpreGIII'!F27+'41abenpreGIII'!H27+'41abenpreGIII'!J27+'41abenpreGIII'!L27+'41abenpreGIII'!N27</f>
        <v>847</v>
      </c>
      <c r="G27" s="554">
        <f t="shared" si="0"/>
        <v>56.353958749168328</v>
      </c>
      <c r="H27" s="550">
        <f>'41abenpreGIII'!P27</f>
        <v>1</v>
      </c>
      <c r="I27" s="552">
        <f t="shared" si="1"/>
        <v>6.65335994677312E-2</v>
      </c>
      <c r="J27" s="551">
        <f>'41abenpreGIII'!R27</f>
        <v>655</v>
      </c>
      <c r="K27" s="552">
        <f t="shared" si="2"/>
        <v>43.57950765136394</v>
      </c>
      <c r="L27" s="551">
        <f>'41abenpreGIII'!T27</f>
        <v>0</v>
      </c>
      <c r="M27" s="552">
        <f t="shared" si="3"/>
        <v>0</v>
      </c>
      <c r="N27" s="551">
        <f t="shared" si="5"/>
        <v>1503</v>
      </c>
      <c r="O27" s="552">
        <f t="shared" si="5"/>
        <v>100</v>
      </c>
      <c r="P27" s="553"/>
      <c r="Q27" s="553">
        <f t="shared" si="4"/>
        <v>1.320738137082601</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398434</v>
      </c>
      <c r="E30" s="561"/>
      <c r="F30" s="532">
        <f>SUM(F10:F27)</f>
        <v>296533</v>
      </c>
      <c r="G30" s="562">
        <f>F30*100/$N30</f>
        <v>57.15648726217163</v>
      </c>
      <c r="H30" s="532">
        <f>SUM(H10:H27)</f>
        <v>70608</v>
      </c>
      <c r="I30" s="562">
        <f>H30*100/$N30</f>
        <v>13.609632832121262</v>
      </c>
      <c r="J30" s="532">
        <f>SUM(J10:J27)</f>
        <v>148604</v>
      </c>
      <c r="K30" s="562">
        <f>J30*100/$N30</f>
        <v>28.643296473268581</v>
      </c>
      <c r="L30" s="532">
        <f>SUM(L10:L28)</f>
        <v>3064</v>
      </c>
      <c r="M30" s="562">
        <f>L30*100/$N30</f>
        <v>0.59058343243852751</v>
      </c>
      <c r="N30" s="532">
        <f>F30+H30+J30+L30</f>
        <v>518809</v>
      </c>
      <c r="O30" s="562">
        <f>G30+I30+K30+M30</f>
        <v>99.999999999999986</v>
      </c>
      <c r="P30" s="563"/>
      <c r="Q30" s="563">
        <f>(N30/D30)</f>
        <v>1.3021203009783302</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W42"/>
  <sheetViews>
    <sheetView zoomScale="80" zoomScaleNormal="80" workbookViewId="0">
      <selection activeCell="H8" sqref="H8"/>
    </sheetView>
  </sheetViews>
  <sheetFormatPr baseColWidth="10" defaultColWidth="11.42578125" defaultRowHeight="15" x14ac:dyDescent="0.25"/>
  <cols>
    <col min="1" max="1" width="1.85546875" style="867" customWidth="1"/>
    <col min="2" max="2" width="44.1406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19" x14ac:dyDescent="0.25">
      <c r="A1" s="866"/>
      <c r="B1" s="866"/>
      <c r="H1" s="868"/>
      <c r="I1" s="868"/>
    </row>
    <row r="2" spans="1:19" ht="48.75" customHeight="1" x14ac:dyDescent="0.25">
      <c r="A2" s="866"/>
      <c r="B2" s="866"/>
      <c r="H2" s="868"/>
      <c r="I2" s="868"/>
    </row>
    <row r="3" spans="1:19" ht="24" customHeight="1" x14ac:dyDescent="0.25">
      <c r="A3" s="866"/>
      <c r="B3" s="1031" t="s">
        <v>349</v>
      </c>
      <c r="C3" s="1031"/>
      <c r="D3" s="1031"/>
      <c r="E3" s="1031"/>
      <c r="F3" s="1031"/>
      <c r="G3" s="1031"/>
      <c r="H3" s="1031"/>
      <c r="I3" s="1031"/>
      <c r="J3" s="1031"/>
      <c r="K3" s="1031"/>
      <c r="L3" s="1031"/>
      <c r="M3" s="1031"/>
      <c r="N3" s="1031"/>
      <c r="O3" s="1031"/>
      <c r="P3" s="1031"/>
      <c r="Q3" s="1031"/>
      <c r="R3" s="1031"/>
    </row>
    <row r="4" spans="1:19" ht="13.5" customHeight="1" x14ac:dyDescent="0.25">
      <c r="A4" s="866"/>
      <c r="B4" s="866"/>
      <c r="H4" s="868"/>
      <c r="I4" s="868"/>
    </row>
    <row r="5" spans="1:19" x14ac:dyDescent="0.25">
      <c r="A5" s="866"/>
      <c r="B5" s="869"/>
      <c r="C5" s="1027" t="s">
        <v>350</v>
      </c>
      <c r="D5" s="1027"/>
      <c r="E5" s="1027"/>
      <c r="F5" s="1027"/>
      <c r="G5" s="1027"/>
      <c r="H5" s="1027"/>
      <c r="I5" s="1027"/>
      <c r="J5" s="1027" t="s">
        <v>351</v>
      </c>
      <c r="K5" s="1027"/>
      <c r="L5" s="1027"/>
      <c r="M5" s="1027"/>
      <c r="N5" s="1027"/>
      <c r="O5" s="1027"/>
      <c r="P5" s="1027"/>
      <c r="Q5" s="1027"/>
      <c r="R5" s="1027"/>
      <c r="S5" s="1027"/>
    </row>
    <row r="6" spans="1:19" ht="25.5" customHeight="1" x14ac:dyDescent="0.25">
      <c r="A6" s="866"/>
      <c r="B6" s="869"/>
      <c r="C6" s="1028"/>
      <c r="D6" s="1028"/>
      <c r="E6" s="1028"/>
      <c r="F6" s="1028"/>
      <c r="G6" s="1028"/>
      <c r="H6" s="1028"/>
      <c r="I6" s="1028"/>
      <c r="J6" s="1028">
        <v>43830</v>
      </c>
      <c r="K6" s="1029"/>
      <c r="L6" s="1030">
        <v>44196</v>
      </c>
      <c r="M6" s="1030"/>
      <c r="N6" s="1030">
        <v>44561</v>
      </c>
      <c r="O6" s="1030"/>
      <c r="P6" s="1030">
        <v>44926</v>
      </c>
      <c r="Q6" s="1030"/>
      <c r="R6" s="1030">
        <f>H7</f>
        <v>45107</v>
      </c>
      <c r="S6" s="1030"/>
    </row>
    <row r="7" spans="1:19" x14ac:dyDescent="0.25">
      <c r="B7" s="870"/>
      <c r="C7" s="871">
        <v>43465</v>
      </c>
      <c r="D7" s="871">
        <v>43830</v>
      </c>
      <c r="E7" s="871">
        <v>44196</v>
      </c>
      <c r="F7" s="871">
        <v>44561</v>
      </c>
      <c r="G7" s="871">
        <v>44926</v>
      </c>
      <c r="H7" s="871">
        <v>45107</v>
      </c>
      <c r="I7" s="871"/>
      <c r="J7" s="871" t="s">
        <v>31</v>
      </c>
      <c r="K7" s="871" t="s">
        <v>352</v>
      </c>
      <c r="L7" s="871" t="s">
        <v>31</v>
      </c>
      <c r="M7" s="871" t="s">
        <v>352</v>
      </c>
      <c r="N7" s="871" t="s">
        <v>31</v>
      </c>
      <c r="O7" s="871" t="s">
        <v>352</v>
      </c>
      <c r="P7" s="871" t="s">
        <v>31</v>
      </c>
      <c r="Q7" s="871" t="s">
        <v>352</v>
      </c>
      <c r="R7" s="871" t="s">
        <v>31</v>
      </c>
      <c r="S7" s="871" t="s">
        <v>352</v>
      </c>
    </row>
    <row r="8" spans="1:19" x14ac:dyDescent="0.25">
      <c r="B8" s="872" t="s">
        <v>32</v>
      </c>
      <c r="C8" s="873">
        <v>1767186</v>
      </c>
      <c r="D8" s="873">
        <v>1894744</v>
      </c>
      <c r="E8" s="873">
        <v>1850950</v>
      </c>
      <c r="F8" s="873">
        <v>1892604</v>
      </c>
      <c r="G8" s="873">
        <v>1982018</v>
      </c>
      <c r="H8" s="873">
        <v>2055760</v>
      </c>
      <c r="I8" s="874"/>
      <c r="J8" s="875">
        <v>7.2181422894930236E-2</v>
      </c>
      <c r="K8" s="876">
        <v>127558</v>
      </c>
      <c r="L8" s="878">
        <v>-2.3113412682663204E-2</v>
      </c>
      <c r="M8" s="879">
        <v>-43794</v>
      </c>
      <c r="N8" s="878">
        <v>2.250411950619946E-2</v>
      </c>
      <c r="O8" s="879">
        <v>41654</v>
      </c>
      <c r="P8" s="878">
        <v>4.7243903109155383E-2</v>
      </c>
      <c r="Q8" s="873">
        <f>G8-F8</f>
        <v>89414</v>
      </c>
      <c r="R8" s="878">
        <f>[1]Cuadro2_ampl!P5</f>
        <v>6.0020893512182871E-2</v>
      </c>
      <c r="S8" s="879">
        <f>[1]Cuadro2_ampl!Q5</f>
        <v>116402</v>
      </c>
    </row>
    <row r="9" spans="1:19" x14ac:dyDescent="0.25">
      <c r="B9" s="880" t="s">
        <v>254</v>
      </c>
      <c r="C9" s="881">
        <v>1638618</v>
      </c>
      <c r="D9" s="881">
        <v>1735551</v>
      </c>
      <c r="E9" s="881">
        <v>1709394</v>
      </c>
      <c r="F9" s="881">
        <v>1768008</v>
      </c>
      <c r="G9" s="881">
        <v>1850208</v>
      </c>
      <c r="H9" s="881">
        <v>1913969</v>
      </c>
      <c r="I9" s="882"/>
      <c r="J9" s="883">
        <v>5.9155336997396502E-2</v>
      </c>
      <c r="K9" s="884">
        <v>96933</v>
      </c>
      <c r="L9" s="885">
        <v>-1.507129436127197E-2</v>
      </c>
      <c r="M9" s="884">
        <v>-26157</v>
      </c>
      <c r="N9" s="885">
        <v>3.4289344644944375E-2</v>
      </c>
      <c r="O9" s="884">
        <v>58614</v>
      </c>
      <c r="P9" s="885">
        <v>4.6493002294107244E-2</v>
      </c>
      <c r="Q9" s="881">
        <f t="shared" ref="Q9:Q22" si="0">G9-F9</f>
        <v>82200</v>
      </c>
      <c r="R9" s="885">
        <f>[1]Cuadro2_ampl!P6</f>
        <v>6.0513997460044378E-2</v>
      </c>
      <c r="S9" s="884">
        <f>[1]Cuadro2_ampl!Q6</f>
        <v>109213</v>
      </c>
    </row>
    <row r="10" spans="1:19" x14ac:dyDescent="0.25">
      <c r="B10" s="886" t="s">
        <v>353</v>
      </c>
      <c r="C10" s="887">
        <v>334306</v>
      </c>
      <c r="D10" s="887">
        <v>350514</v>
      </c>
      <c r="E10" s="887">
        <v>352921</v>
      </c>
      <c r="F10" s="887">
        <v>352430</v>
      </c>
      <c r="G10" s="887">
        <v>359348</v>
      </c>
      <c r="H10" s="887">
        <v>366425</v>
      </c>
      <c r="I10" s="888"/>
      <c r="J10" s="889">
        <v>4.8482527983344514E-2</v>
      </c>
      <c r="K10" s="890">
        <v>16208</v>
      </c>
      <c r="L10" s="892">
        <v>6.8670580918308577E-3</v>
      </c>
      <c r="M10" s="890">
        <v>2407</v>
      </c>
      <c r="N10" s="892">
        <v>-1.3912461995744252E-3</v>
      </c>
      <c r="O10" s="890">
        <v>-491</v>
      </c>
      <c r="P10" s="892">
        <v>1.9629429957722211E-2</v>
      </c>
      <c r="Q10" s="887">
        <f t="shared" si="0"/>
        <v>6918</v>
      </c>
      <c r="R10" s="892">
        <f>[1]Cuadro2_ampl!P7</f>
        <v>3.3971432280056169E-2</v>
      </c>
      <c r="S10" s="890">
        <f>[1]Cuadro2_ampl!Q7</f>
        <v>12039</v>
      </c>
    </row>
    <row r="11" spans="1:19" x14ac:dyDescent="0.25">
      <c r="B11" s="893" t="s">
        <v>354</v>
      </c>
      <c r="C11" s="894">
        <v>1304312</v>
      </c>
      <c r="D11" s="894">
        <v>1385037</v>
      </c>
      <c r="E11" s="894">
        <v>1356473</v>
      </c>
      <c r="F11" s="894">
        <v>1415578</v>
      </c>
      <c r="G11" s="894">
        <v>1490860</v>
      </c>
      <c r="H11" s="894">
        <v>1547544</v>
      </c>
      <c r="I11" s="895"/>
      <c r="J11" s="896">
        <v>6.1890866602469341E-2</v>
      </c>
      <c r="K11" s="897">
        <v>80725</v>
      </c>
      <c r="L11" s="898">
        <v>-2.0623275768084204E-2</v>
      </c>
      <c r="M11" s="897">
        <v>-28564</v>
      </c>
      <c r="N11" s="898">
        <v>4.3572559129448241E-2</v>
      </c>
      <c r="O11" s="897">
        <v>59105</v>
      </c>
      <c r="P11" s="898">
        <v>5.3181103407936581E-2</v>
      </c>
      <c r="Q11" s="894">
        <f t="shared" si="0"/>
        <v>75282</v>
      </c>
      <c r="R11" s="898">
        <f>[1]Cuadro2_ampl!P8</f>
        <v>6.6999455311403278E-2</v>
      </c>
      <c r="S11" s="897">
        <f>[1]Cuadro2_ampl!Q8</f>
        <v>97174</v>
      </c>
    </row>
    <row r="12" spans="1:19" x14ac:dyDescent="0.25">
      <c r="B12" s="899" t="s">
        <v>355</v>
      </c>
      <c r="C12" s="900">
        <v>429437</v>
      </c>
      <c r="D12" s="900">
        <v>467298</v>
      </c>
      <c r="E12" s="900">
        <v>473559</v>
      </c>
      <c r="F12" s="900">
        <v>487549</v>
      </c>
      <c r="G12" s="900">
        <v>515590</v>
      </c>
      <c r="H12" s="900">
        <v>538187</v>
      </c>
      <c r="I12" s="901"/>
      <c r="J12" s="889">
        <v>8.8164270894217411E-2</v>
      </c>
      <c r="K12" s="890">
        <v>37861</v>
      </c>
      <c r="L12" s="892">
        <v>1.3398302582078303E-2</v>
      </c>
      <c r="M12" s="890">
        <v>6261</v>
      </c>
      <c r="N12" s="892">
        <v>2.9542253446772193E-2</v>
      </c>
      <c r="O12" s="890">
        <v>13990</v>
      </c>
      <c r="P12" s="892">
        <v>5.7514219083620421E-2</v>
      </c>
      <c r="Q12" s="887">
        <f t="shared" si="0"/>
        <v>28041</v>
      </c>
      <c r="R12" s="892">
        <f>[1]Cuadro2_ampl!P9</f>
        <v>7.5788770908625791E-2</v>
      </c>
      <c r="S12" s="890">
        <f>[1]Cuadro2_ampl!Q9</f>
        <v>37915</v>
      </c>
    </row>
    <row r="13" spans="1:19" x14ac:dyDescent="0.25">
      <c r="B13" s="886" t="s">
        <v>356</v>
      </c>
      <c r="C13" s="887">
        <v>490680</v>
      </c>
      <c r="D13" s="887">
        <v>515590</v>
      </c>
      <c r="E13" s="887">
        <v>506355</v>
      </c>
      <c r="F13" s="887">
        <v>529632</v>
      </c>
      <c r="G13" s="887">
        <v>560619</v>
      </c>
      <c r="H13" s="887">
        <v>581889</v>
      </c>
      <c r="I13" s="888"/>
      <c r="J13" s="889">
        <v>5.076628352490431E-2</v>
      </c>
      <c r="K13" s="890">
        <v>24910</v>
      </c>
      <c r="L13" s="892">
        <v>-1.7911518842491092E-2</v>
      </c>
      <c r="M13" s="890">
        <v>-9235</v>
      </c>
      <c r="N13" s="892">
        <v>4.5969724797819689E-2</v>
      </c>
      <c r="O13" s="890">
        <v>23277</v>
      </c>
      <c r="P13" s="892">
        <v>5.8506661228928669E-2</v>
      </c>
      <c r="Q13" s="887">
        <f t="shared" si="0"/>
        <v>30987</v>
      </c>
      <c r="R13" s="892">
        <f>[1]Cuadro2_ampl!P10</f>
        <v>7.0493091058941637E-2</v>
      </c>
      <c r="S13" s="890">
        <f>[1]Cuadro2_ampl!Q10</f>
        <v>38318</v>
      </c>
    </row>
    <row r="14" spans="1:19" x14ac:dyDescent="0.25">
      <c r="B14" s="902" t="s">
        <v>357</v>
      </c>
      <c r="C14" s="903">
        <v>384195</v>
      </c>
      <c r="D14" s="903">
        <v>402149</v>
      </c>
      <c r="E14" s="903">
        <v>376559</v>
      </c>
      <c r="F14" s="903">
        <v>398397</v>
      </c>
      <c r="G14" s="903">
        <v>414651</v>
      </c>
      <c r="H14" s="903">
        <v>427468</v>
      </c>
      <c r="I14" s="904"/>
      <c r="J14" s="889">
        <v>4.67314775049128E-2</v>
      </c>
      <c r="K14" s="890">
        <v>17954</v>
      </c>
      <c r="L14" s="892">
        <v>-6.363313100368273E-2</v>
      </c>
      <c r="M14" s="890">
        <v>-25590</v>
      </c>
      <c r="N14" s="892">
        <v>5.7993568072997936E-2</v>
      </c>
      <c r="O14" s="890">
        <v>21838</v>
      </c>
      <c r="P14" s="892">
        <v>4.0798499988704773E-2</v>
      </c>
      <c r="Q14" s="887">
        <f t="shared" si="0"/>
        <v>16254</v>
      </c>
      <c r="R14" s="892">
        <f>[1]Cuadro2_ampl!P11</f>
        <v>5.1511953695572599E-2</v>
      </c>
      <c r="S14" s="890">
        <f>[1]Cuadro2_ampl!Q11</f>
        <v>20941</v>
      </c>
    </row>
    <row r="15" spans="1:19" x14ac:dyDescent="0.25">
      <c r="B15" s="880" t="s">
        <v>358</v>
      </c>
      <c r="C15" s="881">
        <v>1054275</v>
      </c>
      <c r="D15" s="881">
        <v>1115183</v>
      </c>
      <c r="E15" s="881">
        <v>1124230</v>
      </c>
      <c r="F15" s="881">
        <v>1222142</v>
      </c>
      <c r="G15" s="881">
        <v>1313437</v>
      </c>
      <c r="H15" s="881">
        <v>1363782</v>
      </c>
      <c r="I15" s="882"/>
      <c r="J15" s="883">
        <v>5.7772402836072212E-2</v>
      </c>
      <c r="K15" s="884">
        <v>60908</v>
      </c>
      <c r="L15" s="905">
        <v>8.1125698652149136E-3</v>
      </c>
      <c r="M15" s="884">
        <v>9047</v>
      </c>
      <c r="N15" s="905">
        <v>8.7092498865890322E-2</v>
      </c>
      <c r="O15" s="884">
        <v>97912</v>
      </c>
      <c r="P15" s="905">
        <v>7.4700812180581222E-2</v>
      </c>
      <c r="Q15" s="881">
        <f t="shared" si="0"/>
        <v>91295</v>
      </c>
      <c r="R15" s="905">
        <f>[1]Cuadro2_ampl!P12</f>
        <v>8.6539495730029836E-2</v>
      </c>
      <c r="S15" s="884">
        <f>[1]Cuadro2_ampl!Q12</f>
        <v>108621</v>
      </c>
    </row>
    <row r="16" spans="1:19" x14ac:dyDescent="0.25">
      <c r="B16" s="886" t="s">
        <v>355</v>
      </c>
      <c r="C16" s="887">
        <v>277636</v>
      </c>
      <c r="D16" s="887">
        <v>310719</v>
      </c>
      <c r="E16" s="887">
        <v>337667</v>
      </c>
      <c r="F16" s="887">
        <v>378893</v>
      </c>
      <c r="G16" s="887">
        <v>419029</v>
      </c>
      <c r="H16" s="887">
        <v>439069</v>
      </c>
      <c r="I16" s="888"/>
      <c r="J16" s="889">
        <v>0.11915961906957317</v>
      </c>
      <c r="K16" s="890">
        <v>33083</v>
      </c>
      <c r="L16" s="892">
        <v>8.6727879531023122E-2</v>
      </c>
      <c r="M16" s="890">
        <v>26948</v>
      </c>
      <c r="N16" s="892">
        <v>0.12209069882458157</v>
      </c>
      <c r="O16" s="890">
        <v>41226</v>
      </c>
      <c r="P16" s="892">
        <v>0.10592964240563951</v>
      </c>
      <c r="Q16" s="887">
        <f t="shared" si="0"/>
        <v>40136</v>
      </c>
      <c r="R16" s="892">
        <f>[1]Cuadro2_ampl!P13</f>
        <v>0.11583834831049478</v>
      </c>
      <c r="S16" s="890">
        <f>[1]Cuadro2_ampl!Q13</f>
        <v>45581</v>
      </c>
    </row>
    <row r="17" spans="2:21" x14ac:dyDescent="0.25">
      <c r="B17" s="886" t="s">
        <v>356</v>
      </c>
      <c r="C17" s="887">
        <v>427294</v>
      </c>
      <c r="D17" s="887">
        <v>442658</v>
      </c>
      <c r="E17" s="887">
        <v>443395</v>
      </c>
      <c r="F17" s="887">
        <v>474372</v>
      </c>
      <c r="G17" s="887">
        <v>508082</v>
      </c>
      <c r="H17" s="887">
        <v>526279</v>
      </c>
      <c r="I17" s="888"/>
      <c r="J17" s="889">
        <v>3.5956507697276319E-2</v>
      </c>
      <c r="K17" s="890">
        <v>15364</v>
      </c>
      <c r="L17" s="892">
        <v>1.6649422353147703E-3</v>
      </c>
      <c r="M17" s="890">
        <v>737</v>
      </c>
      <c r="N17" s="892">
        <v>6.9863214515274219E-2</v>
      </c>
      <c r="O17" s="890">
        <v>30977</v>
      </c>
      <c r="P17" s="892">
        <v>7.1062372989974198E-2</v>
      </c>
      <c r="Q17" s="887">
        <f t="shared" si="0"/>
        <v>33710</v>
      </c>
      <c r="R17" s="892">
        <f>[1]Cuadro2_ampl!P14</f>
        <v>8.0774870314162195E-2</v>
      </c>
      <c r="S17" s="890">
        <f>[1]Cuadro2_ampl!Q14</f>
        <v>39333</v>
      </c>
    </row>
    <row r="18" spans="2:21" x14ac:dyDescent="0.25">
      <c r="B18" s="902" t="s">
        <v>357</v>
      </c>
      <c r="C18" s="903">
        <v>349345</v>
      </c>
      <c r="D18" s="903">
        <v>361806</v>
      </c>
      <c r="E18" s="903">
        <v>343168</v>
      </c>
      <c r="F18" s="903">
        <v>368877</v>
      </c>
      <c r="G18" s="903">
        <v>386326</v>
      </c>
      <c r="H18" s="903">
        <v>398434</v>
      </c>
      <c r="I18" s="904"/>
      <c r="J18" s="906">
        <v>3.5669610270649299E-2</v>
      </c>
      <c r="K18" s="907">
        <v>12461</v>
      </c>
      <c r="L18" s="909">
        <v>-5.151379468554973E-2</v>
      </c>
      <c r="M18" s="907">
        <v>-18638</v>
      </c>
      <c r="N18" s="909">
        <v>7.4916658895934463E-2</v>
      </c>
      <c r="O18" s="907">
        <v>25709</v>
      </c>
      <c r="P18" s="909">
        <v>4.7303030549478597E-2</v>
      </c>
      <c r="Q18" s="903">
        <f t="shared" si="0"/>
        <v>17449</v>
      </c>
      <c r="R18" s="909">
        <f>[1]Cuadro2_ampl!P15</f>
        <v>6.3264723385291211E-2</v>
      </c>
      <c r="S18" s="907">
        <f>[1]Cuadro2_ampl!Q15</f>
        <v>23707</v>
      </c>
    </row>
    <row r="19" spans="2:21" ht="15" customHeight="1" x14ac:dyDescent="0.25">
      <c r="B19" s="880" t="s">
        <v>359</v>
      </c>
      <c r="C19" s="881">
        <v>250037</v>
      </c>
      <c r="D19" s="881">
        <v>269854</v>
      </c>
      <c r="E19" s="881">
        <v>232243</v>
      </c>
      <c r="F19" s="881">
        <v>193436</v>
      </c>
      <c r="G19" s="881">
        <v>177423</v>
      </c>
      <c r="H19" s="881">
        <v>183762</v>
      </c>
      <c r="I19" s="882"/>
      <c r="J19" s="911">
        <v>7.92562700720294E-2</v>
      </c>
      <c r="K19" s="912">
        <v>19817</v>
      </c>
      <c r="L19" s="913">
        <v>-0.13937536593861866</v>
      </c>
      <c r="M19" s="912">
        <v>-37611</v>
      </c>
      <c r="N19" s="913">
        <v>-0.16709653251120593</v>
      </c>
      <c r="O19" s="912">
        <v>-38807</v>
      </c>
      <c r="P19" s="913">
        <v>-8.2781902024442244E-2</v>
      </c>
      <c r="Q19" s="1002">
        <f t="shared" si="0"/>
        <v>-16013</v>
      </c>
      <c r="R19" s="913">
        <f>[1]Cuadro2_ampl!P16</f>
        <v>-5.8639714357432315E-2</v>
      </c>
      <c r="S19" s="912">
        <f>[1]Cuadro2_ampl!Q16</f>
        <v>-11447</v>
      </c>
    </row>
    <row r="20" spans="2:21" x14ac:dyDescent="0.25">
      <c r="B20" s="886" t="s">
        <v>355</v>
      </c>
      <c r="C20" s="887">
        <v>151801</v>
      </c>
      <c r="D20" s="887">
        <v>156579</v>
      </c>
      <c r="E20" s="887">
        <v>135892</v>
      </c>
      <c r="F20" s="887">
        <v>108656</v>
      </c>
      <c r="G20" s="887">
        <v>96561</v>
      </c>
      <c r="H20" s="887">
        <v>99118</v>
      </c>
      <c r="I20" s="888"/>
      <c r="J20" s="889">
        <v>3.1475418475504169E-2</v>
      </c>
      <c r="K20" s="890">
        <v>4778</v>
      </c>
      <c r="L20" s="892">
        <v>-0.13211861105256772</v>
      </c>
      <c r="M20" s="890">
        <v>-20687</v>
      </c>
      <c r="N20" s="892">
        <v>-0.20042386601124418</v>
      </c>
      <c r="O20" s="890">
        <v>-27236</v>
      </c>
      <c r="P20" s="892">
        <v>-0.11131460756884115</v>
      </c>
      <c r="Q20" s="887">
        <f t="shared" si="0"/>
        <v>-12095</v>
      </c>
      <c r="R20" s="892">
        <f>[1]Cuadro2_ampl!P17</f>
        <v>-7.1789781240635286E-2</v>
      </c>
      <c r="S20" s="890">
        <f>[1]Cuadro2_ampl!Q17</f>
        <v>-7666</v>
      </c>
    </row>
    <row r="21" spans="2:21" x14ac:dyDescent="0.25">
      <c r="B21" s="886" t="s">
        <v>356</v>
      </c>
      <c r="C21" s="887">
        <v>63386</v>
      </c>
      <c r="D21" s="887">
        <v>72932</v>
      </c>
      <c r="E21" s="887">
        <v>62960</v>
      </c>
      <c r="F21" s="887">
        <v>55260</v>
      </c>
      <c r="G21" s="887">
        <v>52537</v>
      </c>
      <c r="H21" s="887">
        <v>55610</v>
      </c>
      <c r="I21" s="888"/>
      <c r="J21" s="889">
        <v>0.15060107910264087</v>
      </c>
      <c r="K21" s="890">
        <v>9546</v>
      </c>
      <c r="L21" s="892">
        <v>-0.13673010475511438</v>
      </c>
      <c r="M21" s="890">
        <v>-9972</v>
      </c>
      <c r="N21" s="892">
        <v>-0.12229987293519695</v>
      </c>
      <c r="O21" s="890">
        <v>-7700</v>
      </c>
      <c r="P21" s="892">
        <v>-4.9276149113282708E-2</v>
      </c>
      <c r="Q21" s="887">
        <f t="shared" si="0"/>
        <v>-2723</v>
      </c>
      <c r="R21" s="892">
        <f>[1]Cuadro2_ampl!P18</f>
        <v>-1.7924944812362065E-2</v>
      </c>
      <c r="S21" s="890">
        <f>[1]Cuadro2_ampl!Q18</f>
        <v>-1015</v>
      </c>
    </row>
    <row r="22" spans="2:21" x14ac:dyDescent="0.25">
      <c r="B22" s="902" t="s">
        <v>357</v>
      </c>
      <c r="C22" s="903">
        <v>34850</v>
      </c>
      <c r="D22" s="903">
        <v>40343</v>
      </c>
      <c r="E22" s="903">
        <v>33391</v>
      </c>
      <c r="F22" s="903">
        <v>29520</v>
      </c>
      <c r="G22" s="903">
        <v>28325</v>
      </c>
      <c r="H22" s="903">
        <v>29034</v>
      </c>
      <c r="I22" s="904"/>
      <c r="J22" s="906">
        <v>0.15761836441893839</v>
      </c>
      <c r="K22" s="907">
        <v>5493</v>
      </c>
      <c r="L22" s="909">
        <v>-0.17232233596906521</v>
      </c>
      <c r="M22" s="907">
        <v>-6952</v>
      </c>
      <c r="N22" s="909">
        <v>-0.11592944206522715</v>
      </c>
      <c r="O22" s="907">
        <v>-3871</v>
      </c>
      <c r="P22" s="909">
        <v>-4.0481029810298108E-2</v>
      </c>
      <c r="Q22" s="903">
        <f t="shared" si="0"/>
        <v>-1195</v>
      </c>
      <c r="R22" s="909">
        <f>[1]Cuadro2_ampl!P19</f>
        <v>-8.6981132075471645E-2</v>
      </c>
      <c r="S22" s="907">
        <f>[1]Cuadro2_ampl!Q19</f>
        <v>-2766</v>
      </c>
    </row>
    <row r="23" spans="2:21" x14ac:dyDescent="0.25">
      <c r="B23" s="914"/>
      <c r="C23" s="914"/>
      <c r="D23" s="914"/>
      <c r="E23" s="914"/>
      <c r="F23" s="914"/>
      <c r="G23" s="914"/>
      <c r="H23" s="914"/>
      <c r="I23" s="914"/>
      <c r="J23" s="914"/>
      <c r="K23" s="914"/>
      <c r="L23" s="914"/>
      <c r="M23" s="914"/>
      <c r="N23" s="914"/>
      <c r="O23" s="914"/>
      <c r="P23" s="914"/>
      <c r="Q23" s="914"/>
      <c r="R23" s="914"/>
      <c r="S23" s="914"/>
    </row>
    <row r="24" spans="2:21" x14ac:dyDescent="0.25">
      <c r="B24" s="915"/>
      <c r="C24" s="1027" t="s">
        <v>350</v>
      </c>
      <c r="D24" s="1027"/>
      <c r="E24" s="1027"/>
      <c r="F24" s="1027"/>
      <c r="G24" s="1027"/>
      <c r="H24" s="1027"/>
      <c r="I24" s="1027"/>
      <c r="J24" s="1027" t="s">
        <v>351</v>
      </c>
      <c r="K24" s="1027"/>
      <c r="L24" s="1027"/>
      <c r="M24" s="1027"/>
      <c r="N24" s="1027"/>
      <c r="O24" s="1027"/>
      <c r="P24" s="1027"/>
      <c r="Q24" s="1027"/>
      <c r="R24" s="1027"/>
      <c r="S24" s="1027"/>
    </row>
    <row r="25" spans="2:21" ht="24" customHeight="1" x14ac:dyDescent="0.25">
      <c r="B25" s="915"/>
      <c r="C25" s="1028"/>
      <c r="D25" s="1028"/>
      <c r="E25" s="1028"/>
      <c r="F25" s="1028"/>
      <c r="G25" s="1028"/>
      <c r="H25" s="1028"/>
      <c r="I25" s="1028"/>
      <c r="J25" s="1028">
        <v>43830</v>
      </c>
      <c r="K25" s="1029"/>
      <c r="L25" s="1030">
        <v>44196</v>
      </c>
      <c r="M25" s="1030"/>
      <c r="N25" s="1030">
        <v>44561</v>
      </c>
      <c r="O25" s="1030"/>
      <c r="P25" s="1030">
        <v>44926</v>
      </c>
      <c r="Q25" s="1030"/>
      <c r="R25" s="1030">
        <f>R6</f>
        <v>45107</v>
      </c>
      <c r="S25" s="1030"/>
    </row>
    <row r="26" spans="2:21" x14ac:dyDescent="0.25">
      <c r="B26" s="870"/>
      <c r="C26" s="871">
        <v>43465</v>
      </c>
      <c r="D26" s="871">
        <v>43830</v>
      </c>
      <c r="E26" s="871">
        <v>44196</v>
      </c>
      <c r="F26" s="871">
        <v>44561</v>
      </c>
      <c r="G26" s="871">
        <v>44926</v>
      </c>
      <c r="H26" s="871">
        <f>H7</f>
        <v>45107</v>
      </c>
      <c r="I26" s="871"/>
      <c r="J26" s="871" t="s">
        <v>31</v>
      </c>
      <c r="K26" s="871" t="s">
        <v>352</v>
      </c>
      <c r="L26" s="871" t="s">
        <v>31</v>
      </c>
      <c r="M26" s="871" t="s">
        <v>352</v>
      </c>
      <c r="N26" s="871" t="s">
        <v>31</v>
      </c>
      <c r="O26" s="871" t="s">
        <v>352</v>
      </c>
      <c r="P26" s="871" t="s">
        <v>31</v>
      </c>
      <c r="Q26" s="871" t="s">
        <v>352</v>
      </c>
      <c r="R26" s="871" t="s">
        <v>31</v>
      </c>
      <c r="S26" s="871" t="s">
        <v>352</v>
      </c>
    </row>
    <row r="27" spans="2:21" x14ac:dyDescent="0.25">
      <c r="B27" s="872" t="s">
        <v>75</v>
      </c>
      <c r="C27" s="873">
        <v>1320659</v>
      </c>
      <c r="D27" s="873">
        <v>1411021</v>
      </c>
      <c r="E27" s="873">
        <v>1427207</v>
      </c>
      <c r="F27" s="873">
        <v>1569205</v>
      </c>
      <c r="G27" s="873">
        <v>1727429</v>
      </c>
      <c r="H27" s="873">
        <v>1821821</v>
      </c>
      <c r="I27" s="874"/>
      <c r="J27" s="875">
        <v>6.842190149008931E-2</v>
      </c>
      <c r="K27" s="876">
        <v>90362</v>
      </c>
      <c r="L27" s="877">
        <v>1.1471126227037054E-2</v>
      </c>
      <c r="M27" s="873">
        <v>16186</v>
      </c>
      <c r="N27" s="878">
        <v>9.9493626362538778E-2</v>
      </c>
      <c r="O27" s="873">
        <v>141998</v>
      </c>
      <c r="P27" s="878">
        <v>0.10083067540569912</v>
      </c>
      <c r="Q27" s="873">
        <f>G27-F27</f>
        <v>158224</v>
      </c>
      <c r="R27" s="878">
        <f>[1]Cuadro2_ampl!P24</f>
        <v>0.12681153369664511</v>
      </c>
      <c r="S27" s="879">
        <f>[1]Cuadro2_ampl!Q24</f>
        <v>205028</v>
      </c>
    </row>
    <row r="28" spans="2:21" ht="15" customHeight="1" x14ac:dyDescent="0.25">
      <c r="B28" s="916" t="s">
        <v>360</v>
      </c>
      <c r="C28" s="917">
        <v>52274</v>
      </c>
      <c r="D28" s="917">
        <v>60438</v>
      </c>
      <c r="E28" s="917">
        <v>61411</v>
      </c>
      <c r="F28" s="917">
        <v>62214</v>
      </c>
      <c r="G28" s="917">
        <v>65642</v>
      </c>
      <c r="H28" s="917">
        <v>67917</v>
      </c>
      <c r="I28" s="882"/>
      <c r="J28" s="918">
        <v>0.15617706699315148</v>
      </c>
      <c r="K28" s="917">
        <v>8164</v>
      </c>
      <c r="L28" s="919">
        <v>1.6099142923326371E-2</v>
      </c>
      <c r="M28" s="920">
        <v>973</v>
      </c>
      <c r="N28" s="919">
        <v>1.3075833319763586E-2</v>
      </c>
      <c r="O28" s="920">
        <v>803</v>
      </c>
      <c r="P28" s="919">
        <v>5.510013823255222E-2</v>
      </c>
      <c r="Q28" s="917">
        <f t="shared" ref="Q28:Q41" si="1">G28-F28</f>
        <v>3428</v>
      </c>
      <c r="R28" s="921">
        <f>[1]Cuadro2_ampl!P25</f>
        <v>8.9670773969965367E-2</v>
      </c>
      <c r="S28" s="920">
        <f>[1]Cuadro2_ampl!Q25</f>
        <v>5589</v>
      </c>
    </row>
    <row r="29" spans="2:21" x14ac:dyDescent="0.25">
      <c r="B29" s="886" t="s">
        <v>361</v>
      </c>
      <c r="C29" s="887">
        <v>224714</v>
      </c>
      <c r="D29" s="887">
        <v>246617</v>
      </c>
      <c r="E29" s="887">
        <v>254644</v>
      </c>
      <c r="F29" s="887">
        <v>292469</v>
      </c>
      <c r="G29" s="887">
        <v>351993</v>
      </c>
      <c r="H29" s="887">
        <v>391945</v>
      </c>
      <c r="I29" s="888"/>
      <c r="J29" s="889">
        <v>9.747056258177067E-2</v>
      </c>
      <c r="K29" s="887">
        <v>21903</v>
      </c>
      <c r="L29" s="892">
        <v>3.2548445565390827E-2</v>
      </c>
      <c r="M29" s="890">
        <v>8027</v>
      </c>
      <c r="N29" s="892">
        <v>0.14854070781169004</v>
      </c>
      <c r="O29" s="890">
        <v>37825</v>
      </c>
      <c r="P29" s="892">
        <v>0.20352242459884629</v>
      </c>
      <c r="Q29" s="887">
        <f t="shared" si="1"/>
        <v>59524</v>
      </c>
      <c r="R29" s="891">
        <f>[1]Cuadro2_ampl!P26</f>
        <v>0.29304855880732528</v>
      </c>
      <c r="S29" s="890">
        <f>[1]Cuadro2_ampl!Q26</f>
        <v>88828</v>
      </c>
    </row>
    <row r="30" spans="2:21" x14ac:dyDescent="0.25">
      <c r="B30" s="886" t="s">
        <v>362</v>
      </c>
      <c r="C30" s="887">
        <v>235924</v>
      </c>
      <c r="D30" s="887">
        <v>250318</v>
      </c>
      <c r="E30" s="887">
        <v>253202</v>
      </c>
      <c r="F30" s="887">
        <v>291129</v>
      </c>
      <c r="G30" s="887">
        <v>322595</v>
      </c>
      <c r="H30" s="887">
        <v>332452</v>
      </c>
      <c r="I30" s="888"/>
      <c r="J30" s="889">
        <v>6.1011173089638993E-2</v>
      </c>
      <c r="K30" s="887">
        <v>14394</v>
      </c>
      <c r="L30" s="892">
        <v>1.1521344849351633E-2</v>
      </c>
      <c r="M30" s="890">
        <v>2884</v>
      </c>
      <c r="N30" s="892">
        <v>0.14978949613352177</v>
      </c>
      <c r="O30" s="890">
        <v>37927</v>
      </c>
      <c r="P30" s="892">
        <v>0.1080826712556977</v>
      </c>
      <c r="Q30" s="887">
        <f t="shared" si="1"/>
        <v>31466</v>
      </c>
      <c r="R30" s="891">
        <f>[1]Cuadro2_ampl!P27</f>
        <v>0.10599452412081534</v>
      </c>
      <c r="S30" s="890">
        <f>[1]Cuadro2_ampl!Q27</f>
        <v>31861</v>
      </c>
    </row>
    <row r="31" spans="2:21" x14ac:dyDescent="0.25">
      <c r="B31" s="886" t="s">
        <v>363</v>
      </c>
      <c r="C31" s="887">
        <v>94802</v>
      </c>
      <c r="D31" s="887">
        <v>96748</v>
      </c>
      <c r="E31" s="887">
        <v>88465</v>
      </c>
      <c r="F31" s="887">
        <v>91795</v>
      </c>
      <c r="G31" s="887">
        <v>97929</v>
      </c>
      <c r="H31" s="887">
        <v>100705</v>
      </c>
      <c r="I31" s="888"/>
      <c r="J31" s="889">
        <v>2.0526993101411373E-2</v>
      </c>
      <c r="K31" s="887">
        <v>1946</v>
      </c>
      <c r="L31" s="892">
        <v>-8.5614172902799046E-2</v>
      </c>
      <c r="M31" s="890">
        <v>-8283</v>
      </c>
      <c r="N31" s="892">
        <v>3.764200531283568E-2</v>
      </c>
      <c r="O31" s="890">
        <v>3330</v>
      </c>
      <c r="P31" s="892">
        <v>6.6822811699983609E-2</v>
      </c>
      <c r="Q31" s="887">
        <f t="shared" si="1"/>
        <v>6134</v>
      </c>
      <c r="R31" s="891">
        <f>[1]Cuadro2_ampl!P28</f>
        <v>6.4129929413753839E-2</v>
      </c>
      <c r="S31" s="890">
        <f>[1]Cuadro2_ampl!Q28</f>
        <v>6069</v>
      </c>
    </row>
    <row r="32" spans="2:21" x14ac:dyDescent="0.25">
      <c r="B32" s="886" t="s">
        <v>364</v>
      </c>
      <c r="C32" s="887">
        <v>166579</v>
      </c>
      <c r="D32" s="887">
        <v>170785</v>
      </c>
      <c r="E32" s="887">
        <v>156437</v>
      </c>
      <c r="F32" s="887">
        <v>169990</v>
      </c>
      <c r="G32" s="887">
        <v>175956</v>
      </c>
      <c r="H32" s="887">
        <v>179940</v>
      </c>
      <c r="I32" s="888"/>
      <c r="J32" s="889">
        <v>2.5249281121870082E-2</v>
      </c>
      <c r="K32" s="887">
        <v>4206</v>
      </c>
      <c r="L32" s="892">
        <v>-8.4012061949234385E-2</v>
      </c>
      <c r="M32" s="890">
        <v>-14348</v>
      </c>
      <c r="N32" s="892">
        <v>8.6635514616107523E-2</v>
      </c>
      <c r="O32" s="890">
        <v>13553</v>
      </c>
      <c r="P32" s="892">
        <v>3.5096182128360409E-2</v>
      </c>
      <c r="Q32" s="887">
        <f t="shared" si="1"/>
        <v>5966</v>
      </c>
      <c r="R32" s="891">
        <f>[1]Cuadro2_ampl!P29</f>
        <v>5.2416100316999836E-2</v>
      </c>
      <c r="S32" s="890">
        <f>[1]Cuadro2_ampl!Q29</f>
        <v>8962</v>
      </c>
      <c r="U32" s="922"/>
    </row>
    <row r="33" spans="2:23" x14ac:dyDescent="0.25">
      <c r="B33" s="886" t="s">
        <v>365</v>
      </c>
      <c r="C33" s="887">
        <v>132491</v>
      </c>
      <c r="D33" s="887">
        <v>151340</v>
      </c>
      <c r="E33" s="887">
        <v>154547</v>
      </c>
      <c r="F33" s="887">
        <v>170517</v>
      </c>
      <c r="G33" s="887">
        <v>187214</v>
      </c>
      <c r="H33" s="887">
        <v>199307</v>
      </c>
      <c r="I33" s="888"/>
      <c r="J33" s="889">
        <v>0.14226626714267376</v>
      </c>
      <c r="K33" s="887">
        <v>18849</v>
      </c>
      <c r="L33" s="892">
        <v>2.1190696445090529E-2</v>
      </c>
      <c r="M33" s="890">
        <v>3207</v>
      </c>
      <c r="N33" s="892">
        <v>0.10333426077503938</v>
      </c>
      <c r="O33" s="890">
        <v>15970</v>
      </c>
      <c r="P33" s="892">
        <v>9.7919855498278752E-2</v>
      </c>
      <c r="Q33" s="887">
        <f t="shared" si="1"/>
        <v>16697</v>
      </c>
      <c r="R33" s="891">
        <f>[1]Cuadro2_ampl!P30</f>
        <v>0.12092392832637811</v>
      </c>
      <c r="S33" s="890">
        <f>[1]Cuadro2_ampl!Q30</f>
        <v>21501</v>
      </c>
    </row>
    <row r="34" spans="2:23" x14ac:dyDescent="0.25">
      <c r="B34" s="923" t="s">
        <v>366</v>
      </c>
      <c r="C34" s="924">
        <v>7022</v>
      </c>
      <c r="D34" s="924">
        <v>9202</v>
      </c>
      <c r="E34" s="924">
        <v>11820</v>
      </c>
      <c r="F34" s="924">
        <v>15678</v>
      </c>
      <c r="G34" s="924">
        <v>19892</v>
      </c>
      <c r="H34" s="924">
        <v>20945</v>
      </c>
      <c r="I34" s="925"/>
      <c r="J34" s="926">
        <v>0.31045286243235548</v>
      </c>
      <c r="K34" s="924">
        <v>2180</v>
      </c>
      <c r="L34" s="927">
        <v>0.28450336883286242</v>
      </c>
      <c r="M34" s="928">
        <v>2618</v>
      </c>
      <c r="N34" s="927">
        <v>0.3263959390862945</v>
      </c>
      <c r="O34" s="928">
        <v>3858</v>
      </c>
      <c r="P34" s="927">
        <v>0.26878428370965679</v>
      </c>
      <c r="Q34" s="924">
        <f t="shared" si="1"/>
        <v>4214</v>
      </c>
      <c r="R34" s="929">
        <f>[1]Cuadro2_ampl!P31</f>
        <v>0.10896383756022665</v>
      </c>
      <c r="S34" s="928">
        <f>[1]Cuadro2_ampl!Q31</f>
        <v>2058</v>
      </c>
    </row>
    <row r="35" spans="2:23" x14ac:dyDescent="0.25">
      <c r="B35" s="923" t="s">
        <v>367</v>
      </c>
      <c r="C35" s="924">
        <v>171</v>
      </c>
      <c r="D35" s="924">
        <v>236</v>
      </c>
      <c r="E35" s="924">
        <v>293</v>
      </c>
      <c r="F35" s="924">
        <v>388</v>
      </c>
      <c r="G35" s="924">
        <v>233</v>
      </c>
      <c r="H35" s="924">
        <v>218</v>
      </c>
      <c r="I35" s="925"/>
      <c r="J35" s="926">
        <v>0.38011695906432741</v>
      </c>
      <c r="K35" s="924">
        <v>65</v>
      </c>
      <c r="L35" s="927">
        <v>0.24152542372881358</v>
      </c>
      <c r="M35" s="928">
        <v>57</v>
      </c>
      <c r="N35" s="927">
        <v>0.32423208191126274</v>
      </c>
      <c r="O35" s="928">
        <v>95</v>
      </c>
      <c r="P35" s="927">
        <v>-0.39948453608247425</v>
      </c>
      <c r="Q35" s="924">
        <f t="shared" si="1"/>
        <v>-155</v>
      </c>
      <c r="R35" s="929">
        <f>[1]Cuadro2_ampl!P32</f>
        <v>-0.55327868852459017</v>
      </c>
      <c r="S35" s="928">
        <f>[1]Cuadro2_ampl!Q32</f>
        <v>-270</v>
      </c>
    </row>
    <row r="36" spans="2:23" x14ac:dyDescent="0.25">
      <c r="B36" s="923" t="s">
        <v>368</v>
      </c>
      <c r="C36" s="924">
        <v>29845</v>
      </c>
      <c r="D36" s="924">
        <v>37073</v>
      </c>
      <c r="E36" s="924">
        <v>46805</v>
      </c>
      <c r="F36" s="924">
        <v>56289</v>
      </c>
      <c r="G36" s="924">
        <v>61732</v>
      </c>
      <c r="H36" s="924">
        <v>64773</v>
      </c>
      <c r="I36" s="925"/>
      <c r="J36" s="926">
        <v>0.24218462053945378</v>
      </c>
      <c r="K36" s="924">
        <v>7228</v>
      </c>
      <c r="L36" s="927">
        <v>0.26250910366034574</v>
      </c>
      <c r="M36" s="928">
        <v>9732</v>
      </c>
      <c r="N36" s="927">
        <v>0.20262792436705479</v>
      </c>
      <c r="O36" s="928">
        <v>9484</v>
      </c>
      <c r="P36" s="927">
        <v>9.6697400913144715E-2</v>
      </c>
      <c r="Q36" s="924">
        <f t="shared" si="1"/>
        <v>5443</v>
      </c>
      <c r="R36" s="929">
        <f>[1]Cuadro2_ampl!P33</f>
        <v>0.11095293633369918</v>
      </c>
      <c r="S36" s="928">
        <f>[1]Cuadro2_ampl!Q33</f>
        <v>6469</v>
      </c>
    </row>
    <row r="37" spans="2:23" x14ac:dyDescent="0.25">
      <c r="B37" s="923" t="s">
        <v>369</v>
      </c>
      <c r="C37" s="924">
        <v>21423</v>
      </c>
      <c r="D37" s="924">
        <v>24365</v>
      </c>
      <c r="E37" s="924">
        <v>24374</v>
      </c>
      <c r="F37" s="924">
        <v>23330</v>
      </c>
      <c r="G37" s="924">
        <v>22270</v>
      </c>
      <c r="H37" s="924">
        <v>24478</v>
      </c>
      <c r="I37" s="925"/>
      <c r="J37" s="926">
        <v>0.13732903888344294</v>
      </c>
      <c r="K37" s="924">
        <v>2942</v>
      </c>
      <c r="L37" s="927">
        <v>3.6938231069161276E-4</v>
      </c>
      <c r="M37" s="928">
        <v>9</v>
      </c>
      <c r="N37" s="927">
        <v>-4.2832526462624143E-2</v>
      </c>
      <c r="O37" s="928">
        <v>-1044</v>
      </c>
      <c r="P37" s="927">
        <v>-4.5435062151735983E-2</v>
      </c>
      <c r="Q37" s="924">
        <f t="shared" si="1"/>
        <v>-1060</v>
      </c>
      <c r="R37" s="929">
        <f>[1]Cuadro2_ampl!P34</f>
        <v>0.13025811515907093</v>
      </c>
      <c r="S37" s="928">
        <f>[1]Cuadro2_ampl!Q34</f>
        <v>2821</v>
      </c>
    </row>
    <row r="38" spans="2:23" x14ac:dyDescent="0.25">
      <c r="B38" s="923" t="s">
        <v>370</v>
      </c>
      <c r="C38" s="924">
        <v>73552</v>
      </c>
      <c r="D38" s="924">
        <v>80417</v>
      </c>
      <c r="E38" s="924">
        <v>71239</v>
      </c>
      <c r="F38" s="924">
        <v>74832</v>
      </c>
      <c r="G38" s="924">
        <v>83087</v>
      </c>
      <c r="H38" s="924">
        <v>88893</v>
      </c>
      <c r="I38" s="925"/>
      <c r="J38" s="926">
        <v>9.333532738742667E-2</v>
      </c>
      <c r="K38" s="924">
        <v>6865</v>
      </c>
      <c r="L38" s="927">
        <v>-0.11413009687006481</v>
      </c>
      <c r="M38" s="928">
        <v>-9178</v>
      </c>
      <c r="N38" s="927">
        <v>5.0435856763851206E-2</v>
      </c>
      <c r="O38" s="928">
        <v>3593</v>
      </c>
      <c r="P38" s="927">
        <v>0.11031376951036997</v>
      </c>
      <c r="Q38" s="924">
        <f t="shared" si="1"/>
        <v>8255</v>
      </c>
      <c r="R38" s="929">
        <f>[1]Cuadro2_ampl!P35</f>
        <v>0.13282783229259598</v>
      </c>
      <c r="S38" s="928">
        <f>[1]Cuadro2_ampl!Q35</f>
        <v>10423</v>
      </c>
    </row>
    <row r="39" spans="2:23" x14ac:dyDescent="0.25">
      <c r="B39" s="923" t="s">
        <v>371</v>
      </c>
      <c r="C39" s="924">
        <v>478</v>
      </c>
      <c r="D39" s="924">
        <v>47</v>
      </c>
      <c r="E39" s="924">
        <v>16</v>
      </c>
      <c r="F39" s="924">
        <v>0</v>
      </c>
      <c r="G39" s="924">
        <v>0</v>
      </c>
      <c r="H39" s="924">
        <v>0</v>
      </c>
      <c r="I39" s="925"/>
      <c r="J39" s="926">
        <v>-0.90167364016736395</v>
      </c>
      <c r="K39" s="924">
        <v>-431</v>
      </c>
      <c r="L39" s="927">
        <v>-0.65957446808510634</v>
      </c>
      <c r="M39" s="928">
        <v>-31</v>
      </c>
      <c r="N39" s="927">
        <v>-1</v>
      </c>
      <c r="O39" s="928">
        <v>-16</v>
      </c>
      <c r="P39" s="927" t="s">
        <v>375</v>
      </c>
      <c r="Q39" s="924">
        <f t="shared" si="1"/>
        <v>0</v>
      </c>
      <c r="R39" s="929" t="str">
        <f>[1]Cuadro2_ampl!P36</f>
        <v>-</v>
      </c>
      <c r="S39" s="928">
        <f>[1]Cuadro2_ampl!Q36</f>
        <v>0</v>
      </c>
    </row>
    <row r="40" spans="2:23" x14ac:dyDescent="0.25">
      <c r="B40" s="886" t="s">
        <v>372</v>
      </c>
      <c r="C40" s="887">
        <v>406849</v>
      </c>
      <c r="D40" s="887">
        <v>426938</v>
      </c>
      <c r="E40" s="887">
        <v>450517</v>
      </c>
      <c r="F40" s="887">
        <v>482545</v>
      </c>
      <c r="G40" s="887">
        <v>517053</v>
      </c>
      <c r="H40" s="887">
        <v>539818</v>
      </c>
      <c r="I40" s="888"/>
      <c r="J40" s="889">
        <v>4.9377041605116467E-2</v>
      </c>
      <c r="K40" s="887">
        <v>20089</v>
      </c>
      <c r="L40" s="892">
        <v>5.5228159592259241E-2</v>
      </c>
      <c r="M40" s="890">
        <v>23579</v>
      </c>
      <c r="N40" s="892">
        <v>7.109165691860686E-2</v>
      </c>
      <c r="O40" s="890">
        <v>32028</v>
      </c>
      <c r="P40" s="892">
        <v>7.1512501424737529E-2</v>
      </c>
      <c r="Q40" s="887">
        <f t="shared" si="1"/>
        <v>34508</v>
      </c>
      <c r="R40" s="891">
        <f>[1]Cuadro2_ampl!P37</f>
        <v>8.2187798829640224E-2</v>
      </c>
      <c r="S40" s="890">
        <f>[1]Cuadro2_ampl!Q37</f>
        <v>40997</v>
      </c>
    </row>
    <row r="41" spans="2:23" x14ac:dyDescent="0.25">
      <c r="B41" s="902" t="s">
        <v>373</v>
      </c>
      <c r="C41" s="903">
        <v>7026</v>
      </c>
      <c r="D41" s="903">
        <v>7837</v>
      </c>
      <c r="E41" s="903">
        <v>7984</v>
      </c>
      <c r="F41" s="903">
        <v>8546</v>
      </c>
      <c r="G41" s="903">
        <v>9047</v>
      </c>
      <c r="H41" s="903">
        <v>9737</v>
      </c>
      <c r="I41" s="904"/>
      <c r="J41" s="906">
        <v>0.11542840876743532</v>
      </c>
      <c r="K41" s="903">
        <v>811</v>
      </c>
      <c r="L41" s="909">
        <v>1.8757177491387056E-2</v>
      </c>
      <c r="M41" s="907">
        <v>147</v>
      </c>
      <c r="N41" s="909">
        <v>7.039078156312617E-2</v>
      </c>
      <c r="O41" s="907">
        <v>562</v>
      </c>
      <c r="P41" s="909">
        <v>5.8623917622279365E-2</v>
      </c>
      <c r="Q41" s="903">
        <f t="shared" si="1"/>
        <v>501</v>
      </c>
      <c r="R41" s="908">
        <f>[1]Cuadro2_ampl!P38</f>
        <v>0.14337717238139969</v>
      </c>
      <c r="S41" s="907">
        <f>[1]Cuadro2_ampl!Q38</f>
        <v>1221</v>
      </c>
      <c r="U41" s="922"/>
      <c r="V41" s="922"/>
      <c r="W41" s="930"/>
    </row>
    <row r="42" spans="2:23" x14ac:dyDescent="0.25">
      <c r="B42" s="931" t="s">
        <v>374</v>
      </c>
      <c r="C42" s="932">
        <v>1.2526703184652961</v>
      </c>
      <c r="D42" s="932">
        <v>1.2652820209777229</v>
      </c>
      <c r="E42" s="932">
        <v>1.2694973448493636</v>
      </c>
      <c r="F42" s="932">
        <v>1.2839792757306434</v>
      </c>
      <c r="G42" s="932">
        <v>1.31519745522625</v>
      </c>
      <c r="H42" s="932">
        <v>1.3358593968830796</v>
      </c>
      <c r="I42" s="933"/>
      <c r="J42" s="935">
        <v>1.0067854507703089E-2</v>
      </c>
      <c r="K42" s="934">
        <v>1.2611702512426826E-2</v>
      </c>
      <c r="L42" s="935">
        <v>3.3315290992463886E-3</v>
      </c>
      <c r="M42" s="936">
        <v>4.2153238716406971E-3</v>
      </c>
      <c r="N42" s="935">
        <v>1.1407610216780828E-2</v>
      </c>
      <c r="O42" s="936">
        <v>1.4481930881279803E-2</v>
      </c>
      <c r="P42" s="935">
        <v>2.4313616337648503E-2</v>
      </c>
      <c r="Q42" s="934">
        <f>G42-F42</f>
        <v>3.1218179495606568E-2</v>
      </c>
      <c r="R42" s="937">
        <f>[1]Cuadro2_ampl!O39</f>
        <v>4.2153238716406971E-3</v>
      </c>
      <c r="S42" s="936" t="str">
        <f>[1]Cuadro2_ampl!P39</f>
        <v>-</v>
      </c>
    </row>
  </sheetData>
  <mergeCells count="15">
    <mergeCell ref="B3:R3"/>
    <mergeCell ref="C5:I6"/>
    <mergeCell ref="J5:S5"/>
    <mergeCell ref="J6:K6"/>
    <mergeCell ref="L6:M6"/>
    <mergeCell ref="R6:S6"/>
    <mergeCell ref="N6:O6"/>
    <mergeCell ref="P6:Q6"/>
    <mergeCell ref="C24:I25"/>
    <mergeCell ref="J24:S24"/>
    <mergeCell ref="J25:K25"/>
    <mergeCell ref="L25:M25"/>
    <mergeCell ref="R25:S25"/>
    <mergeCell ref="N25:O25"/>
    <mergeCell ref="P25:Q25"/>
  </mergeCells>
  <pageMargins left="0.7" right="0.7" top="0.75" bottom="0.75" header="0.3" footer="0.3"/>
  <pageSetup paperSize="9" scale="66"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1" t="s">
        <v>430</v>
      </c>
      <c r="C3" s="1031"/>
      <c r="D3" s="1031"/>
      <c r="E3" s="1031"/>
      <c r="F3" s="1031"/>
      <c r="G3" s="1031"/>
      <c r="H3" s="1031"/>
      <c r="I3" s="1031"/>
      <c r="J3" s="1031"/>
      <c r="K3" s="1031"/>
      <c r="L3" s="1031"/>
      <c r="M3" s="1031"/>
      <c r="N3" s="1031"/>
      <c r="O3" s="1031"/>
      <c r="P3" s="1031"/>
      <c r="Q3" s="1031"/>
      <c r="R3" s="1031"/>
      <c r="S3" s="1031"/>
      <c r="T3" s="1031"/>
      <c r="U3" s="1031"/>
      <c r="V3" s="1031"/>
      <c r="W3" s="1031"/>
      <c r="X3" s="1031"/>
      <c r="Y3" s="13"/>
    </row>
    <row r="4" spans="2: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0" t="s">
        <v>55</v>
      </c>
      <c r="G6" s="1121"/>
      <c r="H6" s="1121"/>
      <c r="I6" s="1121"/>
      <c r="J6" s="1121"/>
      <c r="K6" s="1121"/>
      <c r="L6" s="1121"/>
      <c r="M6" s="1121"/>
      <c r="N6" s="1121"/>
      <c r="O6" s="1121"/>
      <c r="P6" s="1121"/>
      <c r="Q6" s="1121"/>
      <c r="R6" s="1121"/>
      <c r="S6" s="1121"/>
      <c r="T6" s="1121"/>
      <c r="U6" s="1121"/>
      <c r="V6" s="1121"/>
      <c r="W6" s="1122"/>
      <c r="X6" s="133"/>
      <c r="Y6" s="133"/>
    </row>
    <row r="7" spans="2:25" s="7" customFormat="1" ht="64.5" customHeight="1" x14ac:dyDescent="0.2">
      <c r="B7" s="1103" t="s">
        <v>15</v>
      </c>
      <c r="C7" s="194"/>
      <c r="D7" s="195" t="s">
        <v>259</v>
      </c>
      <c r="E7" s="194"/>
      <c r="F7" s="1123" t="s">
        <v>57</v>
      </c>
      <c r="G7" s="1124"/>
      <c r="H7" s="1123" t="s">
        <v>58</v>
      </c>
      <c r="I7" s="1124"/>
      <c r="J7" s="1123" t="s">
        <v>59</v>
      </c>
      <c r="K7" s="1124"/>
      <c r="L7" s="1123" t="s">
        <v>60</v>
      </c>
      <c r="M7" s="1124"/>
      <c r="N7" s="1123" t="s">
        <v>61</v>
      </c>
      <c r="O7" s="1124"/>
      <c r="P7" s="1123" t="s">
        <v>62</v>
      </c>
      <c r="Q7" s="1124"/>
      <c r="R7" s="1123" t="s">
        <v>63</v>
      </c>
      <c r="S7" s="1124"/>
      <c r="T7" s="1123" t="s">
        <v>64</v>
      </c>
      <c r="U7" s="1124"/>
      <c r="V7" s="1125" t="s">
        <v>3</v>
      </c>
      <c r="W7" s="1126"/>
      <c r="X7" s="51"/>
      <c r="Y7" s="195" t="s">
        <v>260</v>
      </c>
    </row>
    <row r="8" spans="2:25" s="124" customFormat="1" ht="20.25" customHeight="1" x14ac:dyDescent="0.2">
      <c r="B8" s="1104"/>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125781</v>
      </c>
      <c r="E10" s="125"/>
      <c r="F10" s="153">
        <v>47</v>
      </c>
      <c r="G10" s="75">
        <v>0.10980645769756742</v>
      </c>
      <c r="H10" s="153">
        <v>54981</v>
      </c>
      <c r="I10" s="75">
        <v>28.272131390500057</v>
      </c>
      <c r="J10" s="153">
        <v>66832</v>
      </c>
      <c r="K10" s="75">
        <v>32.258846830096402</v>
      </c>
      <c r="L10" s="153">
        <v>7882</v>
      </c>
      <c r="M10" s="75">
        <v>4.8732510121730224</v>
      </c>
      <c r="N10" s="153">
        <v>15139</v>
      </c>
      <c r="O10" s="75">
        <v>8.4901275236959641</v>
      </c>
      <c r="P10" s="153">
        <v>1832</v>
      </c>
      <c r="Q10" s="75">
        <v>1.0178991262639532</v>
      </c>
      <c r="R10" s="153">
        <v>36953</v>
      </c>
      <c r="S10" s="75">
        <v>24.976590341073678</v>
      </c>
      <c r="T10" s="153">
        <v>3</v>
      </c>
      <c r="U10" s="75">
        <v>1.3473184993566553E-3</v>
      </c>
      <c r="V10" s="153">
        <f>F10+H10+J10+L10+N10+P10+R10+T10</f>
        <v>183669</v>
      </c>
      <c r="W10" s="75">
        <f t="shared" ref="V10:W27" si="0">G10+I10+K10+M10+O10+Q10+S10+U10</f>
        <v>100</v>
      </c>
      <c r="X10" s="154"/>
      <c r="Y10" s="155">
        <f t="shared" ref="Y10:Y27" si="1">V10/D10</f>
        <v>1.4602284923796123</v>
      </c>
    </row>
    <row r="11" spans="2:25" s="125" customFormat="1" ht="18" customHeight="1" x14ac:dyDescent="0.2">
      <c r="B11" s="32" t="s">
        <v>10</v>
      </c>
      <c r="C11" s="28"/>
      <c r="D11" s="156">
        <v>14238</v>
      </c>
      <c r="F11" s="157">
        <v>962</v>
      </c>
      <c r="G11" s="181">
        <v>6.7192847663616684</v>
      </c>
      <c r="H11" s="157">
        <v>1203</v>
      </c>
      <c r="I11" s="181">
        <v>7.4806174477893412</v>
      </c>
      <c r="J11" s="157">
        <v>1526</v>
      </c>
      <c r="K11" s="181">
        <v>9.4083956136062028</v>
      </c>
      <c r="L11" s="157">
        <v>624</v>
      </c>
      <c r="M11" s="181">
        <v>4.4632255360759938</v>
      </c>
      <c r="N11" s="157">
        <v>1230</v>
      </c>
      <c r="O11" s="181">
        <v>7.9346231752462106</v>
      </c>
      <c r="P11" s="157">
        <v>3468</v>
      </c>
      <c r="Q11" s="181">
        <v>21.121743381993433</v>
      </c>
      <c r="R11" s="157">
        <v>7309</v>
      </c>
      <c r="S11" s="181">
        <v>42.87211007892715</v>
      </c>
      <c r="T11" s="157">
        <v>0</v>
      </c>
      <c r="U11" s="181">
        <v>0</v>
      </c>
      <c r="V11" s="157">
        <f t="shared" si="0"/>
        <v>16322</v>
      </c>
      <c r="W11" s="181">
        <f t="shared" si="0"/>
        <v>100</v>
      </c>
      <c r="X11" s="154"/>
      <c r="Y11" s="158">
        <f t="shared" si="1"/>
        <v>1.1463688720325889</v>
      </c>
    </row>
    <row r="12" spans="2:25" s="125" customFormat="1" ht="22.5" customHeight="1" x14ac:dyDescent="0.2">
      <c r="B12" s="32" t="s">
        <v>40</v>
      </c>
      <c r="C12" s="28"/>
      <c r="D12" s="156">
        <v>10143</v>
      </c>
      <c r="F12" s="126">
        <v>2724</v>
      </c>
      <c r="G12" s="181">
        <v>23.348325837081461</v>
      </c>
      <c r="H12" s="126">
        <v>733</v>
      </c>
      <c r="I12" s="181">
        <v>3.2783608195902048</v>
      </c>
      <c r="J12" s="126">
        <v>1841</v>
      </c>
      <c r="K12" s="181">
        <v>9.9050474762618688</v>
      </c>
      <c r="L12" s="126">
        <v>897</v>
      </c>
      <c r="M12" s="181">
        <v>9.3253373313343335</v>
      </c>
      <c r="N12" s="126">
        <v>1886</v>
      </c>
      <c r="O12" s="181">
        <v>15.282358820589705</v>
      </c>
      <c r="P12" s="126">
        <v>1435</v>
      </c>
      <c r="Q12" s="181">
        <v>7.6761619190404797</v>
      </c>
      <c r="R12" s="126">
        <v>4058</v>
      </c>
      <c r="S12" s="181">
        <v>31.174412793603199</v>
      </c>
      <c r="T12" s="126">
        <v>3</v>
      </c>
      <c r="U12" s="181">
        <v>9.9950024987506252E-3</v>
      </c>
      <c r="V12" s="157">
        <f t="shared" si="0"/>
        <v>13577</v>
      </c>
      <c r="W12" s="181">
        <f t="shared" si="0"/>
        <v>100</v>
      </c>
      <c r="X12" s="154"/>
      <c r="Y12" s="158">
        <f t="shared" si="1"/>
        <v>1.3385586118505373</v>
      </c>
    </row>
    <row r="13" spans="2:25" s="125" customFormat="1" ht="18" customHeight="1" x14ac:dyDescent="0.2">
      <c r="B13" s="32" t="s">
        <v>41</v>
      </c>
      <c r="C13" s="28"/>
      <c r="D13" s="156">
        <v>9558</v>
      </c>
      <c r="F13" s="157">
        <v>791</v>
      </c>
      <c r="G13" s="181">
        <v>4.3208578637510513</v>
      </c>
      <c r="H13" s="157">
        <v>4166</v>
      </c>
      <c r="I13" s="181">
        <v>17.29394449116905</v>
      </c>
      <c r="J13" s="157">
        <v>764</v>
      </c>
      <c r="K13" s="181">
        <v>2.6913372582001682</v>
      </c>
      <c r="L13" s="157">
        <v>899</v>
      </c>
      <c r="M13" s="181">
        <v>5.1198486122792266</v>
      </c>
      <c r="N13" s="157">
        <v>872</v>
      </c>
      <c r="O13" s="181">
        <v>9.8927670311185878</v>
      </c>
      <c r="P13" s="157">
        <v>368</v>
      </c>
      <c r="Q13" s="181">
        <v>3.4798149705634986</v>
      </c>
      <c r="R13" s="157">
        <v>7232</v>
      </c>
      <c r="S13" s="181">
        <v>57.201429772918416</v>
      </c>
      <c r="T13" s="157">
        <v>0</v>
      </c>
      <c r="U13" s="181">
        <v>0</v>
      </c>
      <c r="V13" s="157">
        <f t="shared" si="0"/>
        <v>15092</v>
      </c>
      <c r="W13" s="181">
        <f t="shared" si="0"/>
        <v>100</v>
      </c>
      <c r="X13" s="154"/>
      <c r="Y13" s="158">
        <f t="shared" si="1"/>
        <v>1.5789914207993303</v>
      </c>
    </row>
    <row r="14" spans="2:25" s="125" customFormat="1" ht="18" customHeight="1" x14ac:dyDescent="0.2">
      <c r="B14" s="32" t="s">
        <v>9</v>
      </c>
      <c r="C14" s="28"/>
      <c r="D14" s="156">
        <v>13446</v>
      </c>
      <c r="F14" s="157">
        <v>411</v>
      </c>
      <c r="G14" s="181">
        <v>0.42908762420957541</v>
      </c>
      <c r="H14" s="157">
        <v>811</v>
      </c>
      <c r="I14" s="181">
        <v>4.9683830171635046</v>
      </c>
      <c r="J14" s="157">
        <v>172</v>
      </c>
      <c r="K14" s="181">
        <v>4.5167118337850046E-2</v>
      </c>
      <c r="L14" s="157">
        <v>1900</v>
      </c>
      <c r="M14" s="181">
        <v>21.081752484191508</v>
      </c>
      <c r="N14" s="157">
        <v>1855</v>
      </c>
      <c r="O14" s="181">
        <v>16.700542005420054</v>
      </c>
      <c r="P14" s="157">
        <v>4163</v>
      </c>
      <c r="Q14" s="181">
        <v>17.626467931345982</v>
      </c>
      <c r="R14" s="157">
        <v>5753</v>
      </c>
      <c r="S14" s="181">
        <v>39.14859981933153</v>
      </c>
      <c r="T14" s="157">
        <v>0</v>
      </c>
      <c r="U14" s="181">
        <v>0</v>
      </c>
      <c r="V14" s="157">
        <f t="shared" si="0"/>
        <v>15065</v>
      </c>
      <c r="W14" s="181">
        <f t="shared" si="0"/>
        <v>100</v>
      </c>
      <c r="X14" s="154"/>
      <c r="Y14" s="158">
        <f t="shared" si="1"/>
        <v>1.120407556150528</v>
      </c>
    </row>
    <row r="15" spans="2:25" s="125" customFormat="1" ht="18" customHeight="1" x14ac:dyDescent="0.2">
      <c r="B15" s="32" t="s">
        <v>8</v>
      </c>
      <c r="C15" s="28"/>
      <c r="D15" s="156">
        <v>7704</v>
      </c>
      <c r="F15" s="126">
        <v>3422</v>
      </c>
      <c r="G15" s="181">
        <v>0</v>
      </c>
      <c r="H15" s="126">
        <v>1349</v>
      </c>
      <c r="I15" s="181">
        <v>11.413246850442809</v>
      </c>
      <c r="J15" s="126">
        <v>566</v>
      </c>
      <c r="K15" s="181">
        <v>6.1619059498565552</v>
      </c>
      <c r="L15" s="126">
        <v>759</v>
      </c>
      <c r="M15" s="181">
        <v>9.0931769988773858</v>
      </c>
      <c r="N15" s="126">
        <v>2836</v>
      </c>
      <c r="O15" s="181">
        <v>28.888611700137208</v>
      </c>
      <c r="P15" s="126">
        <v>88</v>
      </c>
      <c r="Q15" s="181">
        <v>0</v>
      </c>
      <c r="R15" s="126">
        <v>3552</v>
      </c>
      <c r="S15" s="181">
        <v>44.443058500686043</v>
      </c>
      <c r="T15" s="126">
        <v>0</v>
      </c>
      <c r="U15" s="181">
        <v>0</v>
      </c>
      <c r="V15" s="157">
        <f t="shared" si="0"/>
        <v>12572</v>
      </c>
      <c r="W15" s="181">
        <f t="shared" si="0"/>
        <v>100</v>
      </c>
      <c r="X15" s="154"/>
      <c r="Y15" s="158">
        <f t="shared" si="1"/>
        <v>1.6318795430944963</v>
      </c>
    </row>
    <row r="16" spans="2:25" s="128" customFormat="1" ht="18" customHeight="1" x14ac:dyDescent="0.2">
      <c r="B16" s="127" t="s">
        <v>7</v>
      </c>
      <c r="C16" s="129"/>
      <c r="D16" s="159">
        <v>38934</v>
      </c>
      <c r="E16" s="160"/>
      <c r="F16" s="161">
        <v>4304</v>
      </c>
      <c r="G16" s="182">
        <v>10.020679338261175</v>
      </c>
      <c r="H16" s="161">
        <v>8101</v>
      </c>
      <c r="I16" s="182">
        <v>9.329901443153819</v>
      </c>
      <c r="J16" s="161">
        <v>7258</v>
      </c>
      <c r="K16" s="182">
        <v>17.52243928194298</v>
      </c>
      <c r="L16" s="161">
        <v>2435</v>
      </c>
      <c r="M16" s="182">
        <v>6.0366068285814851</v>
      </c>
      <c r="N16" s="161">
        <v>3012</v>
      </c>
      <c r="O16" s="182">
        <v>6.7053854276663145</v>
      </c>
      <c r="P16" s="161">
        <v>16295</v>
      </c>
      <c r="Q16" s="182">
        <v>27.28132699753608</v>
      </c>
      <c r="R16" s="161">
        <v>11682</v>
      </c>
      <c r="S16" s="182">
        <v>22.32268567405843</v>
      </c>
      <c r="T16" s="161">
        <v>706</v>
      </c>
      <c r="U16" s="182">
        <v>0.78097500879971837</v>
      </c>
      <c r="V16" s="161">
        <f t="shared" si="0"/>
        <v>53793</v>
      </c>
      <c r="W16" s="182">
        <f t="shared" si="0"/>
        <v>100</v>
      </c>
      <c r="X16" s="162"/>
      <c r="Y16" s="158">
        <f t="shared" si="1"/>
        <v>1.3816458622283865</v>
      </c>
    </row>
    <row r="17" spans="2:25" s="128" customFormat="1" ht="18" customHeight="1" x14ac:dyDescent="0.2">
      <c r="B17" s="127" t="s">
        <v>43</v>
      </c>
      <c r="C17" s="129"/>
      <c r="D17" s="159">
        <v>22615</v>
      </c>
      <c r="E17" s="160"/>
      <c r="F17" s="161">
        <v>2146</v>
      </c>
      <c r="G17" s="182">
        <v>6.2973598149477548</v>
      </c>
      <c r="H17" s="161">
        <v>7863</v>
      </c>
      <c r="I17" s="182">
        <v>14.552923346893197</v>
      </c>
      <c r="J17" s="161">
        <v>4534</v>
      </c>
      <c r="K17" s="182">
        <v>18.975831538645608</v>
      </c>
      <c r="L17" s="161">
        <v>1343</v>
      </c>
      <c r="M17" s="182">
        <v>5.4997208263539923</v>
      </c>
      <c r="N17" s="161">
        <v>4141</v>
      </c>
      <c r="O17" s="182">
        <v>17.08542713567839</v>
      </c>
      <c r="P17" s="161">
        <v>3420</v>
      </c>
      <c r="Q17" s="182">
        <v>12.363404323203318</v>
      </c>
      <c r="R17" s="161">
        <v>6617</v>
      </c>
      <c r="S17" s="182">
        <v>25.201403844619925</v>
      </c>
      <c r="T17" s="161">
        <v>5</v>
      </c>
      <c r="U17" s="182">
        <v>2.3929169657812874E-2</v>
      </c>
      <c r="V17" s="161">
        <f t="shared" si="0"/>
        <v>30069</v>
      </c>
      <c r="W17" s="182">
        <f t="shared" si="0"/>
        <v>99.999999999999986</v>
      </c>
      <c r="X17" s="162"/>
      <c r="Y17" s="158">
        <f t="shared" si="1"/>
        <v>1.3296042449701526</v>
      </c>
    </row>
    <row r="18" spans="2:25" s="128" customFormat="1" ht="18" customHeight="1" x14ac:dyDescent="0.2">
      <c r="B18" s="127" t="s">
        <v>44</v>
      </c>
      <c r="C18" s="129"/>
      <c r="D18" s="159">
        <v>80595</v>
      </c>
      <c r="E18" s="160"/>
      <c r="F18" s="161">
        <v>110</v>
      </c>
      <c r="G18" s="182">
        <v>0.42117310443490702</v>
      </c>
      <c r="H18" s="161">
        <v>9736</v>
      </c>
      <c r="I18" s="182">
        <v>9.6183118741058653</v>
      </c>
      <c r="J18" s="161">
        <v>12498</v>
      </c>
      <c r="K18" s="182">
        <v>13.866666666666667</v>
      </c>
      <c r="L18" s="161">
        <v>6766</v>
      </c>
      <c r="M18" s="182">
        <v>8.0606580829756798</v>
      </c>
      <c r="N18" s="161">
        <v>19787</v>
      </c>
      <c r="O18" s="182">
        <v>18.894420600858368</v>
      </c>
      <c r="P18" s="161">
        <v>10215</v>
      </c>
      <c r="Q18" s="182">
        <v>7.6623748211731044</v>
      </c>
      <c r="R18" s="161">
        <v>40826</v>
      </c>
      <c r="S18" s="182">
        <v>41.460371959942776</v>
      </c>
      <c r="T18" s="161">
        <v>21</v>
      </c>
      <c r="U18" s="182">
        <v>1.602288984263233E-2</v>
      </c>
      <c r="V18" s="161">
        <f t="shared" si="0"/>
        <v>99959</v>
      </c>
      <c r="W18" s="182">
        <f t="shared" si="0"/>
        <v>99.999999999999986</v>
      </c>
      <c r="X18" s="162"/>
      <c r="Y18" s="158">
        <f t="shared" si="1"/>
        <v>1.2402630436131274</v>
      </c>
    </row>
    <row r="19" spans="2:25" s="128" customFormat="1" ht="18" customHeight="1" x14ac:dyDescent="0.2">
      <c r="B19" s="127" t="s">
        <v>6</v>
      </c>
      <c r="C19" s="129"/>
      <c r="D19" s="159">
        <v>53638</v>
      </c>
      <c r="E19" s="160"/>
      <c r="F19" s="161">
        <v>274</v>
      </c>
      <c r="G19" s="182">
        <v>0.3575259206292456</v>
      </c>
      <c r="H19" s="161">
        <v>16201</v>
      </c>
      <c r="I19" s="182">
        <v>6.0600643546657134</v>
      </c>
      <c r="J19" s="161">
        <v>1544</v>
      </c>
      <c r="K19" s="182">
        <v>9.8319628173042545E-2</v>
      </c>
      <c r="L19" s="161">
        <v>3655</v>
      </c>
      <c r="M19" s="182">
        <v>10.001787629603147</v>
      </c>
      <c r="N19" s="161">
        <v>6407</v>
      </c>
      <c r="O19" s="182">
        <v>14.864140150160887</v>
      </c>
      <c r="P19" s="161">
        <v>8171</v>
      </c>
      <c r="Q19" s="182">
        <v>14.593016327017041</v>
      </c>
      <c r="R19" s="161">
        <v>35880</v>
      </c>
      <c r="S19" s="182">
        <v>54.019187224407105</v>
      </c>
      <c r="T19" s="161">
        <v>177</v>
      </c>
      <c r="U19" s="182">
        <v>5.9587653438207605E-3</v>
      </c>
      <c r="V19" s="161">
        <f t="shared" si="0"/>
        <v>72309</v>
      </c>
      <c r="W19" s="182">
        <f t="shared" si="0"/>
        <v>100</v>
      </c>
      <c r="X19" s="162"/>
      <c r="Y19" s="158">
        <f t="shared" si="1"/>
        <v>1.3480927700510832</v>
      </c>
    </row>
    <row r="20" spans="2:25" s="125" customFormat="1" ht="18" customHeight="1" x14ac:dyDescent="0.2">
      <c r="B20" s="127" t="s">
        <v>5</v>
      </c>
      <c r="C20" s="28"/>
      <c r="D20" s="156">
        <v>11462</v>
      </c>
      <c r="F20" s="157">
        <v>243</v>
      </c>
      <c r="G20" s="181">
        <v>1.8696778970751573</v>
      </c>
      <c r="H20" s="157">
        <v>1447</v>
      </c>
      <c r="I20" s="181">
        <v>6.5808959644576079</v>
      </c>
      <c r="J20" s="157">
        <v>309</v>
      </c>
      <c r="K20" s="181">
        <v>2.4157719363198815</v>
      </c>
      <c r="L20" s="157">
        <v>831</v>
      </c>
      <c r="M20" s="181">
        <v>7.2102924842650866</v>
      </c>
      <c r="N20" s="157">
        <v>1679</v>
      </c>
      <c r="O20" s="181">
        <v>12.865605331358756</v>
      </c>
      <c r="P20" s="157">
        <v>5936</v>
      </c>
      <c r="Q20" s="181">
        <v>43.169196593854132</v>
      </c>
      <c r="R20" s="157">
        <v>2530</v>
      </c>
      <c r="S20" s="181">
        <v>25.888559792669383</v>
      </c>
      <c r="T20" s="157">
        <v>0</v>
      </c>
      <c r="U20" s="181">
        <v>0</v>
      </c>
      <c r="V20" s="157">
        <f t="shared" si="0"/>
        <v>12975</v>
      </c>
      <c r="W20" s="181">
        <f t="shared" si="0"/>
        <v>100</v>
      </c>
      <c r="X20" s="154"/>
      <c r="Y20" s="158">
        <f t="shared" si="1"/>
        <v>1.132001395916943</v>
      </c>
    </row>
    <row r="21" spans="2:25" s="125" customFormat="1" ht="18" customHeight="1" x14ac:dyDescent="0.2">
      <c r="B21" s="32" t="s">
        <v>38</v>
      </c>
      <c r="C21" s="28"/>
      <c r="D21" s="156">
        <v>25138</v>
      </c>
      <c r="F21" s="157">
        <v>2091</v>
      </c>
      <c r="G21" s="181">
        <v>6.8877841448142387</v>
      </c>
      <c r="H21" s="157">
        <v>3419</v>
      </c>
      <c r="I21" s="181">
        <v>7.9655421046639594</v>
      </c>
      <c r="J21" s="157">
        <v>8927</v>
      </c>
      <c r="K21" s="181">
        <v>32.791924405145913</v>
      </c>
      <c r="L21" s="157">
        <v>3108</v>
      </c>
      <c r="M21" s="181">
        <v>12.428370839816326</v>
      </c>
      <c r="N21" s="157">
        <v>2596</v>
      </c>
      <c r="O21" s="181">
        <v>10.219726006603166</v>
      </c>
      <c r="P21" s="157">
        <v>4375</v>
      </c>
      <c r="Q21" s="181">
        <v>11.248149975333005</v>
      </c>
      <c r="R21" s="157">
        <v>6273</v>
      </c>
      <c r="S21" s="181">
        <v>18.30670562786991</v>
      </c>
      <c r="T21" s="157">
        <v>43</v>
      </c>
      <c r="U21" s="181">
        <v>0.15179689575348185</v>
      </c>
      <c r="V21" s="157">
        <f t="shared" si="0"/>
        <v>30832</v>
      </c>
      <c r="W21" s="181">
        <f t="shared" si="0"/>
        <v>100</v>
      </c>
      <c r="X21" s="154"/>
      <c r="Y21" s="158">
        <f t="shared" si="1"/>
        <v>1.2265096666401465</v>
      </c>
    </row>
    <row r="22" spans="2:25" s="125" customFormat="1" ht="21" customHeight="1" x14ac:dyDescent="0.2">
      <c r="B22" s="32" t="s">
        <v>45</v>
      </c>
      <c r="C22" s="28"/>
      <c r="D22" s="156">
        <v>63858</v>
      </c>
      <c r="F22" s="157">
        <v>1973</v>
      </c>
      <c r="G22" s="181">
        <v>2.5204128338771832</v>
      </c>
      <c r="H22" s="157">
        <v>25793</v>
      </c>
      <c r="I22" s="181">
        <v>25.114060861990048</v>
      </c>
      <c r="J22" s="157">
        <v>19007</v>
      </c>
      <c r="K22" s="181">
        <v>22.629084412420454</v>
      </c>
      <c r="L22" s="157">
        <v>7195</v>
      </c>
      <c r="M22" s="181">
        <v>9.9753421825859707</v>
      </c>
      <c r="N22" s="157">
        <v>7952</v>
      </c>
      <c r="O22" s="181">
        <v>9.2193659840240976</v>
      </c>
      <c r="P22" s="157">
        <v>8835</v>
      </c>
      <c r="Q22" s="181">
        <v>9.4349373218952568</v>
      </c>
      <c r="R22" s="157">
        <v>17632</v>
      </c>
      <c r="S22" s="181">
        <v>21.083172147001935</v>
      </c>
      <c r="T22" s="157">
        <v>16</v>
      </c>
      <c r="U22" s="181">
        <v>2.3624256205058543E-2</v>
      </c>
      <c r="V22" s="157">
        <f t="shared" si="0"/>
        <v>88403</v>
      </c>
      <c r="W22" s="181">
        <f t="shared" si="0"/>
        <v>100</v>
      </c>
      <c r="X22" s="154"/>
      <c r="Y22" s="158">
        <f t="shared" si="1"/>
        <v>1.3843684424817564</v>
      </c>
    </row>
    <row r="23" spans="2:25" s="125" customFormat="1" ht="18" customHeight="1" x14ac:dyDescent="0.2">
      <c r="B23" s="32" t="s">
        <v>46</v>
      </c>
      <c r="C23" s="28"/>
      <c r="D23" s="156">
        <v>15661</v>
      </c>
      <c r="F23" s="157">
        <v>2076</v>
      </c>
      <c r="G23" s="181">
        <v>10.863942058975686</v>
      </c>
      <c r="H23" s="157">
        <v>2923</v>
      </c>
      <c r="I23" s="181">
        <v>12.81945162959131</v>
      </c>
      <c r="J23" s="157">
        <v>1017</v>
      </c>
      <c r="K23" s="181">
        <v>1.5468184169684429</v>
      </c>
      <c r="L23" s="157">
        <v>1941</v>
      </c>
      <c r="M23" s="181">
        <v>10.57941024314537</v>
      </c>
      <c r="N23" s="157">
        <v>2338</v>
      </c>
      <c r="O23" s="181">
        <v>11.810657009829281</v>
      </c>
      <c r="P23" s="157">
        <v>416</v>
      </c>
      <c r="Q23" s="181">
        <v>2.7728918779099843</v>
      </c>
      <c r="R23" s="157">
        <v>9261</v>
      </c>
      <c r="S23" s="181">
        <v>49.606828763579927</v>
      </c>
      <c r="T23" s="157">
        <v>0</v>
      </c>
      <c r="U23" s="181">
        <v>0</v>
      </c>
      <c r="V23" s="157">
        <f>F23+H23+J23+L23+N23+P23+R23+T23</f>
        <v>19972</v>
      </c>
      <c r="W23" s="181">
        <f t="shared" si="0"/>
        <v>100</v>
      </c>
      <c r="X23" s="154"/>
      <c r="Y23" s="158">
        <f t="shared" si="1"/>
        <v>1.275269778430496</v>
      </c>
    </row>
    <row r="24" spans="2:25" s="125" customFormat="1" ht="22.5" customHeight="1" x14ac:dyDescent="0.2">
      <c r="B24" s="32" t="s">
        <v>47</v>
      </c>
      <c r="C24" s="28"/>
      <c r="D24" s="156">
        <v>5858</v>
      </c>
      <c r="F24" s="126">
        <v>445</v>
      </c>
      <c r="G24" s="183">
        <v>3.1306171360095867</v>
      </c>
      <c r="H24" s="126">
        <v>967</v>
      </c>
      <c r="I24" s="181">
        <v>11.593768723786699</v>
      </c>
      <c r="J24" s="126">
        <v>280</v>
      </c>
      <c r="K24" s="181">
        <v>5.0179748352306772</v>
      </c>
      <c r="L24" s="126">
        <v>221</v>
      </c>
      <c r="M24" s="181">
        <v>1.6776512881965249</v>
      </c>
      <c r="N24" s="126">
        <v>1333</v>
      </c>
      <c r="O24" s="181">
        <v>14.679448771719592</v>
      </c>
      <c r="P24" s="126">
        <v>1222</v>
      </c>
      <c r="Q24" s="181">
        <v>12.732174955062911</v>
      </c>
      <c r="R24" s="126">
        <v>3073</v>
      </c>
      <c r="S24" s="181">
        <v>51.078490113840623</v>
      </c>
      <c r="T24" s="126">
        <v>14</v>
      </c>
      <c r="U24" s="181">
        <v>8.9874176153385263E-2</v>
      </c>
      <c r="V24" s="126">
        <f t="shared" si="0"/>
        <v>7555</v>
      </c>
      <c r="W24" s="181">
        <f t="shared" si="0"/>
        <v>100</v>
      </c>
      <c r="X24" s="154"/>
      <c r="Y24" s="158">
        <f t="shared" si="1"/>
        <v>1.289689313758962</v>
      </c>
    </row>
    <row r="25" spans="2:25" s="125" customFormat="1" ht="18" customHeight="1" x14ac:dyDescent="0.2">
      <c r="B25" s="32" t="s">
        <v>48</v>
      </c>
      <c r="C25" s="28"/>
      <c r="D25" s="156">
        <v>22630</v>
      </c>
      <c r="F25" s="126">
        <v>372</v>
      </c>
      <c r="G25" s="183">
        <v>0.32482446354747685</v>
      </c>
      <c r="H25" s="126">
        <v>7441</v>
      </c>
      <c r="I25" s="181">
        <v>17.120545967583176</v>
      </c>
      <c r="J25" s="126">
        <v>1812</v>
      </c>
      <c r="K25" s="181">
        <v>6.9394317212415517</v>
      </c>
      <c r="L25" s="126">
        <v>3162</v>
      </c>
      <c r="M25" s="181">
        <v>10.256578515650633</v>
      </c>
      <c r="N25" s="126">
        <v>4731</v>
      </c>
      <c r="O25" s="181">
        <v>14.54163659032745</v>
      </c>
      <c r="P25" s="126">
        <v>629</v>
      </c>
      <c r="Q25" s="181">
        <v>1.9030120086619857</v>
      </c>
      <c r="R25" s="126">
        <v>12157</v>
      </c>
      <c r="S25" s="181">
        <v>42.788240698208547</v>
      </c>
      <c r="T25" s="126">
        <v>2276</v>
      </c>
      <c r="U25" s="181">
        <v>6.1257300347791848</v>
      </c>
      <c r="V25" s="126">
        <f t="shared" si="0"/>
        <v>32580</v>
      </c>
      <c r="W25" s="181">
        <f t="shared" si="0"/>
        <v>100</v>
      </c>
      <c r="X25" s="154"/>
      <c r="Y25" s="158">
        <f t="shared" si="1"/>
        <v>1.4396818382677861</v>
      </c>
    </row>
    <row r="26" spans="2:25" s="125" customFormat="1" ht="18" customHeight="1" x14ac:dyDescent="0.2">
      <c r="B26" s="32" t="s">
        <v>49</v>
      </c>
      <c r="C26" s="28"/>
      <c r="D26" s="156">
        <v>3803</v>
      </c>
      <c r="F26" s="126">
        <v>517</v>
      </c>
      <c r="G26" s="183">
        <v>7.345642247369466</v>
      </c>
      <c r="H26" s="126">
        <v>1144</v>
      </c>
      <c r="I26" s="181">
        <v>16.100853682747669</v>
      </c>
      <c r="J26" s="126">
        <v>1376</v>
      </c>
      <c r="K26" s="181">
        <v>24.200913242009133</v>
      </c>
      <c r="L26" s="126">
        <v>609</v>
      </c>
      <c r="M26" s="181">
        <v>8.9537423069287279</v>
      </c>
      <c r="N26" s="126">
        <v>1110</v>
      </c>
      <c r="O26" s="181">
        <v>17.272185824895772</v>
      </c>
      <c r="P26" s="126">
        <v>472</v>
      </c>
      <c r="Q26" s="181">
        <v>6.9088743299583086</v>
      </c>
      <c r="R26" s="126">
        <v>725</v>
      </c>
      <c r="S26" s="181">
        <v>19.217788366090929</v>
      </c>
      <c r="T26" s="126">
        <v>0</v>
      </c>
      <c r="U26" s="181">
        <v>0</v>
      </c>
      <c r="V26" s="126">
        <f t="shared" si="0"/>
        <v>5953</v>
      </c>
      <c r="W26" s="181">
        <f t="shared" si="0"/>
        <v>100</v>
      </c>
      <c r="X26" s="154"/>
      <c r="Y26" s="158">
        <f t="shared" si="1"/>
        <v>1.5653431501446227</v>
      </c>
    </row>
    <row r="27" spans="2:25" s="125" customFormat="1" ht="18" customHeight="1" x14ac:dyDescent="0.2">
      <c r="B27" s="32" t="s">
        <v>4</v>
      </c>
      <c r="C27" s="28"/>
      <c r="D27" s="156">
        <v>1217</v>
      </c>
      <c r="F27" s="126">
        <v>206</v>
      </c>
      <c r="G27" s="183">
        <v>8.9026915113871627</v>
      </c>
      <c r="H27" s="126">
        <v>266</v>
      </c>
      <c r="I27" s="181">
        <v>14.699792960662526</v>
      </c>
      <c r="J27" s="126">
        <v>383</v>
      </c>
      <c r="K27" s="181">
        <v>20.496894409937887</v>
      </c>
      <c r="L27" s="126">
        <v>27</v>
      </c>
      <c r="M27" s="181">
        <v>2.8985507246376812</v>
      </c>
      <c r="N27" s="126">
        <v>104</v>
      </c>
      <c r="O27" s="181">
        <v>10.420979986197377</v>
      </c>
      <c r="P27" s="126">
        <v>1</v>
      </c>
      <c r="Q27" s="181">
        <v>0.34506556245686681</v>
      </c>
      <c r="R27" s="126">
        <v>644</v>
      </c>
      <c r="S27" s="181">
        <v>42.236024844720497</v>
      </c>
      <c r="T27" s="126">
        <v>0</v>
      </c>
      <c r="U27" s="181">
        <v>0</v>
      </c>
      <c r="V27" s="157">
        <f t="shared" si="0"/>
        <v>1631</v>
      </c>
      <c r="W27" s="181">
        <f t="shared" si="0"/>
        <v>100</v>
      </c>
      <c r="X27" s="154"/>
      <c r="Y27" s="158">
        <f t="shared" si="1"/>
        <v>1.3401807723911257</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526279</v>
      </c>
      <c r="E30" s="23"/>
      <c r="F30" s="65">
        <f>SUM(F10:F27)</f>
        <v>23114</v>
      </c>
      <c r="G30" s="67">
        <f>F30*100/$V30</f>
        <v>3.2448534944576095</v>
      </c>
      <c r="H30" s="65">
        <f>SUM(H10:H27)</f>
        <v>148544</v>
      </c>
      <c r="I30" s="67">
        <f>H30*100/$V30</f>
        <v>20.853314765108209</v>
      </c>
      <c r="J30" s="65">
        <f>SUM(J10:J27)</f>
        <v>130646</v>
      </c>
      <c r="K30" s="67">
        <f>J30*100/$V30</f>
        <v>18.340708213070382</v>
      </c>
      <c r="L30" s="65">
        <f>SUM(L10:L27)</f>
        <v>44254</v>
      </c>
      <c r="M30" s="67">
        <f>L30*100/$V30</f>
        <v>6.2125874597095718</v>
      </c>
      <c r="N30" s="65">
        <f>SUM(N10:N27)</f>
        <v>79008</v>
      </c>
      <c r="O30" s="67">
        <f>N30*100/$V30</f>
        <v>11.091519637021147</v>
      </c>
      <c r="P30" s="65">
        <f>SUM(P10:P27)</f>
        <v>71341</v>
      </c>
      <c r="Q30" s="67">
        <f>P30*100/$V30</f>
        <v>10.015189631742681</v>
      </c>
      <c r="R30" s="65">
        <f>SUM(R10:R27)</f>
        <v>212157</v>
      </c>
      <c r="S30" s="67">
        <f>R30*100/$V30</f>
        <v>29.783610920811761</v>
      </c>
      <c r="T30" s="65">
        <f>SUM(T10:T28)</f>
        <v>3264</v>
      </c>
      <c r="U30" s="67">
        <f>T30*100/$V30</f>
        <v>0.45821587807863795</v>
      </c>
      <c r="V30" s="65">
        <f>SUM(V10:V27)</f>
        <v>712328</v>
      </c>
      <c r="W30" s="67">
        <f>G30+I30+K30+M30+O30+Q30+S30+U30</f>
        <v>99.999999999999986</v>
      </c>
      <c r="X30" s="174"/>
      <c r="Y30" s="175">
        <f>(V30/D30)</f>
        <v>1.3535178108949815</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5" customFormat="1" x14ac:dyDescent="0.2">
      <c r="T37" s="135"/>
      <c r="U37" s="135"/>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2" t="s">
        <v>429</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5" t="s">
        <v>55</v>
      </c>
      <c r="G6" s="1105"/>
      <c r="H6" s="1105"/>
      <c r="I6" s="1105"/>
      <c r="J6" s="1105"/>
      <c r="K6" s="1105"/>
      <c r="L6" s="1105"/>
      <c r="M6" s="1105"/>
      <c r="N6" s="1105"/>
      <c r="O6" s="1105"/>
      <c r="P6" s="1105"/>
      <c r="Q6" s="1105"/>
      <c r="R6" s="1105"/>
      <c r="S6" s="1105"/>
      <c r="T6" s="1105"/>
      <c r="U6" s="1105"/>
      <c r="V6" s="1105"/>
      <c r="W6" s="1105"/>
      <c r="X6" s="541"/>
      <c r="Y6" s="541"/>
    </row>
    <row r="7" spans="2:25" s="518" customFormat="1" ht="64.5" customHeight="1" x14ac:dyDescent="0.2">
      <c r="B7" s="1106" t="s">
        <v>15</v>
      </c>
      <c r="C7" s="542"/>
      <c r="D7" s="543" t="s">
        <v>56</v>
      </c>
      <c r="E7" s="542"/>
      <c r="F7" s="1107" t="s">
        <v>176</v>
      </c>
      <c r="G7" s="1107"/>
      <c r="H7" s="1107" t="s">
        <v>62</v>
      </c>
      <c r="I7" s="1107"/>
      <c r="J7" s="1107" t="s">
        <v>63</v>
      </c>
      <c r="K7" s="1107"/>
      <c r="L7" s="1107" t="s">
        <v>160</v>
      </c>
      <c r="M7" s="1107"/>
      <c r="N7" s="1107" t="s">
        <v>3</v>
      </c>
      <c r="O7" s="1107"/>
      <c r="P7" s="543"/>
      <c r="Q7" s="543" t="s">
        <v>65</v>
      </c>
    </row>
    <row r="8" spans="2:25" s="542" customFormat="1" ht="20.25" customHeight="1" x14ac:dyDescent="0.2">
      <c r="B8" s="1106"/>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'41bbenpreGII'!D10</f>
        <v>125781</v>
      </c>
      <c r="F10" s="551">
        <f>'41bbenpreGII'!F10+'41bbenpreGII'!H10+'41bbenpreGII'!J10+'41bbenpreGII'!L10+'41bbenpreGII'!N10</f>
        <v>144881</v>
      </c>
      <c r="G10" s="552">
        <f t="shared" ref="G10:G27" si="0">F10*100/$N10</f>
        <v>78.881575007214067</v>
      </c>
      <c r="H10" s="551">
        <f>'41bbenpreGII'!P10</f>
        <v>1832</v>
      </c>
      <c r="I10" s="552">
        <f t="shared" ref="I10:I27" si="1">H10*100/$N10</f>
        <v>0.99744649342022873</v>
      </c>
      <c r="J10" s="551">
        <f>'41bbenpreGII'!R10</f>
        <v>36953</v>
      </c>
      <c r="K10" s="552">
        <f t="shared" ref="K10:K27" si="2">J10*100/$N10</f>
        <v>20.119345126286962</v>
      </c>
      <c r="L10" s="551">
        <f>'41bbenpreGII'!T10</f>
        <v>3</v>
      </c>
      <c r="M10" s="552">
        <f t="shared" ref="M10:M27" si="3">L10*100/$N10</f>
        <v>1.6333730787449162E-3</v>
      </c>
      <c r="N10" s="551">
        <f>F10+H10+J10+L10</f>
        <v>183669</v>
      </c>
      <c r="O10" s="552">
        <f>G10+I10+K10+M10</f>
        <v>100</v>
      </c>
      <c r="P10" s="553"/>
      <c r="Q10" s="553">
        <f t="shared" ref="Q10:Q27" si="4">N10/D10</f>
        <v>1.4602284923796123</v>
      </c>
    </row>
    <row r="11" spans="2:25" s="549" customFormat="1" ht="18" customHeight="1" x14ac:dyDescent="0.2">
      <c r="B11" s="531" t="s">
        <v>10</v>
      </c>
      <c r="C11" s="546"/>
      <c r="D11" s="550">
        <f>'41bbenpreGII'!D11</f>
        <v>14238</v>
      </c>
      <c r="F11" s="551">
        <f>'41bbenpreGII'!F11+'41bbenpreGII'!H11+'41bbenpreGII'!J11+'41bbenpreGII'!L11+'41bbenpreGII'!N11</f>
        <v>5545</v>
      </c>
      <c r="G11" s="552">
        <f t="shared" si="0"/>
        <v>33.972552383286363</v>
      </c>
      <c r="H11" s="551">
        <f>'41bbenpreGII'!P11</f>
        <v>3468</v>
      </c>
      <c r="I11" s="552">
        <f t="shared" si="1"/>
        <v>21.247396152432302</v>
      </c>
      <c r="J11" s="551">
        <f>'41bbenpreGII'!R11</f>
        <v>7309</v>
      </c>
      <c r="K11" s="552">
        <f t="shared" si="2"/>
        <v>44.780051464281335</v>
      </c>
      <c r="L11" s="551">
        <f>'41bbenpreGII'!T11</f>
        <v>0</v>
      </c>
      <c r="M11" s="552">
        <f t="shared" si="3"/>
        <v>0</v>
      </c>
      <c r="N11" s="551">
        <f t="shared" ref="N11:O27" si="5">F11+H11+J11+L11</f>
        <v>16322</v>
      </c>
      <c r="O11" s="552">
        <f t="shared" si="5"/>
        <v>100</v>
      </c>
      <c r="P11" s="553"/>
      <c r="Q11" s="553">
        <f t="shared" si="4"/>
        <v>1.1463688720325889</v>
      </c>
    </row>
    <row r="12" spans="2:25" s="549" customFormat="1" ht="22.5" customHeight="1" x14ac:dyDescent="0.2">
      <c r="B12" s="531" t="s">
        <v>40</v>
      </c>
      <c r="C12" s="546"/>
      <c r="D12" s="550">
        <f>'41bbenpreGII'!D12</f>
        <v>10143</v>
      </c>
      <c r="F12" s="551">
        <f>'41bbenpreGII'!F12+'41bbenpreGII'!H12+'41bbenpreGII'!J12+'41bbenpreGII'!L12+'41bbenpreGII'!N12</f>
        <v>8081</v>
      </c>
      <c r="G12" s="552">
        <f t="shared" si="0"/>
        <v>59.519776091920157</v>
      </c>
      <c r="H12" s="551">
        <f>'41bbenpreGII'!P12</f>
        <v>1435</v>
      </c>
      <c r="I12" s="552">
        <f t="shared" si="1"/>
        <v>10.569345216174412</v>
      </c>
      <c r="J12" s="551">
        <f>'41bbenpreGII'!R12</f>
        <v>4058</v>
      </c>
      <c r="K12" s="552">
        <f t="shared" si="2"/>
        <v>29.888782499815864</v>
      </c>
      <c r="L12" s="551">
        <f>'41bbenpreGII'!T12</f>
        <v>3</v>
      </c>
      <c r="M12" s="552">
        <f t="shared" si="3"/>
        <v>2.2096192089563232E-2</v>
      </c>
      <c r="N12" s="551">
        <f t="shared" si="5"/>
        <v>13577</v>
      </c>
      <c r="O12" s="552">
        <f t="shared" si="5"/>
        <v>100</v>
      </c>
      <c r="P12" s="553"/>
      <c r="Q12" s="553">
        <f t="shared" si="4"/>
        <v>1.3385586118505373</v>
      </c>
    </row>
    <row r="13" spans="2:25" s="549" customFormat="1" ht="18" customHeight="1" x14ac:dyDescent="0.2">
      <c r="B13" s="531" t="s">
        <v>41</v>
      </c>
      <c r="C13" s="546"/>
      <c r="D13" s="550">
        <f>'41bbenpreGII'!D13</f>
        <v>9558</v>
      </c>
      <c r="F13" s="551">
        <f>'41bbenpreGII'!F13+'41bbenpreGII'!H13+'41bbenpreGII'!J13+'41bbenpreGII'!L13+'41bbenpreGII'!N13</f>
        <v>7492</v>
      </c>
      <c r="G13" s="552">
        <f t="shared" si="0"/>
        <v>49.642194540153724</v>
      </c>
      <c r="H13" s="551">
        <f>'41bbenpreGII'!P13</f>
        <v>368</v>
      </c>
      <c r="I13" s="552">
        <f t="shared" si="1"/>
        <v>2.4383779485820303</v>
      </c>
      <c r="J13" s="551">
        <f>'41bbenpreGII'!R13</f>
        <v>7232</v>
      </c>
      <c r="K13" s="552">
        <f t="shared" si="2"/>
        <v>47.919427511264246</v>
      </c>
      <c r="L13" s="551">
        <f>'41bbenpreGII'!T13</f>
        <v>0</v>
      </c>
      <c r="M13" s="552">
        <f t="shared" si="3"/>
        <v>0</v>
      </c>
      <c r="N13" s="551">
        <f t="shared" si="5"/>
        <v>15092</v>
      </c>
      <c r="O13" s="552">
        <f t="shared" si="5"/>
        <v>100</v>
      </c>
      <c r="P13" s="553"/>
      <c r="Q13" s="553">
        <f t="shared" si="4"/>
        <v>1.5789914207993303</v>
      </c>
    </row>
    <row r="14" spans="2:25" s="549" customFormat="1" ht="18" customHeight="1" x14ac:dyDescent="0.2">
      <c r="B14" s="531" t="s">
        <v>9</v>
      </c>
      <c r="C14" s="546"/>
      <c r="D14" s="550">
        <f>'41bbenpreGII'!D14</f>
        <v>13446</v>
      </c>
      <c r="F14" s="551">
        <f>'41bbenpreGII'!F14+'41bbenpreGII'!H14+'41bbenpreGII'!J14+'41bbenpreGII'!L14+'41bbenpreGII'!N14</f>
        <v>5149</v>
      </c>
      <c r="G14" s="552">
        <f t="shared" si="0"/>
        <v>34.178559575174248</v>
      </c>
      <c r="H14" s="551">
        <f>'41bbenpreGII'!P14</f>
        <v>4163</v>
      </c>
      <c r="I14" s="552">
        <f t="shared" si="1"/>
        <v>27.633587786259543</v>
      </c>
      <c r="J14" s="551">
        <f>'41bbenpreGII'!R14</f>
        <v>5753</v>
      </c>
      <c r="K14" s="552">
        <f t="shared" si="2"/>
        <v>38.187852638566213</v>
      </c>
      <c r="L14" s="551">
        <f>'41bbenpreGII'!T14</f>
        <v>0</v>
      </c>
      <c r="M14" s="552">
        <f t="shared" si="3"/>
        <v>0</v>
      </c>
      <c r="N14" s="551">
        <f t="shared" si="5"/>
        <v>15065</v>
      </c>
      <c r="O14" s="552">
        <f t="shared" si="5"/>
        <v>100</v>
      </c>
      <c r="P14" s="553"/>
      <c r="Q14" s="553">
        <f t="shared" si="4"/>
        <v>1.120407556150528</v>
      </c>
    </row>
    <row r="15" spans="2:25" s="549" customFormat="1" ht="18" customHeight="1" x14ac:dyDescent="0.2">
      <c r="B15" s="531" t="s">
        <v>8</v>
      </c>
      <c r="C15" s="546"/>
      <c r="D15" s="550">
        <f>'41bbenpreGII'!D15</f>
        <v>7704</v>
      </c>
      <c r="F15" s="551">
        <f>'41bbenpreGII'!F15+'41bbenpreGII'!H15+'41bbenpreGII'!J15+'41bbenpreGII'!L15+'41bbenpreGII'!N15</f>
        <v>8932</v>
      </c>
      <c r="G15" s="552">
        <f t="shared" si="0"/>
        <v>71.046770601336306</v>
      </c>
      <c r="H15" s="551">
        <f>'41bbenpreGII'!P15</f>
        <v>88</v>
      </c>
      <c r="I15" s="552">
        <f t="shared" si="1"/>
        <v>0.69996818326439703</v>
      </c>
      <c r="J15" s="551">
        <f>'41bbenpreGII'!R15</f>
        <v>3552</v>
      </c>
      <c r="K15" s="552">
        <f t="shared" si="2"/>
        <v>28.253261215399299</v>
      </c>
      <c r="L15" s="551">
        <f>'41bbenpreGII'!T15</f>
        <v>0</v>
      </c>
      <c r="M15" s="552">
        <f t="shared" si="3"/>
        <v>0</v>
      </c>
      <c r="N15" s="551">
        <f t="shared" si="5"/>
        <v>12572</v>
      </c>
      <c r="O15" s="552">
        <f t="shared" si="5"/>
        <v>100</v>
      </c>
      <c r="P15" s="553"/>
      <c r="Q15" s="553">
        <f t="shared" si="4"/>
        <v>1.6318795430944963</v>
      </c>
    </row>
    <row r="16" spans="2:25" s="549" customFormat="1" ht="18" customHeight="1" x14ac:dyDescent="0.2">
      <c r="B16" s="531" t="s">
        <v>7</v>
      </c>
      <c r="C16" s="546"/>
      <c r="D16" s="550">
        <f>'41bbenpreGII'!D16</f>
        <v>38934</v>
      </c>
      <c r="F16" s="551">
        <f>'41bbenpreGII'!F16+'41bbenpreGII'!H16+'41bbenpreGII'!J16+'41bbenpreGII'!L16+'41bbenpreGII'!N16</f>
        <v>25110</v>
      </c>
      <c r="G16" s="552">
        <f t="shared" si="0"/>
        <v>46.678935921030615</v>
      </c>
      <c r="H16" s="551">
        <f>'41bbenpreGII'!P16</f>
        <v>16295</v>
      </c>
      <c r="I16" s="552">
        <f t="shared" si="1"/>
        <v>30.292045433420704</v>
      </c>
      <c r="J16" s="551">
        <f>'41bbenpreGII'!R16</f>
        <v>11682</v>
      </c>
      <c r="K16" s="552">
        <f t="shared" si="2"/>
        <v>21.716580224192739</v>
      </c>
      <c r="L16" s="551">
        <f>'41bbenpreGII'!T16</f>
        <v>706</v>
      </c>
      <c r="M16" s="552">
        <f t="shared" si="3"/>
        <v>1.3124384213559386</v>
      </c>
      <c r="N16" s="551">
        <f t="shared" si="5"/>
        <v>53793</v>
      </c>
      <c r="O16" s="552">
        <f t="shared" si="5"/>
        <v>99.999999999999986</v>
      </c>
      <c r="P16" s="553"/>
      <c r="Q16" s="553">
        <f t="shared" si="4"/>
        <v>1.3816458622283865</v>
      </c>
    </row>
    <row r="17" spans="2:25" s="549" customFormat="1" ht="18" customHeight="1" x14ac:dyDescent="0.2">
      <c r="B17" s="531" t="s">
        <v>43</v>
      </c>
      <c r="C17" s="546"/>
      <c r="D17" s="550">
        <f>'41bbenpreGII'!D17</f>
        <v>22615</v>
      </c>
      <c r="F17" s="551">
        <f>'41bbenpreGII'!F17+'41bbenpreGII'!H17+'41bbenpreGII'!J17+'41bbenpreGII'!L17+'41bbenpreGII'!N17</f>
        <v>20027</v>
      </c>
      <c r="G17" s="552">
        <f t="shared" si="0"/>
        <v>66.60347866573548</v>
      </c>
      <c r="H17" s="551">
        <f>'41bbenpreGII'!P17</f>
        <v>3420</v>
      </c>
      <c r="I17" s="552">
        <f t="shared" si="1"/>
        <v>11.373840167614487</v>
      </c>
      <c r="J17" s="551">
        <f>'41bbenpreGII'!R17</f>
        <v>6617</v>
      </c>
      <c r="K17" s="552">
        <f t="shared" si="2"/>
        <v>22.006052745352356</v>
      </c>
      <c r="L17" s="551">
        <f>'41bbenpreGII'!T17</f>
        <v>5</v>
      </c>
      <c r="M17" s="552">
        <f t="shared" si="3"/>
        <v>1.6628421297681998E-2</v>
      </c>
      <c r="N17" s="551">
        <f t="shared" si="5"/>
        <v>30069</v>
      </c>
      <c r="O17" s="552">
        <f t="shared" si="5"/>
        <v>100.00000000000001</v>
      </c>
      <c r="P17" s="553"/>
      <c r="Q17" s="553">
        <f t="shared" si="4"/>
        <v>1.3296042449701526</v>
      </c>
    </row>
    <row r="18" spans="2:25" s="549" customFormat="1" ht="18" customHeight="1" x14ac:dyDescent="0.2">
      <c r="B18" s="531" t="s">
        <v>44</v>
      </c>
      <c r="C18" s="546"/>
      <c r="D18" s="550">
        <f>'41bbenpreGII'!D18</f>
        <v>80595</v>
      </c>
      <c r="F18" s="551">
        <f>'41bbenpreGII'!F18+'41bbenpreGII'!H18+'41bbenpreGII'!J18+'41bbenpreGII'!L18+'41bbenpreGII'!N18</f>
        <v>48897</v>
      </c>
      <c r="G18" s="552">
        <f t="shared" si="0"/>
        <v>48.91705599295711</v>
      </c>
      <c r="H18" s="551">
        <f>'41bbenpreGII'!P18</f>
        <v>10215</v>
      </c>
      <c r="I18" s="552">
        <f t="shared" si="1"/>
        <v>10.219189867845817</v>
      </c>
      <c r="J18" s="551">
        <f>'41bbenpreGII'!R18</f>
        <v>40826</v>
      </c>
      <c r="K18" s="552">
        <f t="shared" si="2"/>
        <v>40.842745525665521</v>
      </c>
      <c r="L18" s="551">
        <f>'41bbenpreGII'!T18</f>
        <v>21</v>
      </c>
      <c r="M18" s="552">
        <f t="shared" si="3"/>
        <v>2.1008613531547933E-2</v>
      </c>
      <c r="N18" s="551">
        <f t="shared" si="5"/>
        <v>99959</v>
      </c>
      <c r="O18" s="552">
        <f t="shared" si="5"/>
        <v>100</v>
      </c>
      <c r="P18" s="553"/>
      <c r="Q18" s="553">
        <f t="shared" si="4"/>
        <v>1.2402630436131274</v>
      </c>
    </row>
    <row r="19" spans="2:25" s="549" customFormat="1" ht="18" customHeight="1" x14ac:dyDescent="0.2">
      <c r="B19" s="531" t="s">
        <v>6</v>
      </c>
      <c r="C19" s="546"/>
      <c r="D19" s="550">
        <f>'41bbenpreGII'!D19</f>
        <v>53638</v>
      </c>
      <c r="F19" s="551">
        <f>'41bbenpreGII'!F19+'41bbenpreGII'!H19+'41bbenpreGII'!J19+'41bbenpreGII'!L19+'41bbenpreGII'!N19</f>
        <v>28081</v>
      </c>
      <c r="G19" s="552">
        <f t="shared" si="0"/>
        <v>38.834723201814434</v>
      </c>
      <c r="H19" s="551">
        <f>'41bbenpreGII'!P19</f>
        <v>8171</v>
      </c>
      <c r="I19" s="552">
        <f>H19*100/$N19</f>
        <v>11.30011478515814</v>
      </c>
      <c r="J19" s="551">
        <f>'41bbenpreGII'!R19</f>
        <v>35880</v>
      </c>
      <c r="K19" s="552">
        <f>J19*100/$N19</f>
        <v>49.62037920590798</v>
      </c>
      <c r="L19" s="551">
        <f>'41bbenpreGII'!T19</f>
        <v>177</v>
      </c>
      <c r="M19" s="552">
        <f t="shared" si="3"/>
        <v>0.24478280711944572</v>
      </c>
      <c r="N19" s="551">
        <f t="shared" si="5"/>
        <v>72309</v>
      </c>
      <c r="O19" s="552">
        <f t="shared" si="5"/>
        <v>100</v>
      </c>
      <c r="P19" s="553"/>
      <c r="Q19" s="553">
        <f t="shared" si="4"/>
        <v>1.3480927700510832</v>
      </c>
    </row>
    <row r="20" spans="2:25" s="549" customFormat="1" ht="18" customHeight="1" x14ac:dyDescent="0.2">
      <c r="B20" s="531" t="s">
        <v>5</v>
      </c>
      <c r="C20" s="546"/>
      <c r="D20" s="550">
        <f>'41bbenpreGII'!D20</f>
        <v>11462</v>
      </c>
      <c r="F20" s="551">
        <f>'41bbenpreGII'!F20+'41bbenpreGII'!H20+'41bbenpreGII'!J20+'41bbenpreGII'!L20+'41bbenpreGII'!N20</f>
        <v>4509</v>
      </c>
      <c r="G20" s="552">
        <f t="shared" si="0"/>
        <v>34.751445086705203</v>
      </c>
      <c r="H20" s="551">
        <f>'41bbenpreGII'!P20</f>
        <v>5936</v>
      </c>
      <c r="I20" s="552">
        <f>H20*100/$N20</f>
        <v>45.749518304431597</v>
      </c>
      <c r="J20" s="551">
        <f>'41bbenpreGII'!R20</f>
        <v>2530</v>
      </c>
      <c r="K20" s="552">
        <f>J20*100/$N20</f>
        <v>19.4990366088632</v>
      </c>
      <c r="L20" s="551">
        <f>'41bbenpreGII'!T20</f>
        <v>0</v>
      </c>
      <c r="M20" s="552">
        <f t="shared" si="3"/>
        <v>0</v>
      </c>
      <c r="N20" s="551">
        <f t="shared" si="5"/>
        <v>12975</v>
      </c>
      <c r="O20" s="552">
        <f t="shared" si="5"/>
        <v>100</v>
      </c>
      <c r="P20" s="553"/>
      <c r="Q20" s="553">
        <f t="shared" si="4"/>
        <v>1.132001395916943</v>
      </c>
    </row>
    <row r="21" spans="2:25" s="549" customFormat="1" ht="18" customHeight="1" x14ac:dyDescent="0.2">
      <c r="B21" s="531" t="s">
        <v>38</v>
      </c>
      <c r="C21" s="546"/>
      <c r="D21" s="550">
        <f>'41bbenpreGII'!D21</f>
        <v>25138</v>
      </c>
      <c r="F21" s="551">
        <f>'41bbenpreGII'!F21+'41bbenpreGII'!H21+'41bbenpreGII'!J21+'41bbenpreGII'!L21+'41bbenpreGII'!N21</f>
        <v>20141</v>
      </c>
      <c r="G21" s="552">
        <f t="shared" si="0"/>
        <v>65.324987026466005</v>
      </c>
      <c r="H21" s="551">
        <f>'41bbenpreGII'!P21</f>
        <v>4375</v>
      </c>
      <c r="I21" s="552">
        <f>H21*100/$N21</f>
        <v>14.189802802283342</v>
      </c>
      <c r="J21" s="551">
        <f>'41bbenpreGII'!R21</f>
        <v>6273</v>
      </c>
      <c r="K21" s="552">
        <f>J21*100/$N21</f>
        <v>20.345744680851062</v>
      </c>
      <c r="L21" s="551">
        <f>'41bbenpreGII'!T21</f>
        <v>43</v>
      </c>
      <c r="M21" s="552">
        <f t="shared" si="3"/>
        <v>0.13946549039958483</v>
      </c>
      <c r="N21" s="551">
        <f t="shared" si="5"/>
        <v>30832</v>
      </c>
      <c r="O21" s="552">
        <f t="shared" si="5"/>
        <v>99.999999999999986</v>
      </c>
      <c r="P21" s="553"/>
      <c r="Q21" s="553">
        <f t="shared" si="4"/>
        <v>1.2265096666401465</v>
      </c>
    </row>
    <row r="22" spans="2:25" s="549" customFormat="1" ht="21" customHeight="1" x14ac:dyDescent="0.2">
      <c r="B22" s="531" t="s">
        <v>45</v>
      </c>
      <c r="C22" s="546"/>
      <c r="D22" s="550">
        <f>'41bbenpreGII'!D22</f>
        <v>63858</v>
      </c>
      <c r="F22" s="551">
        <f>'41bbenpreGII'!F22+'41bbenpreGII'!H22+'41bbenpreGII'!J22+'41bbenpreGII'!L22+'41bbenpreGII'!N22</f>
        <v>61920</v>
      </c>
      <c r="G22" s="552">
        <f t="shared" si="0"/>
        <v>70.042871848240438</v>
      </c>
      <c r="H22" s="551">
        <f>'41bbenpreGII'!P22</f>
        <v>8835</v>
      </c>
      <c r="I22" s="552">
        <f>H22*100/$N22</f>
        <v>9.9940047283463223</v>
      </c>
      <c r="J22" s="551">
        <f>'41bbenpreGII'!R22</f>
        <v>17632</v>
      </c>
      <c r="K22" s="552">
        <f>J22*100/$N22</f>
        <v>19.945024490119113</v>
      </c>
      <c r="L22" s="551">
        <f>'41bbenpreGII'!T22</f>
        <v>16</v>
      </c>
      <c r="M22" s="552">
        <f t="shared" si="3"/>
        <v>1.8098933294118977E-2</v>
      </c>
      <c r="N22" s="551">
        <f t="shared" si="5"/>
        <v>88403</v>
      </c>
      <c r="O22" s="552">
        <f t="shared" si="5"/>
        <v>99.999999999999986</v>
      </c>
      <c r="P22" s="553"/>
      <c r="Q22" s="553">
        <f t="shared" si="4"/>
        <v>1.3843684424817564</v>
      </c>
    </row>
    <row r="23" spans="2:25" s="549" customFormat="1" ht="18" customHeight="1" x14ac:dyDescent="0.2">
      <c r="B23" s="531" t="s">
        <v>46</v>
      </c>
      <c r="C23" s="546"/>
      <c r="D23" s="550">
        <f>'41bbenpreGII'!D23</f>
        <v>15661</v>
      </c>
      <c r="F23" s="551">
        <f>'41bbenpreGII'!F23+'41bbenpreGII'!H23+'41bbenpreGII'!J23+'41bbenpreGII'!L23+'41bbenpreGII'!N23</f>
        <v>10295</v>
      </c>
      <c r="G23" s="552">
        <f t="shared" si="0"/>
        <v>51.547166032445425</v>
      </c>
      <c r="H23" s="551">
        <f>'41bbenpreGII'!P23</f>
        <v>416</v>
      </c>
      <c r="I23" s="552">
        <f>H23*100/$N23</f>
        <v>2.0829160825155215</v>
      </c>
      <c r="J23" s="551">
        <f>'41bbenpreGII'!R23</f>
        <v>9261</v>
      </c>
      <c r="K23" s="552">
        <f>J23*100/$N23</f>
        <v>46.369917885039058</v>
      </c>
      <c r="L23" s="551">
        <f>'41bbenpreGII'!T23</f>
        <v>0</v>
      </c>
      <c r="M23" s="552">
        <f t="shared" si="3"/>
        <v>0</v>
      </c>
      <c r="N23" s="551">
        <f t="shared" si="5"/>
        <v>19972</v>
      </c>
      <c r="O23" s="552">
        <f t="shared" si="5"/>
        <v>100</v>
      </c>
      <c r="P23" s="553"/>
      <c r="Q23" s="553">
        <f t="shared" si="4"/>
        <v>1.275269778430496</v>
      </c>
    </row>
    <row r="24" spans="2:25" s="549" customFormat="1" ht="22.5" customHeight="1" x14ac:dyDescent="0.2">
      <c r="B24" s="531" t="s">
        <v>47</v>
      </c>
      <c r="C24" s="546"/>
      <c r="D24" s="550">
        <f>'41bbenpreGII'!D24</f>
        <v>5858</v>
      </c>
      <c r="F24" s="551">
        <f>'41bbenpreGII'!F24+'41bbenpreGII'!H24+'41bbenpreGII'!J24+'41bbenpreGII'!L24+'41bbenpreGII'!N24</f>
        <v>3246</v>
      </c>
      <c r="G24" s="554">
        <f t="shared" si="0"/>
        <v>42.964923891462611</v>
      </c>
      <c r="H24" s="551">
        <f>'41bbenpreGII'!P24</f>
        <v>1222</v>
      </c>
      <c r="I24" s="552">
        <f t="shared" si="1"/>
        <v>16.174718729318332</v>
      </c>
      <c r="J24" s="551">
        <f>'41bbenpreGII'!R24</f>
        <v>3073</v>
      </c>
      <c r="K24" s="552">
        <f t="shared" si="2"/>
        <v>40.675049636002647</v>
      </c>
      <c r="L24" s="551">
        <f>'41bbenpreGII'!T24</f>
        <v>14</v>
      </c>
      <c r="M24" s="552">
        <f t="shared" si="3"/>
        <v>0.18530774321641297</v>
      </c>
      <c r="N24" s="550">
        <f t="shared" si="5"/>
        <v>7555</v>
      </c>
      <c r="O24" s="552">
        <f t="shared" si="5"/>
        <v>100</v>
      </c>
      <c r="P24" s="553"/>
      <c r="Q24" s="553">
        <f t="shared" si="4"/>
        <v>1.289689313758962</v>
      </c>
    </row>
    <row r="25" spans="2:25" s="549" customFormat="1" ht="18" customHeight="1" x14ac:dyDescent="0.2">
      <c r="B25" s="531" t="s">
        <v>48</v>
      </c>
      <c r="C25" s="546"/>
      <c r="D25" s="550">
        <f>'41bbenpreGII'!D25</f>
        <v>22630</v>
      </c>
      <c r="F25" s="551">
        <f>'41bbenpreGII'!F25+'41bbenpreGII'!H25+'41bbenpreGII'!J25+'41bbenpreGII'!L25+'41bbenpreGII'!N25</f>
        <v>17518</v>
      </c>
      <c r="G25" s="554">
        <f t="shared" si="0"/>
        <v>53.769183548189076</v>
      </c>
      <c r="H25" s="551">
        <f>'41bbenpreGII'!P25</f>
        <v>629</v>
      </c>
      <c r="I25" s="552">
        <f t="shared" si="1"/>
        <v>1.9306322897483119</v>
      </c>
      <c r="J25" s="551">
        <f>'41bbenpreGII'!R25</f>
        <v>12157</v>
      </c>
      <c r="K25" s="552">
        <f t="shared" si="2"/>
        <v>37.314303253529772</v>
      </c>
      <c r="L25" s="551">
        <f>'41bbenpreGII'!T25</f>
        <v>2276</v>
      </c>
      <c r="M25" s="552">
        <f t="shared" si="3"/>
        <v>6.9858809085328426</v>
      </c>
      <c r="N25" s="550">
        <f t="shared" si="5"/>
        <v>32580</v>
      </c>
      <c r="O25" s="552">
        <f t="shared" si="5"/>
        <v>100.00000000000001</v>
      </c>
      <c r="P25" s="553"/>
      <c r="Q25" s="553">
        <f t="shared" si="4"/>
        <v>1.4396818382677861</v>
      </c>
    </row>
    <row r="26" spans="2:25" s="549" customFormat="1" ht="18" customHeight="1" x14ac:dyDescent="0.2">
      <c r="B26" s="531" t="s">
        <v>49</v>
      </c>
      <c r="C26" s="546"/>
      <c r="D26" s="550">
        <f>'41bbenpreGII'!D26</f>
        <v>3803</v>
      </c>
      <c r="F26" s="551">
        <f>'41bbenpreGII'!F26+'41bbenpreGII'!H26+'41bbenpreGII'!J26+'41bbenpreGII'!L26+'41bbenpreGII'!N26</f>
        <v>4756</v>
      </c>
      <c r="G26" s="554">
        <f t="shared" si="0"/>
        <v>79.89249118091719</v>
      </c>
      <c r="H26" s="551">
        <f>'41bbenpreGII'!P26</f>
        <v>472</v>
      </c>
      <c r="I26" s="552">
        <f t="shared" si="1"/>
        <v>7.9287754073576346</v>
      </c>
      <c r="J26" s="551">
        <f>'41bbenpreGII'!R26</f>
        <v>725</v>
      </c>
      <c r="K26" s="552">
        <f t="shared" si="2"/>
        <v>12.178733411725181</v>
      </c>
      <c r="L26" s="551">
        <f>'41bbenpreGII'!T26</f>
        <v>0</v>
      </c>
      <c r="M26" s="552">
        <f t="shared" si="3"/>
        <v>0</v>
      </c>
      <c r="N26" s="550">
        <f t="shared" si="5"/>
        <v>5953</v>
      </c>
      <c r="O26" s="552">
        <f t="shared" si="5"/>
        <v>100</v>
      </c>
      <c r="P26" s="553"/>
      <c r="Q26" s="553">
        <f t="shared" si="4"/>
        <v>1.5653431501446227</v>
      </c>
    </row>
    <row r="27" spans="2:25" s="549" customFormat="1" ht="18" customHeight="1" x14ac:dyDescent="0.2">
      <c r="B27" s="531" t="s">
        <v>4</v>
      </c>
      <c r="C27" s="546"/>
      <c r="D27" s="550">
        <f>'41bbenpreGII'!D27</f>
        <v>1217</v>
      </c>
      <c r="F27" s="551">
        <f>'41bbenpreGII'!F27+'41bbenpreGII'!H27+'41bbenpreGII'!J27+'41bbenpreGII'!L27+'41bbenpreGII'!N27</f>
        <v>986</v>
      </c>
      <c r="G27" s="554">
        <f t="shared" si="0"/>
        <v>60.453709380748009</v>
      </c>
      <c r="H27" s="551">
        <f>'41bbenpreGII'!P27</f>
        <v>1</v>
      </c>
      <c r="I27" s="552">
        <f t="shared" si="1"/>
        <v>6.1312078479460456E-2</v>
      </c>
      <c r="J27" s="551">
        <f>'41bbenpreGII'!R27</f>
        <v>644</v>
      </c>
      <c r="K27" s="552">
        <f t="shared" si="2"/>
        <v>39.484978540772531</v>
      </c>
      <c r="L27" s="551">
        <f>'41bbenpreGII'!T27</f>
        <v>0</v>
      </c>
      <c r="M27" s="552">
        <f t="shared" si="3"/>
        <v>0</v>
      </c>
      <c r="N27" s="551">
        <f t="shared" si="5"/>
        <v>1631</v>
      </c>
      <c r="O27" s="552">
        <f t="shared" si="5"/>
        <v>100</v>
      </c>
      <c r="P27" s="553"/>
      <c r="Q27" s="553">
        <f t="shared" si="4"/>
        <v>1.3401807723911257</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526279</v>
      </c>
      <c r="E30" s="561"/>
      <c r="F30" s="532">
        <f>SUM(F10:F27)</f>
        <v>425566</v>
      </c>
      <c r="G30" s="562">
        <f>F30*100/$N30</f>
        <v>59.74298356936692</v>
      </c>
      <c r="H30" s="532">
        <f>SUM(H10:H27)</f>
        <v>71341</v>
      </c>
      <c r="I30" s="562">
        <f>H30*100/$N30</f>
        <v>10.015189631742681</v>
      </c>
      <c r="J30" s="532">
        <f>SUM(J10:J27)</f>
        <v>212157</v>
      </c>
      <c r="K30" s="562">
        <f>J30*100/$N30</f>
        <v>29.783610920811761</v>
      </c>
      <c r="L30" s="532">
        <f>SUM(L10:L28)</f>
        <v>3264</v>
      </c>
      <c r="M30" s="562">
        <f>L30*100/$N30</f>
        <v>0.45821587807863795</v>
      </c>
      <c r="N30" s="532">
        <f>F30+H30+J30+L30</f>
        <v>712328</v>
      </c>
      <c r="O30" s="562">
        <f>G30+I30+K30+M30</f>
        <v>99.999999999999986</v>
      </c>
      <c r="P30" s="563"/>
      <c r="Q30" s="563">
        <f>(N30/D30)</f>
        <v>1.3535178108949815</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topLeftCell="A7" zoomScaleNormal="100" workbookViewId="0">
      <selection activeCell="R30" sqref="R30"/>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1" t="s">
        <v>428</v>
      </c>
      <c r="C3" s="1031"/>
      <c r="D3" s="1031"/>
      <c r="E3" s="1031"/>
      <c r="F3" s="1031"/>
      <c r="G3" s="1031"/>
      <c r="H3" s="1031"/>
      <c r="I3" s="1031"/>
      <c r="J3" s="1031"/>
      <c r="K3" s="1031"/>
      <c r="L3" s="1031"/>
      <c r="M3" s="1031"/>
      <c r="N3" s="1031"/>
      <c r="O3" s="1031"/>
      <c r="P3" s="1031"/>
      <c r="Q3" s="1031"/>
      <c r="R3" s="1031"/>
      <c r="S3" s="1031"/>
      <c r="T3" s="1031"/>
      <c r="U3" s="1031"/>
      <c r="V3" s="1031"/>
      <c r="W3" s="1031"/>
      <c r="X3" s="1031"/>
      <c r="Y3" s="13"/>
    </row>
    <row r="4" spans="2: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0" t="s">
        <v>55</v>
      </c>
      <c r="G6" s="1121"/>
      <c r="H6" s="1121"/>
      <c r="I6" s="1121"/>
      <c r="J6" s="1121"/>
      <c r="K6" s="1121"/>
      <c r="L6" s="1121"/>
      <c r="M6" s="1121"/>
      <c r="N6" s="1121"/>
      <c r="O6" s="1121"/>
      <c r="P6" s="1121"/>
      <c r="Q6" s="1121"/>
      <c r="R6" s="1121"/>
      <c r="S6" s="1121"/>
      <c r="T6" s="1121"/>
      <c r="U6" s="1121"/>
      <c r="V6" s="1121"/>
      <c r="W6" s="1122"/>
      <c r="X6" s="133"/>
      <c r="Y6" s="133"/>
    </row>
    <row r="7" spans="2:25" s="7" customFormat="1" ht="64.5" customHeight="1" x14ac:dyDescent="0.2">
      <c r="B7" s="1103" t="s">
        <v>15</v>
      </c>
      <c r="C7" s="194"/>
      <c r="D7" s="195" t="s">
        <v>261</v>
      </c>
      <c r="E7" s="194"/>
      <c r="F7" s="1123" t="s">
        <v>57</v>
      </c>
      <c r="G7" s="1124"/>
      <c r="H7" s="1123" t="s">
        <v>58</v>
      </c>
      <c r="I7" s="1124"/>
      <c r="J7" s="1123" t="s">
        <v>59</v>
      </c>
      <c r="K7" s="1124"/>
      <c r="L7" s="1123" t="s">
        <v>60</v>
      </c>
      <c r="M7" s="1124"/>
      <c r="N7" s="1123" t="s">
        <v>61</v>
      </c>
      <c r="O7" s="1124"/>
      <c r="P7" s="1123" t="s">
        <v>62</v>
      </c>
      <c r="Q7" s="1124"/>
      <c r="R7" s="1123" t="s">
        <v>63</v>
      </c>
      <c r="S7" s="1124"/>
      <c r="T7" s="1123" t="s">
        <v>64</v>
      </c>
      <c r="U7" s="1124"/>
      <c r="V7" s="1125" t="s">
        <v>3</v>
      </c>
      <c r="W7" s="1126"/>
      <c r="X7" s="51"/>
      <c r="Y7" s="195" t="s">
        <v>260</v>
      </c>
    </row>
    <row r="8" spans="2:25" s="124" customFormat="1" ht="20.25" customHeight="1" x14ac:dyDescent="0.2">
      <c r="B8" s="1104"/>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69873</v>
      </c>
      <c r="E10" s="125"/>
      <c r="F10" s="153">
        <v>667</v>
      </c>
      <c r="G10" s="75">
        <v>4.012173471975653</v>
      </c>
      <c r="H10" s="153">
        <v>41744</v>
      </c>
      <c r="I10" s="75">
        <v>61.699213796601569</v>
      </c>
      <c r="J10" s="153">
        <v>47634</v>
      </c>
      <c r="K10" s="75">
        <v>18.062389043875221</v>
      </c>
      <c r="L10" s="153">
        <v>362</v>
      </c>
      <c r="M10" s="75">
        <v>0.90540197818919599</v>
      </c>
      <c r="N10" s="153">
        <v>107</v>
      </c>
      <c r="O10" s="75">
        <v>0.39817397920365205</v>
      </c>
      <c r="P10" s="153">
        <v>61</v>
      </c>
      <c r="Q10" s="75">
        <v>2.5361399949277198E-3</v>
      </c>
      <c r="R10" s="153">
        <v>14947</v>
      </c>
      <c r="S10" s="75">
        <v>14.920111590159777</v>
      </c>
      <c r="T10" s="153">
        <v>0</v>
      </c>
      <c r="U10" s="75">
        <v>0</v>
      </c>
      <c r="V10" s="153">
        <f>F10+H10+J10+L10+N10+P10+R10+T10</f>
        <v>105522</v>
      </c>
      <c r="W10" s="75">
        <f t="shared" ref="V10:W27" si="0">G10+I10+K10+M10+O10+Q10+S10+U10</f>
        <v>99.999999999999986</v>
      </c>
      <c r="X10" s="154"/>
      <c r="Y10" s="155">
        <f t="shared" ref="Y10:Y27" si="1">V10/D10</f>
        <v>1.5101970718303208</v>
      </c>
    </row>
    <row r="11" spans="2:25" s="125" customFormat="1" ht="18" customHeight="1" x14ac:dyDescent="0.2">
      <c r="B11" s="32" t="s">
        <v>10</v>
      </c>
      <c r="C11" s="28"/>
      <c r="D11" s="156">
        <v>12514</v>
      </c>
      <c r="F11" s="157">
        <v>935</v>
      </c>
      <c r="G11" s="181">
        <v>9.5502617241747672</v>
      </c>
      <c r="H11" s="157">
        <v>1460</v>
      </c>
      <c r="I11" s="181">
        <v>13.652387565431043</v>
      </c>
      <c r="J11" s="157">
        <v>3020</v>
      </c>
      <c r="K11" s="181">
        <v>21.664352099134707</v>
      </c>
      <c r="L11" s="157">
        <v>598</v>
      </c>
      <c r="M11" s="181">
        <v>5.0849268240572592</v>
      </c>
      <c r="N11" s="157">
        <v>117</v>
      </c>
      <c r="O11" s="181">
        <v>1.6023929067407328</v>
      </c>
      <c r="P11" s="157">
        <v>553</v>
      </c>
      <c r="Q11" s="181">
        <v>2.4676850763807288</v>
      </c>
      <c r="R11" s="157">
        <v>7680</v>
      </c>
      <c r="S11" s="181">
        <v>45.977993804080761</v>
      </c>
      <c r="T11" s="157">
        <v>0</v>
      </c>
      <c r="U11" s="181">
        <v>0</v>
      </c>
      <c r="V11" s="157">
        <f t="shared" si="0"/>
        <v>14363</v>
      </c>
      <c r="W11" s="181">
        <f t="shared" si="0"/>
        <v>100</v>
      </c>
      <c r="X11" s="154"/>
      <c r="Y11" s="158">
        <f t="shared" si="1"/>
        <v>1.1477545149432635</v>
      </c>
    </row>
    <row r="12" spans="2:25" s="125" customFormat="1" ht="22.5" customHeight="1" x14ac:dyDescent="0.2">
      <c r="B12" s="32" t="s">
        <v>40</v>
      </c>
      <c r="C12" s="28"/>
      <c r="D12" s="156">
        <v>12232</v>
      </c>
      <c r="F12" s="126">
        <v>2588</v>
      </c>
      <c r="G12" s="181">
        <v>22.562277580071175</v>
      </c>
      <c r="H12" s="126">
        <v>1620</v>
      </c>
      <c r="I12" s="181">
        <v>8.1748856126080334</v>
      </c>
      <c r="J12" s="126">
        <v>4229</v>
      </c>
      <c r="K12" s="181">
        <v>24.789018810371125</v>
      </c>
      <c r="L12" s="126">
        <v>808</v>
      </c>
      <c r="M12" s="181">
        <v>8.8764616166751402</v>
      </c>
      <c r="N12" s="126">
        <v>94</v>
      </c>
      <c r="O12" s="181">
        <v>1.4234875444839858</v>
      </c>
      <c r="P12" s="126">
        <v>1108</v>
      </c>
      <c r="Q12" s="181">
        <v>5.2567361464158617</v>
      </c>
      <c r="R12" s="126">
        <v>4188</v>
      </c>
      <c r="S12" s="181">
        <v>28.917132689374682</v>
      </c>
      <c r="T12" s="126">
        <v>7</v>
      </c>
      <c r="U12" s="181">
        <v>0</v>
      </c>
      <c r="V12" s="157">
        <f t="shared" si="0"/>
        <v>14642</v>
      </c>
      <c r="W12" s="181">
        <f t="shared" si="0"/>
        <v>100.00000000000001</v>
      </c>
      <c r="X12" s="154"/>
      <c r="Y12" s="158">
        <f t="shared" si="1"/>
        <v>1.1970241988227599</v>
      </c>
    </row>
    <row r="13" spans="2:25" s="125" customFormat="1" ht="18" customHeight="1" x14ac:dyDescent="0.2">
      <c r="B13" s="32" t="s">
        <v>41</v>
      </c>
      <c r="C13" s="28"/>
      <c r="D13" s="156">
        <v>11005</v>
      </c>
      <c r="F13" s="157">
        <v>3636</v>
      </c>
      <c r="G13" s="181">
        <v>21.067835441777071</v>
      </c>
      <c r="H13" s="157">
        <v>5893</v>
      </c>
      <c r="I13" s="181">
        <v>23.637812531128599</v>
      </c>
      <c r="J13" s="157">
        <v>908</v>
      </c>
      <c r="K13" s="181">
        <v>3.117840422352824</v>
      </c>
      <c r="L13" s="157">
        <v>179</v>
      </c>
      <c r="M13" s="181">
        <v>1.8926187867317461</v>
      </c>
      <c r="N13" s="157">
        <v>6</v>
      </c>
      <c r="O13" s="181">
        <v>0.28887339376431914</v>
      </c>
      <c r="P13" s="157">
        <v>45</v>
      </c>
      <c r="Q13" s="181">
        <v>0.29883454527343362</v>
      </c>
      <c r="R13" s="157">
        <v>9277</v>
      </c>
      <c r="S13" s="181">
        <v>49.696184878972012</v>
      </c>
      <c r="T13" s="157">
        <v>0</v>
      </c>
      <c r="U13" s="181">
        <v>0</v>
      </c>
      <c r="V13" s="157">
        <f t="shared" si="0"/>
        <v>19944</v>
      </c>
      <c r="W13" s="181">
        <f t="shared" si="0"/>
        <v>100</v>
      </c>
      <c r="X13" s="154"/>
      <c r="Y13" s="158">
        <f t="shared" si="1"/>
        <v>1.812267151294866</v>
      </c>
    </row>
    <row r="14" spans="2:25" s="125" customFormat="1" ht="18" customHeight="1" x14ac:dyDescent="0.2">
      <c r="B14" s="32" t="s">
        <v>9</v>
      </c>
      <c r="C14" s="28"/>
      <c r="D14" s="156">
        <v>12047</v>
      </c>
      <c r="F14" s="157">
        <v>470</v>
      </c>
      <c r="G14" s="181">
        <v>1.1223131063344112</v>
      </c>
      <c r="H14" s="157">
        <v>964</v>
      </c>
      <c r="I14" s="181">
        <v>5.0218755944455014</v>
      </c>
      <c r="J14" s="157">
        <v>227</v>
      </c>
      <c r="K14" s="181">
        <v>0</v>
      </c>
      <c r="L14" s="157">
        <v>2216</v>
      </c>
      <c r="M14" s="181">
        <v>29.922008750237779</v>
      </c>
      <c r="N14" s="157">
        <v>83</v>
      </c>
      <c r="O14" s="181">
        <v>2.4538710291040515</v>
      </c>
      <c r="P14" s="157">
        <v>5250</v>
      </c>
      <c r="Q14" s="181">
        <v>21.742438653224273</v>
      </c>
      <c r="R14" s="157">
        <v>4425</v>
      </c>
      <c r="S14" s="181">
        <v>39.737492866653987</v>
      </c>
      <c r="T14" s="157">
        <v>0</v>
      </c>
      <c r="U14" s="181">
        <v>0</v>
      </c>
      <c r="V14" s="157">
        <f t="shared" si="0"/>
        <v>13635</v>
      </c>
      <c r="W14" s="181">
        <f t="shared" si="0"/>
        <v>100</v>
      </c>
      <c r="X14" s="154"/>
      <c r="Y14" s="158">
        <f t="shared" si="1"/>
        <v>1.131817049887939</v>
      </c>
    </row>
    <row r="15" spans="2:25" s="125" customFormat="1" ht="18" customHeight="1" x14ac:dyDescent="0.2">
      <c r="B15" s="32" t="s">
        <v>8</v>
      </c>
      <c r="C15" s="28"/>
      <c r="D15" s="156">
        <v>4363</v>
      </c>
      <c r="F15" s="126">
        <v>615</v>
      </c>
      <c r="G15" s="181">
        <v>0</v>
      </c>
      <c r="H15" s="126">
        <v>1401</v>
      </c>
      <c r="I15" s="181">
        <v>19.530493707647629</v>
      </c>
      <c r="J15" s="126">
        <v>415</v>
      </c>
      <c r="K15" s="181">
        <v>7.5750242013552755</v>
      </c>
      <c r="L15" s="126">
        <v>487</v>
      </c>
      <c r="M15" s="181">
        <v>11.302032913843176</v>
      </c>
      <c r="N15" s="126">
        <v>49</v>
      </c>
      <c r="O15" s="181">
        <v>2.1539206195546949</v>
      </c>
      <c r="P15" s="126">
        <v>0</v>
      </c>
      <c r="Q15" s="181">
        <v>0</v>
      </c>
      <c r="R15" s="126">
        <v>3047</v>
      </c>
      <c r="S15" s="181">
        <v>59.438528557599227</v>
      </c>
      <c r="T15" s="126">
        <v>0</v>
      </c>
      <c r="U15" s="181">
        <v>0</v>
      </c>
      <c r="V15" s="157">
        <f t="shared" si="0"/>
        <v>6014</v>
      </c>
      <c r="W15" s="181">
        <f t="shared" si="0"/>
        <v>100</v>
      </c>
      <c r="X15" s="154"/>
      <c r="Y15" s="158">
        <f t="shared" si="1"/>
        <v>1.3784093513637405</v>
      </c>
    </row>
    <row r="16" spans="2:25" s="128" customFormat="1" ht="18" customHeight="1" x14ac:dyDescent="0.2">
      <c r="B16" s="127" t="s">
        <v>7</v>
      </c>
      <c r="C16" s="129"/>
      <c r="D16" s="159">
        <v>45346</v>
      </c>
      <c r="E16" s="160"/>
      <c r="F16" s="161">
        <v>3388</v>
      </c>
      <c r="G16" s="182">
        <v>7.7071171283070425</v>
      </c>
      <c r="H16" s="161">
        <v>14353</v>
      </c>
      <c r="I16" s="182">
        <v>15.824121227176748</v>
      </c>
      <c r="J16" s="161">
        <v>11709</v>
      </c>
      <c r="K16" s="182">
        <v>26.553637229329691</v>
      </c>
      <c r="L16" s="161">
        <v>3265</v>
      </c>
      <c r="M16" s="182">
        <v>6.8666418250320875</v>
      </c>
      <c r="N16" s="161">
        <v>357</v>
      </c>
      <c r="O16" s="182">
        <v>1.1427151906595454</v>
      </c>
      <c r="P16" s="161">
        <v>17718</v>
      </c>
      <c r="Q16" s="182">
        <v>25.539270483997846</v>
      </c>
      <c r="R16" s="161">
        <v>10951</v>
      </c>
      <c r="S16" s="182">
        <v>15.629528422970232</v>
      </c>
      <c r="T16" s="161">
        <v>878</v>
      </c>
      <c r="U16" s="182">
        <v>0.73696849252680829</v>
      </c>
      <c r="V16" s="161">
        <f t="shared" si="0"/>
        <v>62619</v>
      </c>
      <c r="W16" s="182">
        <f t="shared" si="0"/>
        <v>100</v>
      </c>
      <c r="X16" s="162"/>
      <c r="Y16" s="158">
        <f t="shared" si="1"/>
        <v>1.3809156265161204</v>
      </c>
    </row>
    <row r="17" spans="2:25" s="128" customFormat="1" ht="18" customHeight="1" x14ac:dyDescent="0.2">
      <c r="B17" s="127" t="s">
        <v>43</v>
      </c>
      <c r="C17" s="129"/>
      <c r="D17" s="159">
        <v>24849</v>
      </c>
      <c r="E17" s="160"/>
      <c r="F17" s="161">
        <v>3680</v>
      </c>
      <c r="G17" s="182">
        <v>13.305587605076644</v>
      </c>
      <c r="H17" s="161">
        <v>13968</v>
      </c>
      <c r="I17" s="182">
        <v>29.339047305093128</v>
      </c>
      <c r="J17" s="161">
        <v>8351</v>
      </c>
      <c r="K17" s="182">
        <v>36.084555793637712</v>
      </c>
      <c r="L17" s="161">
        <v>957</v>
      </c>
      <c r="M17" s="182">
        <v>3.7127080929619254</v>
      </c>
      <c r="N17" s="161">
        <v>1443</v>
      </c>
      <c r="O17" s="182">
        <v>5.6576561727377612</v>
      </c>
      <c r="P17" s="161">
        <v>2632</v>
      </c>
      <c r="Q17" s="182">
        <v>8.2330641173561894</v>
      </c>
      <c r="R17" s="161">
        <v>2173</v>
      </c>
      <c r="S17" s="182">
        <v>3.6302950387341353</v>
      </c>
      <c r="T17" s="161">
        <v>4</v>
      </c>
      <c r="U17" s="182">
        <v>3.708587440250536E-2</v>
      </c>
      <c r="V17" s="161">
        <f t="shared" si="0"/>
        <v>33208</v>
      </c>
      <c r="W17" s="182">
        <f t="shared" si="0"/>
        <v>100</v>
      </c>
      <c r="X17" s="162"/>
      <c r="Y17" s="158">
        <f t="shared" si="1"/>
        <v>1.3363918065113285</v>
      </c>
    </row>
    <row r="18" spans="2:25" s="128" customFormat="1" ht="18" customHeight="1" x14ac:dyDescent="0.2">
      <c r="B18" s="127" t="s">
        <v>44</v>
      </c>
      <c r="C18" s="129"/>
      <c r="D18" s="159">
        <v>72336</v>
      </c>
      <c r="E18" s="160"/>
      <c r="F18" s="161">
        <v>9</v>
      </c>
      <c r="G18" s="182">
        <v>0.11792867955081494</v>
      </c>
      <c r="H18" s="161">
        <v>12792</v>
      </c>
      <c r="I18" s="182">
        <v>17.203506178054706</v>
      </c>
      <c r="J18" s="161">
        <v>15507</v>
      </c>
      <c r="K18" s="182">
        <v>23.951842855634176</v>
      </c>
      <c r="L18" s="161">
        <v>3210</v>
      </c>
      <c r="M18" s="182">
        <v>4.6309008343014044</v>
      </c>
      <c r="N18" s="161">
        <v>3273</v>
      </c>
      <c r="O18" s="182">
        <v>4.7998732706727214</v>
      </c>
      <c r="P18" s="161">
        <v>7257</v>
      </c>
      <c r="Q18" s="182">
        <v>6.3575879184707995</v>
      </c>
      <c r="R18" s="161">
        <v>43146</v>
      </c>
      <c r="S18" s="182">
        <v>42.934840004224313</v>
      </c>
      <c r="T18" s="161">
        <v>8</v>
      </c>
      <c r="U18" s="182">
        <v>3.5202590910691028E-3</v>
      </c>
      <c r="V18" s="161">
        <f t="shared" si="0"/>
        <v>85202</v>
      </c>
      <c r="W18" s="182">
        <f t="shared" si="0"/>
        <v>100.00000000000001</v>
      </c>
      <c r="X18" s="162"/>
      <c r="Y18" s="158">
        <f t="shared" si="1"/>
        <v>1.1778644105286442</v>
      </c>
    </row>
    <row r="19" spans="2:25" s="128" customFormat="1" ht="18" customHeight="1" x14ac:dyDescent="0.2">
      <c r="B19" s="127" t="s">
        <v>6</v>
      </c>
      <c r="C19" s="129"/>
      <c r="D19" s="159">
        <v>46067</v>
      </c>
      <c r="E19" s="160"/>
      <c r="F19" s="161">
        <v>1034</v>
      </c>
      <c r="G19" s="182">
        <v>2.6363906960921888</v>
      </c>
      <c r="H19" s="161">
        <v>17183</v>
      </c>
      <c r="I19" s="182">
        <v>2.1814006888633752</v>
      </c>
      <c r="J19" s="161">
        <v>2269</v>
      </c>
      <c r="K19" s="182">
        <v>0.29340477101671131</v>
      </c>
      <c r="L19" s="161">
        <v>1853</v>
      </c>
      <c r="M19" s="182">
        <v>6.7525619764425731</v>
      </c>
      <c r="N19" s="161">
        <v>976</v>
      </c>
      <c r="O19" s="182">
        <v>4.8262958710719905</v>
      </c>
      <c r="P19" s="161">
        <v>6705</v>
      </c>
      <c r="Q19" s="182">
        <v>19.628353956712164</v>
      </c>
      <c r="R19" s="161">
        <v>33650</v>
      </c>
      <c r="S19" s="182">
        <v>63.673087553684567</v>
      </c>
      <c r="T19" s="161">
        <v>64</v>
      </c>
      <c r="U19" s="182">
        <v>8.5044861164264157E-3</v>
      </c>
      <c r="V19" s="161">
        <f t="shared" si="0"/>
        <v>63734</v>
      </c>
      <c r="W19" s="182">
        <f t="shared" si="0"/>
        <v>99.999999999999986</v>
      </c>
      <c r="X19" s="162"/>
      <c r="Y19" s="158">
        <f t="shared" si="1"/>
        <v>1.3835066316452125</v>
      </c>
    </row>
    <row r="20" spans="2:25" s="125" customFormat="1" ht="18" customHeight="1" x14ac:dyDescent="0.2">
      <c r="B20" s="127" t="s">
        <v>5</v>
      </c>
      <c r="C20" s="28"/>
      <c r="D20" s="156">
        <v>11052</v>
      </c>
      <c r="F20" s="157">
        <v>800</v>
      </c>
      <c r="G20" s="181">
        <v>8.8888888888888893</v>
      </c>
      <c r="H20" s="157">
        <v>2297</v>
      </c>
      <c r="I20" s="181">
        <v>7.0230607966457024</v>
      </c>
      <c r="J20" s="157">
        <v>478</v>
      </c>
      <c r="K20" s="181">
        <v>5.2725366876310273</v>
      </c>
      <c r="L20" s="157">
        <v>651</v>
      </c>
      <c r="M20" s="181">
        <v>6.6876310272536692</v>
      </c>
      <c r="N20" s="157">
        <v>44</v>
      </c>
      <c r="O20" s="181">
        <v>1.519916142557652</v>
      </c>
      <c r="P20" s="157">
        <v>6656</v>
      </c>
      <c r="Q20" s="181">
        <v>53.574423480083858</v>
      </c>
      <c r="R20" s="157">
        <v>1880</v>
      </c>
      <c r="S20" s="181">
        <v>17.033542976939202</v>
      </c>
      <c r="T20" s="157">
        <v>0</v>
      </c>
      <c r="U20" s="181">
        <v>0</v>
      </c>
      <c r="V20" s="157">
        <f t="shared" si="0"/>
        <v>12806</v>
      </c>
      <c r="W20" s="181">
        <f t="shared" si="0"/>
        <v>100</v>
      </c>
      <c r="X20" s="154"/>
      <c r="Y20" s="158">
        <f t="shared" si="1"/>
        <v>1.158704306912776</v>
      </c>
    </row>
    <row r="21" spans="2:25" s="125" customFormat="1" ht="18" customHeight="1" x14ac:dyDescent="0.2">
      <c r="B21" s="32" t="s">
        <v>38</v>
      </c>
      <c r="C21" s="28"/>
      <c r="D21" s="156">
        <v>20911</v>
      </c>
      <c r="F21" s="157">
        <v>2135</v>
      </c>
      <c r="G21" s="181">
        <v>9.48509485094851</v>
      </c>
      <c r="H21" s="157">
        <v>3924</v>
      </c>
      <c r="I21" s="181">
        <v>13.467175488081411</v>
      </c>
      <c r="J21" s="157">
        <v>7549</v>
      </c>
      <c r="K21" s="181">
        <v>37.735744704385816</v>
      </c>
      <c r="L21" s="157">
        <v>3473</v>
      </c>
      <c r="M21" s="181">
        <v>10.646535036778939</v>
      </c>
      <c r="N21" s="157">
        <v>177</v>
      </c>
      <c r="O21" s="181">
        <v>5.0992754825507438</v>
      </c>
      <c r="P21" s="157">
        <v>3803</v>
      </c>
      <c r="Q21" s="181">
        <v>7.2838891654222664</v>
      </c>
      <c r="R21" s="157">
        <v>5658</v>
      </c>
      <c r="S21" s="181">
        <v>16.276754604280736</v>
      </c>
      <c r="T21" s="157">
        <v>4</v>
      </c>
      <c r="U21" s="181">
        <v>5.5306675515734748E-3</v>
      </c>
      <c r="V21" s="157">
        <f t="shared" si="0"/>
        <v>26723</v>
      </c>
      <c r="W21" s="181">
        <f t="shared" si="0"/>
        <v>99.999999999999986</v>
      </c>
      <c r="X21" s="154"/>
      <c r="Y21" s="158">
        <f t="shared" si="1"/>
        <v>1.2779398402754532</v>
      </c>
    </row>
    <row r="22" spans="2:25" s="125" customFormat="1" ht="21" customHeight="1" x14ac:dyDescent="0.2">
      <c r="B22" s="32" t="s">
        <v>45</v>
      </c>
      <c r="C22" s="28"/>
      <c r="D22" s="156">
        <v>49109</v>
      </c>
      <c r="F22" s="157">
        <v>714</v>
      </c>
      <c r="G22" s="181">
        <v>0.68948988809615985</v>
      </c>
      <c r="H22" s="157">
        <v>28693</v>
      </c>
      <c r="I22" s="181">
        <v>38.969083568386701</v>
      </c>
      <c r="J22" s="157">
        <v>17709</v>
      </c>
      <c r="K22" s="181">
        <v>31.722065519974926</v>
      </c>
      <c r="L22" s="157">
        <v>3261</v>
      </c>
      <c r="M22" s="181">
        <v>6.2533414449790756</v>
      </c>
      <c r="N22" s="157">
        <v>1410</v>
      </c>
      <c r="O22" s="181">
        <v>2.9736555868960051</v>
      </c>
      <c r="P22" s="157">
        <v>4612</v>
      </c>
      <c r="Q22" s="181">
        <v>4.5664878417491659</v>
      </c>
      <c r="R22" s="157">
        <v>11344</v>
      </c>
      <c r="S22" s="181">
        <v>14.824032594067438</v>
      </c>
      <c r="T22" s="157">
        <v>0</v>
      </c>
      <c r="U22" s="181">
        <v>1.8435558505244917E-3</v>
      </c>
      <c r="V22" s="157">
        <f t="shared" si="0"/>
        <v>67743</v>
      </c>
      <c r="W22" s="181">
        <f t="shared" si="0"/>
        <v>99.999999999999986</v>
      </c>
      <c r="X22" s="154"/>
      <c r="Y22" s="158">
        <f t="shared" si="1"/>
        <v>1.3794416502066831</v>
      </c>
    </row>
    <row r="23" spans="2:25" s="125" customFormat="1" ht="18" customHeight="1" x14ac:dyDescent="0.2">
      <c r="B23" s="32" t="s">
        <v>46</v>
      </c>
      <c r="C23" s="28"/>
      <c r="D23" s="156">
        <v>10514</v>
      </c>
      <c r="F23" s="157">
        <v>574</v>
      </c>
      <c r="G23" s="181">
        <v>5.7716568544995797</v>
      </c>
      <c r="H23" s="157">
        <v>3663</v>
      </c>
      <c r="I23" s="181">
        <v>26.377207737594617</v>
      </c>
      <c r="J23" s="157">
        <v>1744</v>
      </c>
      <c r="K23" s="181">
        <v>6.8544995794785537</v>
      </c>
      <c r="L23" s="157">
        <v>604</v>
      </c>
      <c r="M23" s="181">
        <v>5.6244743481917574</v>
      </c>
      <c r="N23" s="157">
        <v>27</v>
      </c>
      <c r="O23" s="181">
        <v>0.48359966358284273</v>
      </c>
      <c r="P23" s="157">
        <v>150</v>
      </c>
      <c r="Q23" s="181">
        <v>7.0962994112699747</v>
      </c>
      <c r="R23" s="157">
        <v>6523</v>
      </c>
      <c r="S23" s="181">
        <v>47.792262405382672</v>
      </c>
      <c r="T23" s="157">
        <v>1</v>
      </c>
      <c r="U23" s="181">
        <v>0</v>
      </c>
      <c r="V23" s="157">
        <f>F23+H23+J23+L23+N23+P23+R23+T23</f>
        <v>13286</v>
      </c>
      <c r="W23" s="181">
        <f t="shared" si="0"/>
        <v>100</v>
      </c>
      <c r="X23" s="154"/>
      <c r="Y23" s="158">
        <f t="shared" si="1"/>
        <v>1.2636484687083889</v>
      </c>
    </row>
    <row r="24" spans="2:25" s="125" customFormat="1" ht="22.5" customHeight="1" x14ac:dyDescent="0.2">
      <c r="B24" s="32" t="s">
        <v>47</v>
      </c>
      <c r="C24" s="28"/>
      <c r="D24" s="156">
        <v>6328</v>
      </c>
      <c r="F24" s="126">
        <v>1186</v>
      </c>
      <c r="G24" s="183">
        <v>7.9028995279838163</v>
      </c>
      <c r="H24" s="126">
        <v>1710</v>
      </c>
      <c r="I24" s="181">
        <v>17.80175320296696</v>
      </c>
      <c r="J24" s="126">
        <v>580</v>
      </c>
      <c r="K24" s="181">
        <v>7.026298044504383</v>
      </c>
      <c r="L24" s="126">
        <v>210</v>
      </c>
      <c r="M24" s="181">
        <v>1.2946729602157789</v>
      </c>
      <c r="N24" s="126">
        <v>97</v>
      </c>
      <c r="O24" s="181">
        <v>2.4679703304113283</v>
      </c>
      <c r="P24" s="126">
        <v>715</v>
      </c>
      <c r="Q24" s="181">
        <v>3.236682400539447</v>
      </c>
      <c r="R24" s="126">
        <v>4979</v>
      </c>
      <c r="S24" s="181">
        <v>60.229265003371545</v>
      </c>
      <c r="T24" s="126">
        <v>10</v>
      </c>
      <c r="U24" s="181">
        <v>4.0458530006743092E-2</v>
      </c>
      <c r="V24" s="126">
        <f t="shared" si="0"/>
        <v>9487</v>
      </c>
      <c r="W24" s="181">
        <f t="shared" si="0"/>
        <v>99.999999999999986</v>
      </c>
      <c r="X24" s="154"/>
      <c r="Y24" s="158">
        <f t="shared" si="1"/>
        <v>1.4992098609355247</v>
      </c>
    </row>
    <row r="25" spans="2:25" s="125" customFormat="1" ht="18" customHeight="1" x14ac:dyDescent="0.2">
      <c r="B25" s="32" t="s">
        <v>48</v>
      </c>
      <c r="C25" s="28"/>
      <c r="D25" s="156">
        <v>26885</v>
      </c>
      <c r="F25" s="126">
        <v>280</v>
      </c>
      <c r="G25" s="183">
        <v>0.14814347853495555</v>
      </c>
      <c r="H25" s="126">
        <v>11612</v>
      </c>
      <c r="I25" s="181">
        <v>26.640610225052008</v>
      </c>
      <c r="J25" s="126">
        <v>2585</v>
      </c>
      <c r="K25" s="181">
        <v>10.29754775263191</v>
      </c>
      <c r="L25" s="126">
        <v>2521</v>
      </c>
      <c r="M25" s="181">
        <v>7.0888230473428733</v>
      </c>
      <c r="N25" s="126">
        <v>2275</v>
      </c>
      <c r="O25" s="181">
        <v>6.2819138876631158</v>
      </c>
      <c r="P25" s="126">
        <v>42</v>
      </c>
      <c r="Q25" s="181">
        <v>0.15444745634495366</v>
      </c>
      <c r="R25" s="126">
        <v>14819</v>
      </c>
      <c r="S25" s="181">
        <v>42.274475193847316</v>
      </c>
      <c r="T25" s="126">
        <v>2433</v>
      </c>
      <c r="U25" s="181">
        <v>7.1140389585828654</v>
      </c>
      <c r="V25" s="126">
        <f t="shared" si="0"/>
        <v>36567</v>
      </c>
      <c r="W25" s="181">
        <f t="shared" si="0"/>
        <v>100</v>
      </c>
      <c r="X25" s="154"/>
      <c r="Y25" s="158">
        <f t="shared" si="1"/>
        <v>1.3601264645713222</v>
      </c>
    </row>
    <row r="26" spans="2:25" s="125" customFormat="1" ht="18" customHeight="1" x14ac:dyDescent="0.2">
      <c r="B26" s="32" t="s">
        <v>49</v>
      </c>
      <c r="C26" s="28"/>
      <c r="D26" s="156">
        <v>2713</v>
      </c>
      <c r="F26" s="126">
        <v>170</v>
      </c>
      <c r="G26" s="183">
        <v>4.0505508749189891</v>
      </c>
      <c r="H26" s="126">
        <v>1655</v>
      </c>
      <c r="I26" s="181">
        <v>34.348671419313028</v>
      </c>
      <c r="J26" s="126">
        <v>1678</v>
      </c>
      <c r="K26" s="181">
        <v>46.953985742060922</v>
      </c>
      <c r="L26" s="126">
        <v>248</v>
      </c>
      <c r="M26" s="181">
        <v>6.675307841866494</v>
      </c>
      <c r="N26" s="126">
        <v>97</v>
      </c>
      <c r="O26" s="181">
        <v>3.6292935839274141</v>
      </c>
      <c r="P26" s="126">
        <v>50</v>
      </c>
      <c r="Q26" s="181">
        <v>4.2125729099157487</v>
      </c>
      <c r="R26" s="126">
        <v>5</v>
      </c>
      <c r="S26" s="181">
        <v>0.12961762799740764</v>
      </c>
      <c r="T26" s="126">
        <v>0</v>
      </c>
      <c r="U26" s="181">
        <v>0</v>
      </c>
      <c r="V26" s="126">
        <f t="shared" si="0"/>
        <v>3903</v>
      </c>
      <c r="W26" s="181">
        <f t="shared" si="0"/>
        <v>100.00000000000001</v>
      </c>
      <c r="X26" s="154"/>
      <c r="Y26" s="158">
        <f t="shared" si="1"/>
        <v>1.4386288241798746</v>
      </c>
    </row>
    <row r="27" spans="2:25" s="125" customFormat="1" ht="18" customHeight="1" x14ac:dyDescent="0.2">
      <c r="B27" s="32" t="s">
        <v>4</v>
      </c>
      <c r="C27" s="28"/>
      <c r="D27" s="156">
        <v>925</v>
      </c>
      <c r="F27" s="126">
        <v>196</v>
      </c>
      <c r="G27" s="183">
        <v>16.482582837723026</v>
      </c>
      <c r="H27" s="126">
        <v>282</v>
      </c>
      <c r="I27" s="181">
        <v>25.06372132540357</v>
      </c>
      <c r="J27" s="126">
        <v>425</v>
      </c>
      <c r="K27" s="181">
        <v>33.389974511469838</v>
      </c>
      <c r="L27" s="126">
        <v>17</v>
      </c>
      <c r="M27" s="181">
        <v>2.2090059473237043</v>
      </c>
      <c r="N27" s="126">
        <v>0</v>
      </c>
      <c r="O27" s="181">
        <v>0.16992353440951571</v>
      </c>
      <c r="P27" s="126">
        <v>1</v>
      </c>
      <c r="Q27" s="181">
        <v>8.4961767204757857E-2</v>
      </c>
      <c r="R27" s="126">
        <v>365</v>
      </c>
      <c r="S27" s="181">
        <v>22.59983007646559</v>
      </c>
      <c r="T27" s="126">
        <v>0</v>
      </c>
      <c r="U27" s="181">
        <v>0</v>
      </c>
      <c r="V27" s="157">
        <f t="shared" si="0"/>
        <v>1286</v>
      </c>
      <c r="W27" s="181">
        <f t="shared" si="0"/>
        <v>100</v>
      </c>
      <c r="X27" s="154"/>
      <c r="Y27" s="158">
        <f t="shared" si="1"/>
        <v>1.3902702702702703</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439069</v>
      </c>
      <c r="E30" s="23"/>
      <c r="F30" s="65">
        <f>SUM(F10:F27)</f>
        <v>23077</v>
      </c>
      <c r="G30" s="67">
        <f>F30*100/$V30</f>
        <v>3.9068266619715448</v>
      </c>
      <c r="H30" s="65">
        <f>SUM(H10:H27)</f>
        <v>165214</v>
      </c>
      <c r="I30" s="67">
        <f>H30*100/$V30</f>
        <v>27.969946705852877</v>
      </c>
      <c r="J30" s="65">
        <f>SUM(J10:J27)</f>
        <v>127017</v>
      </c>
      <c r="K30" s="67">
        <f>J30*100/$V30</f>
        <v>21.503375747438565</v>
      </c>
      <c r="L30" s="65">
        <f>SUM(L10:L27)</f>
        <v>24920</v>
      </c>
      <c r="M30" s="67">
        <f>L30*100/$V30</f>
        <v>4.2188378219149323</v>
      </c>
      <c r="N30" s="65">
        <f>SUM(N10:N27)</f>
        <v>10632</v>
      </c>
      <c r="O30" s="67">
        <f>N30*100/$V30</f>
        <v>1.7999471798795972</v>
      </c>
      <c r="P30" s="65">
        <f>SUM(P10:P27)</f>
        <v>57358</v>
      </c>
      <c r="Q30" s="67">
        <f>P30*100/$V30</f>
        <v>9.7104373912277975</v>
      </c>
      <c r="R30" s="65">
        <f>SUM(R10:R27)</f>
        <v>179057</v>
      </c>
      <c r="S30" s="67">
        <f>R30*100/$V30</f>
        <v>30.313500958211158</v>
      </c>
      <c r="T30" s="65">
        <f>SUM(T10:T28)</f>
        <v>3409</v>
      </c>
      <c r="U30" s="67">
        <f>T30*100/$V30</f>
        <v>0.57712753350353152</v>
      </c>
      <c r="V30" s="65">
        <f>SUM(V10:V27)</f>
        <v>590684</v>
      </c>
      <c r="W30" s="67">
        <f>G30+I30+K30+M30+O30+Q30+S30+U30</f>
        <v>100</v>
      </c>
      <c r="X30" s="174"/>
      <c r="Y30" s="175">
        <f>(V30/D30)</f>
        <v>1.3453101904256506</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7" customFormat="1" x14ac:dyDescent="0.2">
      <c r="T38" s="536"/>
      <c r="U38" s="536"/>
    </row>
    <row r="39" spans="1:25" s="987" customFormat="1" x14ac:dyDescent="0.2">
      <c r="T39" s="536"/>
      <c r="U39" s="536"/>
    </row>
    <row r="40" spans="1:25" s="987" customFormat="1" x14ac:dyDescent="0.2">
      <c r="T40" s="536"/>
      <c r="U40" s="536"/>
    </row>
    <row r="41" spans="1:25" s="985" customFormat="1" x14ac:dyDescent="0.2">
      <c r="T41" s="135"/>
      <c r="U41" s="135"/>
    </row>
    <row r="42" spans="1:25" s="985" customFormat="1" x14ac:dyDescent="0.2">
      <c r="T42" s="135"/>
      <c r="U42" s="135"/>
    </row>
    <row r="43" spans="1:25" s="985"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topLeftCell="A7"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2" t="s">
        <v>427</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5" t="str">
        <f>porsaad!B6</f>
        <v>Situación a 30 de junio de 2023</v>
      </c>
      <c r="C4" s="1035"/>
      <c r="D4" s="1035"/>
      <c r="E4" s="1035"/>
      <c r="F4" s="1035"/>
      <c r="G4" s="1035"/>
      <c r="H4" s="1035"/>
      <c r="I4" s="1035"/>
      <c r="J4" s="1035"/>
      <c r="K4" s="1035"/>
      <c r="L4" s="1035"/>
      <c r="M4" s="1035"/>
      <c r="N4" s="1035"/>
      <c r="O4" s="1035"/>
      <c r="P4" s="1035"/>
      <c r="Q4" s="1035"/>
      <c r="R4" s="1035"/>
      <c r="S4" s="1035"/>
      <c r="T4" s="1035"/>
      <c r="U4" s="1035"/>
      <c r="V4" s="1035"/>
      <c r="W4" s="1035"/>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5" t="s">
        <v>55</v>
      </c>
      <c r="G6" s="1105"/>
      <c r="H6" s="1105"/>
      <c r="I6" s="1105"/>
      <c r="J6" s="1105"/>
      <c r="K6" s="1105"/>
      <c r="L6" s="1105"/>
      <c r="M6" s="1105"/>
      <c r="N6" s="1105"/>
      <c r="O6" s="1105"/>
      <c r="P6" s="1105"/>
      <c r="Q6" s="1105"/>
      <c r="R6" s="1105"/>
      <c r="S6" s="1105"/>
      <c r="T6" s="1105"/>
      <c r="U6" s="1105"/>
      <c r="V6" s="1105"/>
      <c r="W6" s="1105"/>
      <c r="X6" s="541"/>
      <c r="Y6" s="541"/>
    </row>
    <row r="7" spans="2:25" s="518" customFormat="1" ht="64.5" customHeight="1" x14ac:dyDescent="0.2">
      <c r="B7" s="1106" t="s">
        <v>15</v>
      </c>
      <c r="C7" s="542"/>
      <c r="D7" s="543" t="s">
        <v>56</v>
      </c>
      <c r="E7" s="542"/>
      <c r="F7" s="1107" t="s">
        <v>176</v>
      </c>
      <c r="G7" s="1107"/>
      <c r="H7" s="1107" t="s">
        <v>62</v>
      </c>
      <c r="I7" s="1107"/>
      <c r="J7" s="1107" t="s">
        <v>63</v>
      </c>
      <c r="K7" s="1107"/>
      <c r="L7" s="1107" t="s">
        <v>160</v>
      </c>
      <c r="M7" s="1107"/>
      <c r="N7" s="1107" t="s">
        <v>3</v>
      </c>
      <c r="O7" s="1107"/>
      <c r="P7" s="543"/>
      <c r="Q7" s="543" t="s">
        <v>65</v>
      </c>
    </row>
    <row r="8" spans="2:25" s="542" customFormat="1" ht="20.25" customHeight="1" x14ac:dyDescent="0.2">
      <c r="B8" s="1106"/>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'41cbenpreGI'!D10</f>
        <v>69873</v>
      </c>
      <c r="F10" s="551">
        <f>'41cbenpreGI'!F10+'41cbenpreGI'!H10+'41cbenpreGI'!J10+'41cbenpreGI'!L10+'41cbenpreGI'!N10</f>
        <v>90514</v>
      </c>
      <c r="G10" s="552">
        <f t="shared" ref="G10:G27" si="0">F10*100/$N10</f>
        <v>85.777373438714207</v>
      </c>
      <c r="H10" s="551">
        <f>'41cbenpreGI'!P10</f>
        <v>61</v>
      </c>
      <c r="I10" s="552">
        <f t="shared" ref="I10:I27" si="1">H10*100/$N10</f>
        <v>5.7807850495631245E-2</v>
      </c>
      <c r="J10" s="551">
        <f>'41cbenpreGI'!R10</f>
        <v>14947</v>
      </c>
      <c r="K10" s="552">
        <f t="shared" ref="K10:K27" si="2">J10*100/$N10</f>
        <v>14.164818710790167</v>
      </c>
      <c r="L10" s="551">
        <f>'41cbenpreGI'!T10</f>
        <v>0</v>
      </c>
      <c r="M10" s="552">
        <f t="shared" ref="M10:M27" si="3">L10*100/$N10</f>
        <v>0</v>
      </c>
      <c r="N10" s="551">
        <f>F10+H10+J10+L10</f>
        <v>105522</v>
      </c>
      <c r="O10" s="552">
        <f>G10+I10+K10+M10</f>
        <v>100.00000000000001</v>
      </c>
      <c r="P10" s="553"/>
      <c r="Q10" s="553">
        <f t="shared" ref="Q10:Q27" si="4">N10/D10</f>
        <v>1.5101970718303208</v>
      </c>
    </row>
    <row r="11" spans="2:25" s="549" customFormat="1" ht="18" customHeight="1" x14ac:dyDescent="0.2">
      <c r="B11" s="531" t="s">
        <v>10</v>
      </c>
      <c r="C11" s="546"/>
      <c r="D11" s="550">
        <f>'41cbenpreGI'!D11</f>
        <v>12514</v>
      </c>
      <c r="F11" s="551">
        <f>'41cbenpreGI'!F11+'41cbenpreGI'!H11+'41cbenpreGI'!J11+'41cbenpreGI'!L11+'41cbenpreGI'!N11</f>
        <v>6130</v>
      </c>
      <c r="G11" s="552">
        <f t="shared" si="0"/>
        <v>42.679106036343384</v>
      </c>
      <c r="H11" s="551">
        <f>'41cbenpreGI'!P11</f>
        <v>553</v>
      </c>
      <c r="I11" s="552">
        <f t="shared" si="1"/>
        <v>3.8501705771774697</v>
      </c>
      <c r="J11" s="551">
        <f>'41cbenpreGI'!R11</f>
        <v>7680</v>
      </c>
      <c r="K11" s="552">
        <f t="shared" si="2"/>
        <v>53.47072338647915</v>
      </c>
      <c r="L11" s="551">
        <f>'41cbenpreGI'!T11</f>
        <v>0</v>
      </c>
      <c r="M11" s="552">
        <f t="shared" si="3"/>
        <v>0</v>
      </c>
      <c r="N11" s="551">
        <f t="shared" ref="N11:O27" si="5">F11+H11+J11+L11</f>
        <v>14363</v>
      </c>
      <c r="O11" s="552">
        <f t="shared" si="5"/>
        <v>100</v>
      </c>
      <c r="P11" s="553"/>
      <c r="Q11" s="553">
        <f t="shared" si="4"/>
        <v>1.1477545149432635</v>
      </c>
    </row>
    <row r="12" spans="2:25" s="549" customFormat="1" ht="22.5" customHeight="1" x14ac:dyDescent="0.2">
      <c r="B12" s="531" t="s">
        <v>40</v>
      </c>
      <c r="C12" s="546"/>
      <c r="D12" s="550">
        <f>'41cbenpreGI'!D12</f>
        <v>12232</v>
      </c>
      <c r="F12" s="551">
        <f>'41cbenpreGI'!F12+'41cbenpreGI'!H12+'41cbenpreGI'!J12+'41cbenpreGI'!L12+'41cbenpreGI'!N12</f>
        <v>9339</v>
      </c>
      <c r="G12" s="552">
        <f t="shared" si="0"/>
        <v>63.782270181669169</v>
      </c>
      <c r="H12" s="551">
        <f>'41cbenpreGI'!P12</f>
        <v>1108</v>
      </c>
      <c r="I12" s="552">
        <f t="shared" si="1"/>
        <v>7.5672722305695945</v>
      </c>
      <c r="J12" s="551">
        <f>'41cbenpreGI'!R12</f>
        <v>4188</v>
      </c>
      <c r="K12" s="552">
        <f t="shared" si="2"/>
        <v>28.602649911214314</v>
      </c>
      <c r="L12" s="551">
        <f>'41cbenpreGI'!T12</f>
        <v>7</v>
      </c>
      <c r="M12" s="552">
        <f t="shared" si="3"/>
        <v>4.7807676546919822E-2</v>
      </c>
      <c r="N12" s="551">
        <f t="shared" si="5"/>
        <v>14642</v>
      </c>
      <c r="O12" s="552">
        <f t="shared" si="5"/>
        <v>100</v>
      </c>
      <c r="P12" s="553"/>
      <c r="Q12" s="553">
        <f t="shared" si="4"/>
        <v>1.1970241988227599</v>
      </c>
    </row>
    <row r="13" spans="2:25" s="549" customFormat="1" ht="18" customHeight="1" x14ac:dyDescent="0.2">
      <c r="B13" s="531" t="s">
        <v>41</v>
      </c>
      <c r="C13" s="546"/>
      <c r="D13" s="550">
        <f>'41cbenpreGI'!D13</f>
        <v>11005</v>
      </c>
      <c r="F13" s="551">
        <f>'41cbenpreGI'!F13+'41cbenpreGI'!H13+'41cbenpreGI'!J13+'41cbenpreGI'!L13+'41cbenpreGI'!N13</f>
        <v>10622</v>
      </c>
      <c r="G13" s="552">
        <f t="shared" si="0"/>
        <v>53.259125551544322</v>
      </c>
      <c r="H13" s="551">
        <f>'41cbenpreGI'!P13</f>
        <v>45</v>
      </c>
      <c r="I13" s="552">
        <f t="shared" si="1"/>
        <v>0.22563176895306858</v>
      </c>
      <c r="J13" s="551">
        <f>'41cbenpreGI'!R13</f>
        <v>9277</v>
      </c>
      <c r="K13" s="552">
        <f t="shared" si="2"/>
        <v>46.515242679502606</v>
      </c>
      <c r="L13" s="551">
        <f>'41cbenpreGI'!T13</f>
        <v>0</v>
      </c>
      <c r="M13" s="552">
        <f t="shared" si="3"/>
        <v>0</v>
      </c>
      <c r="N13" s="551">
        <f t="shared" si="5"/>
        <v>19944</v>
      </c>
      <c r="O13" s="552">
        <f t="shared" si="5"/>
        <v>100</v>
      </c>
      <c r="P13" s="553"/>
      <c r="Q13" s="553">
        <f t="shared" si="4"/>
        <v>1.812267151294866</v>
      </c>
    </row>
    <row r="14" spans="2:25" s="549" customFormat="1" ht="18" customHeight="1" x14ac:dyDescent="0.2">
      <c r="B14" s="531" t="s">
        <v>9</v>
      </c>
      <c r="C14" s="546"/>
      <c r="D14" s="550">
        <f>'41cbenpreGI'!D14</f>
        <v>12047</v>
      </c>
      <c r="F14" s="551">
        <f>'41cbenpreGI'!F14+'41cbenpreGI'!H14+'41cbenpreGI'!J14+'41cbenpreGI'!L14+'41cbenpreGI'!N14</f>
        <v>3960</v>
      </c>
      <c r="G14" s="552">
        <f t="shared" si="0"/>
        <v>29.042904290429043</v>
      </c>
      <c r="H14" s="551">
        <f>'41cbenpreGI'!P14</f>
        <v>5250</v>
      </c>
      <c r="I14" s="552">
        <f t="shared" si="1"/>
        <v>38.503850385038504</v>
      </c>
      <c r="J14" s="551">
        <f>'41cbenpreGI'!R14</f>
        <v>4425</v>
      </c>
      <c r="K14" s="552">
        <f t="shared" si="2"/>
        <v>32.453245324532453</v>
      </c>
      <c r="L14" s="551">
        <f>'41cbenpreGI'!T14</f>
        <v>0</v>
      </c>
      <c r="M14" s="552">
        <f t="shared" si="3"/>
        <v>0</v>
      </c>
      <c r="N14" s="551">
        <f t="shared" si="5"/>
        <v>13635</v>
      </c>
      <c r="O14" s="552">
        <f t="shared" si="5"/>
        <v>100</v>
      </c>
      <c r="P14" s="553"/>
      <c r="Q14" s="553">
        <f t="shared" si="4"/>
        <v>1.131817049887939</v>
      </c>
    </row>
    <row r="15" spans="2:25" s="549" customFormat="1" ht="18" customHeight="1" x14ac:dyDescent="0.2">
      <c r="B15" s="531" t="s">
        <v>8</v>
      </c>
      <c r="C15" s="546"/>
      <c r="D15" s="550">
        <f>'41cbenpreGI'!D15</f>
        <v>4363</v>
      </c>
      <c r="F15" s="551">
        <f>'41cbenpreGI'!F15+'41cbenpreGI'!H15+'41cbenpreGI'!J15+'41cbenpreGI'!L15+'41cbenpreGI'!N15</f>
        <v>2967</v>
      </c>
      <c r="G15" s="552">
        <f t="shared" si="0"/>
        <v>49.334885267708678</v>
      </c>
      <c r="H15" s="551">
        <f>'41cbenpreGI'!P15</f>
        <v>0</v>
      </c>
      <c r="I15" s="552">
        <f t="shared" si="1"/>
        <v>0</v>
      </c>
      <c r="J15" s="551">
        <f>'41cbenpreGI'!R15</f>
        <v>3047</v>
      </c>
      <c r="K15" s="552">
        <f t="shared" si="2"/>
        <v>50.665114732291322</v>
      </c>
      <c r="L15" s="551">
        <f>'41cbenpreGI'!T15</f>
        <v>0</v>
      </c>
      <c r="M15" s="552">
        <f t="shared" si="3"/>
        <v>0</v>
      </c>
      <c r="N15" s="551">
        <f t="shared" si="5"/>
        <v>6014</v>
      </c>
      <c r="O15" s="552">
        <f t="shared" si="5"/>
        <v>100</v>
      </c>
      <c r="P15" s="553"/>
      <c r="Q15" s="553">
        <f t="shared" si="4"/>
        <v>1.3784093513637405</v>
      </c>
    </row>
    <row r="16" spans="2:25" s="549" customFormat="1" ht="18" customHeight="1" x14ac:dyDescent="0.2">
      <c r="B16" s="531" t="s">
        <v>7</v>
      </c>
      <c r="C16" s="546"/>
      <c r="D16" s="550">
        <f>'41cbenpreGI'!D16</f>
        <v>45346</v>
      </c>
      <c r="F16" s="551">
        <f>'41cbenpreGI'!F16+'41cbenpreGI'!H16+'41cbenpreGI'!J16+'41cbenpreGI'!L16+'41cbenpreGI'!N16</f>
        <v>33072</v>
      </c>
      <c r="G16" s="552">
        <f t="shared" si="0"/>
        <v>52.81464092368131</v>
      </c>
      <c r="H16" s="551">
        <f>'41cbenpreGI'!P16</f>
        <v>17718</v>
      </c>
      <c r="I16" s="552">
        <f t="shared" si="1"/>
        <v>28.294926460020122</v>
      </c>
      <c r="J16" s="551">
        <f>'41cbenpreGI'!R16</f>
        <v>10951</v>
      </c>
      <c r="K16" s="552">
        <f t="shared" si="2"/>
        <v>17.488302272473209</v>
      </c>
      <c r="L16" s="551">
        <f>'41cbenpreGI'!T16</f>
        <v>878</v>
      </c>
      <c r="M16" s="552">
        <f t="shared" si="3"/>
        <v>1.4021303438253565</v>
      </c>
      <c r="N16" s="551">
        <f t="shared" si="5"/>
        <v>62619</v>
      </c>
      <c r="O16" s="552">
        <f t="shared" si="5"/>
        <v>100</v>
      </c>
      <c r="P16" s="553"/>
      <c r="Q16" s="553">
        <f t="shared" si="4"/>
        <v>1.3809156265161204</v>
      </c>
    </row>
    <row r="17" spans="2:25" s="549" customFormat="1" ht="18" customHeight="1" x14ac:dyDescent="0.2">
      <c r="B17" s="531" t="s">
        <v>43</v>
      </c>
      <c r="C17" s="546"/>
      <c r="D17" s="550">
        <f>'41cbenpreGI'!D17</f>
        <v>24849</v>
      </c>
      <c r="F17" s="551">
        <f>'41cbenpreGI'!F17+'41cbenpreGI'!H17+'41cbenpreGI'!J17+'41cbenpreGI'!L17+'41cbenpreGI'!N17</f>
        <v>28399</v>
      </c>
      <c r="G17" s="552">
        <f t="shared" si="0"/>
        <v>85.518549747048908</v>
      </c>
      <c r="H17" s="551">
        <f>'41cbenpreGI'!P17</f>
        <v>2632</v>
      </c>
      <c r="I17" s="552">
        <f t="shared" si="1"/>
        <v>7.9258010118043849</v>
      </c>
      <c r="J17" s="551">
        <f>'41cbenpreGI'!R17</f>
        <v>2173</v>
      </c>
      <c r="K17" s="552">
        <f t="shared" si="2"/>
        <v>6.543603950855216</v>
      </c>
      <c r="L17" s="551">
        <f>'41cbenpreGI'!T17</f>
        <v>4</v>
      </c>
      <c r="M17" s="552">
        <f t="shared" si="3"/>
        <v>1.2045290291496025E-2</v>
      </c>
      <c r="N17" s="551">
        <f t="shared" si="5"/>
        <v>33208</v>
      </c>
      <c r="O17" s="552">
        <f t="shared" si="5"/>
        <v>100</v>
      </c>
      <c r="P17" s="553"/>
      <c r="Q17" s="553">
        <f t="shared" si="4"/>
        <v>1.3363918065113285</v>
      </c>
    </row>
    <row r="18" spans="2:25" s="549" customFormat="1" ht="18" customHeight="1" x14ac:dyDescent="0.2">
      <c r="B18" s="531" t="s">
        <v>44</v>
      </c>
      <c r="C18" s="546"/>
      <c r="D18" s="550">
        <f>'41cbenpreGI'!D18</f>
        <v>72336</v>
      </c>
      <c r="F18" s="551">
        <f>'41cbenpreGI'!F18+'41cbenpreGI'!H18+'41cbenpreGI'!J18+'41cbenpreGI'!L18+'41cbenpreGI'!N18</f>
        <v>34791</v>
      </c>
      <c r="G18" s="552">
        <f t="shared" si="0"/>
        <v>40.833548508250978</v>
      </c>
      <c r="H18" s="551">
        <f>'41cbenpreGI'!P18</f>
        <v>7257</v>
      </c>
      <c r="I18" s="552">
        <f t="shared" si="1"/>
        <v>8.5174056947020027</v>
      </c>
      <c r="J18" s="551">
        <f>'41cbenpreGI'!R18</f>
        <v>43146</v>
      </c>
      <c r="K18" s="552">
        <f t="shared" si="2"/>
        <v>50.639656346095165</v>
      </c>
      <c r="L18" s="551">
        <f>'41cbenpreGI'!T18</f>
        <v>8</v>
      </c>
      <c r="M18" s="552">
        <f t="shared" si="3"/>
        <v>9.3894509518555897E-3</v>
      </c>
      <c r="N18" s="551">
        <f t="shared" si="5"/>
        <v>85202</v>
      </c>
      <c r="O18" s="552">
        <f t="shared" si="5"/>
        <v>100</v>
      </c>
      <c r="P18" s="553"/>
      <c r="Q18" s="553">
        <f t="shared" si="4"/>
        <v>1.1778644105286442</v>
      </c>
    </row>
    <row r="19" spans="2:25" s="549" customFormat="1" ht="18" customHeight="1" x14ac:dyDescent="0.2">
      <c r="B19" s="531" t="s">
        <v>6</v>
      </c>
      <c r="C19" s="546"/>
      <c r="D19" s="550">
        <f>'41cbenpreGI'!D19</f>
        <v>46067</v>
      </c>
      <c r="F19" s="551">
        <f>'41cbenpreGI'!F19+'41cbenpreGI'!H19+'41cbenpreGI'!J19+'41cbenpreGI'!L19+'41cbenpreGI'!N19</f>
        <v>23315</v>
      </c>
      <c r="G19" s="552">
        <f t="shared" si="0"/>
        <v>36.581730316628487</v>
      </c>
      <c r="H19" s="551">
        <f>'41cbenpreGI'!P19</f>
        <v>6705</v>
      </c>
      <c r="I19" s="552">
        <f>H19*100/$N19</f>
        <v>10.520287444692</v>
      </c>
      <c r="J19" s="551">
        <f>'41cbenpreGI'!R19</f>
        <v>33650</v>
      </c>
      <c r="K19" s="552">
        <f>J19*100/$N19</f>
        <v>52.797564879028464</v>
      </c>
      <c r="L19" s="551">
        <f>'41cbenpreGI'!T19</f>
        <v>64</v>
      </c>
      <c r="M19" s="552">
        <f t="shared" si="3"/>
        <v>0.10041735965104967</v>
      </c>
      <c r="N19" s="551">
        <f t="shared" si="5"/>
        <v>63734</v>
      </c>
      <c r="O19" s="552">
        <f t="shared" si="5"/>
        <v>100</v>
      </c>
      <c r="P19" s="553"/>
      <c r="Q19" s="553">
        <f t="shared" si="4"/>
        <v>1.3835066316452125</v>
      </c>
    </row>
    <row r="20" spans="2:25" s="549" customFormat="1" ht="18" customHeight="1" x14ac:dyDescent="0.2">
      <c r="B20" s="531" t="s">
        <v>5</v>
      </c>
      <c r="C20" s="546"/>
      <c r="D20" s="550">
        <f>'41cbenpreGI'!D20</f>
        <v>11052</v>
      </c>
      <c r="F20" s="551">
        <f>'41cbenpreGI'!F20+'41cbenpreGI'!H20+'41cbenpreGI'!J20+'41cbenpreGI'!L20+'41cbenpreGI'!N20</f>
        <v>4270</v>
      </c>
      <c r="G20" s="552">
        <f t="shared" si="0"/>
        <v>33.343745119475244</v>
      </c>
      <c r="H20" s="551">
        <f>'41cbenpreGI'!P20</f>
        <v>6656</v>
      </c>
      <c r="I20" s="552">
        <f>H20*100/$N20</f>
        <v>51.975636420427925</v>
      </c>
      <c r="J20" s="551">
        <f>'41cbenpreGI'!R20</f>
        <v>1880</v>
      </c>
      <c r="K20" s="552">
        <f>J20*100/$N20</f>
        <v>14.680618460096829</v>
      </c>
      <c r="L20" s="551">
        <f>'41cbenpreGI'!T20</f>
        <v>0</v>
      </c>
      <c r="M20" s="552">
        <f t="shared" si="3"/>
        <v>0</v>
      </c>
      <c r="N20" s="551">
        <f t="shared" si="5"/>
        <v>12806</v>
      </c>
      <c r="O20" s="552">
        <f t="shared" si="5"/>
        <v>99.999999999999986</v>
      </c>
      <c r="P20" s="553"/>
      <c r="Q20" s="553">
        <f t="shared" si="4"/>
        <v>1.158704306912776</v>
      </c>
    </row>
    <row r="21" spans="2:25" s="549" customFormat="1" ht="18" customHeight="1" x14ac:dyDescent="0.2">
      <c r="B21" s="531" t="s">
        <v>38</v>
      </c>
      <c r="C21" s="546"/>
      <c r="D21" s="550">
        <f>'41cbenpreGI'!D21</f>
        <v>20911</v>
      </c>
      <c r="F21" s="551">
        <f>'41cbenpreGI'!F21+'41cbenpreGI'!H21+'41cbenpreGI'!J21+'41cbenpreGI'!L21+'41cbenpreGI'!N21</f>
        <v>17258</v>
      </c>
      <c r="G21" s="552">
        <f t="shared" si="0"/>
        <v>64.581072484376747</v>
      </c>
      <c r="H21" s="551">
        <f>'41cbenpreGI'!P21</f>
        <v>3803</v>
      </c>
      <c r="I21" s="552">
        <f>H21*100/$N21</f>
        <v>14.231186618268907</v>
      </c>
      <c r="J21" s="551">
        <f>'41cbenpreGI'!R21</f>
        <v>5658</v>
      </c>
      <c r="K21" s="552">
        <f>J21*100/$N21</f>
        <v>21.172772518055609</v>
      </c>
      <c r="L21" s="551">
        <f>'41cbenpreGI'!T21</f>
        <v>4</v>
      </c>
      <c r="M21" s="552">
        <f t="shared" si="3"/>
        <v>1.4968379298731431E-2</v>
      </c>
      <c r="N21" s="551">
        <f t="shared" si="5"/>
        <v>26723</v>
      </c>
      <c r="O21" s="552">
        <f t="shared" si="5"/>
        <v>100</v>
      </c>
      <c r="P21" s="553"/>
      <c r="Q21" s="553">
        <f t="shared" si="4"/>
        <v>1.2779398402754532</v>
      </c>
    </row>
    <row r="22" spans="2:25" s="549" customFormat="1" ht="21" customHeight="1" x14ac:dyDescent="0.2">
      <c r="B22" s="531" t="s">
        <v>45</v>
      </c>
      <c r="C22" s="546"/>
      <c r="D22" s="550">
        <f>'41cbenpreGI'!D22</f>
        <v>49109</v>
      </c>
      <c r="F22" s="551">
        <f>'41cbenpreGI'!F22+'41cbenpreGI'!H22+'41cbenpreGI'!J22+'41cbenpreGI'!L22+'41cbenpreGI'!N22</f>
        <v>51787</v>
      </c>
      <c r="G22" s="552">
        <f t="shared" si="0"/>
        <v>76.446274891870743</v>
      </c>
      <c r="H22" s="551">
        <f>'41cbenpreGI'!P22</f>
        <v>4612</v>
      </c>
      <c r="I22" s="552">
        <f>H22*100/$N22</f>
        <v>6.808083492021316</v>
      </c>
      <c r="J22" s="551">
        <f>'41cbenpreGI'!R22</f>
        <v>11344</v>
      </c>
      <c r="K22" s="552">
        <f>J22*100/$N22</f>
        <v>16.745641616107939</v>
      </c>
      <c r="L22" s="551">
        <f>'41cbenpreGI'!T22</f>
        <v>0</v>
      </c>
      <c r="M22" s="552">
        <f t="shared" si="3"/>
        <v>0</v>
      </c>
      <c r="N22" s="551">
        <f t="shared" si="5"/>
        <v>67743</v>
      </c>
      <c r="O22" s="552">
        <f t="shared" si="5"/>
        <v>100</v>
      </c>
      <c r="P22" s="553"/>
      <c r="Q22" s="553">
        <f t="shared" si="4"/>
        <v>1.3794416502066831</v>
      </c>
    </row>
    <row r="23" spans="2:25" s="549" customFormat="1" ht="18" customHeight="1" x14ac:dyDescent="0.2">
      <c r="B23" s="531" t="s">
        <v>46</v>
      </c>
      <c r="C23" s="546"/>
      <c r="D23" s="550">
        <f>'41cbenpreGI'!D23</f>
        <v>10514</v>
      </c>
      <c r="F23" s="551">
        <f>'41cbenpreGI'!F23+'41cbenpreGI'!H23+'41cbenpreGI'!J23+'41cbenpreGI'!L23+'41cbenpreGI'!N23</f>
        <v>6612</v>
      </c>
      <c r="G23" s="552">
        <f t="shared" si="0"/>
        <v>49.766671684479903</v>
      </c>
      <c r="H23" s="551">
        <f>'41cbenpreGI'!P23</f>
        <v>150</v>
      </c>
      <c r="I23" s="552">
        <f>H23*100/$N23</f>
        <v>1.1290079783230469</v>
      </c>
      <c r="J23" s="551">
        <f>'41cbenpreGI'!R23</f>
        <v>6523</v>
      </c>
      <c r="K23" s="552">
        <f>J23*100/$N23</f>
        <v>49.096793617341561</v>
      </c>
      <c r="L23" s="551">
        <f>'41cbenpreGI'!T23</f>
        <v>1</v>
      </c>
      <c r="M23" s="552">
        <f t="shared" si="3"/>
        <v>7.5267198554869784E-3</v>
      </c>
      <c r="N23" s="551">
        <f t="shared" si="5"/>
        <v>13286</v>
      </c>
      <c r="O23" s="552">
        <f t="shared" si="5"/>
        <v>100</v>
      </c>
      <c r="P23" s="553"/>
      <c r="Q23" s="553">
        <f t="shared" si="4"/>
        <v>1.2636484687083889</v>
      </c>
    </row>
    <row r="24" spans="2:25" s="549" customFormat="1" ht="22.5" customHeight="1" x14ac:dyDescent="0.2">
      <c r="B24" s="531" t="s">
        <v>47</v>
      </c>
      <c r="C24" s="546"/>
      <c r="D24" s="550">
        <f>'41cbenpreGI'!D24</f>
        <v>6328</v>
      </c>
      <c r="F24" s="551">
        <f>'41cbenpreGI'!F24+'41cbenpreGI'!H24+'41cbenpreGI'!J24+'41cbenpreGI'!L24+'41cbenpreGI'!N24</f>
        <v>3783</v>
      </c>
      <c r="G24" s="554">
        <f t="shared" si="0"/>
        <v>39.875619268472647</v>
      </c>
      <c r="H24" s="551">
        <f>'41cbenpreGI'!P24</f>
        <v>715</v>
      </c>
      <c r="I24" s="552">
        <f t="shared" si="1"/>
        <v>7.5366290713608093</v>
      </c>
      <c r="J24" s="551">
        <f>'41cbenpreGI'!R24</f>
        <v>4979</v>
      </c>
      <c r="K24" s="552">
        <f t="shared" si="2"/>
        <v>52.482344260567089</v>
      </c>
      <c r="L24" s="551">
        <f>'41cbenpreGI'!T24</f>
        <v>10</v>
      </c>
      <c r="M24" s="552">
        <f t="shared" si="3"/>
        <v>0.10540739959945188</v>
      </c>
      <c r="N24" s="550">
        <f t="shared" si="5"/>
        <v>9487</v>
      </c>
      <c r="O24" s="552">
        <f t="shared" si="5"/>
        <v>100</v>
      </c>
      <c r="P24" s="553"/>
      <c r="Q24" s="553">
        <f t="shared" si="4"/>
        <v>1.4992098609355247</v>
      </c>
    </row>
    <row r="25" spans="2:25" s="549" customFormat="1" ht="18" customHeight="1" x14ac:dyDescent="0.2">
      <c r="B25" s="531" t="s">
        <v>48</v>
      </c>
      <c r="C25" s="546"/>
      <c r="D25" s="550">
        <f>'41cbenpreGI'!D25</f>
        <v>26885</v>
      </c>
      <c r="F25" s="551">
        <f>'41cbenpreGI'!F25+'41cbenpreGI'!H25+'41cbenpreGI'!J25+'41cbenpreGI'!L25+'41cbenpreGI'!N25</f>
        <v>19273</v>
      </c>
      <c r="G25" s="554">
        <f t="shared" si="0"/>
        <v>52.705991741187411</v>
      </c>
      <c r="H25" s="551">
        <f>'41cbenpreGI'!P25</f>
        <v>42</v>
      </c>
      <c r="I25" s="552">
        <f t="shared" si="1"/>
        <v>0.11485765854458939</v>
      </c>
      <c r="J25" s="551">
        <f>'41cbenpreGI'!R25</f>
        <v>14819</v>
      </c>
      <c r="K25" s="552">
        <f t="shared" si="2"/>
        <v>40.52561052314929</v>
      </c>
      <c r="L25" s="551">
        <f>'41cbenpreGI'!T25</f>
        <v>2433</v>
      </c>
      <c r="M25" s="552">
        <f t="shared" si="3"/>
        <v>6.6535400771187136</v>
      </c>
      <c r="N25" s="550">
        <f t="shared" si="5"/>
        <v>36567</v>
      </c>
      <c r="O25" s="552">
        <f t="shared" si="5"/>
        <v>100</v>
      </c>
      <c r="P25" s="553"/>
      <c r="Q25" s="553">
        <f t="shared" si="4"/>
        <v>1.3601264645713222</v>
      </c>
    </row>
    <row r="26" spans="2:25" s="549" customFormat="1" ht="18" customHeight="1" x14ac:dyDescent="0.2">
      <c r="B26" s="531" t="s">
        <v>49</v>
      </c>
      <c r="C26" s="546"/>
      <c r="D26" s="550">
        <f>'41cbenpreGI'!D26</f>
        <v>2713</v>
      </c>
      <c r="F26" s="551">
        <f>'41cbenpreGI'!F26+'41cbenpreGI'!H26+'41cbenpreGI'!J26+'41cbenpreGI'!L26+'41cbenpreGI'!N26</f>
        <v>3848</v>
      </c>
      <c r="G26" s="554">
        <f t="shared" si="0"/>
        <v>98.590827568537023</v>
      </c>
      <c r="H26" s="551">
        <f>'41cbenpreGI'!P26</f>
        <v>50</v>
      </c>
      <c r="I26" s="552">
        <f t="shared" si="1"/>
        <v>1.2810658467845246</v>
      </c>
      <c r="J26" s="551">
        <f>'41cbenpreGI'!R26</f>
        <v>5</v>
      </c>
      <c r="K26" s="552">
        <f t="shared" si="2"/>
        <v>0.12810658467845248</v>
      </c>
      <c r="L26" s="551">
        <f>'41cbenpreGI'!T26</f>
        <v>0</v>
      </c>
      <c r="M26" s="552">
        <f t="shared" si="3"/>
        <v>0</v>
      </c>
      <c r="N26" s="550">
        <f t="shared" si="5"/>
        <v>3903</v>
      </c>
      <c r="O26" s="552">
        <f t="shared" si="5"/>
        <v>100</v>
      </c>
      <c r="P26" s="553"/>
      <c r="Q26" s="553">
        <f t="shared" si="4"/>
        <v>1.4386288241798746</v>
      </c>
    </row>
    <row r="27" spans="2:25" s="549" customFormat="1" ht="18" customHeight="1" x14ac:dyDescent="0.2">
      <c r="B27" s="531" t="s">
        <v>4</v>
      </c>
      <c r="C27" s="546"/>
      <c r="D27" s="550">
        <f>'41cbenpreGI'!D27</f>
        <v>925</v>
      </c>
      <c r="F27" s="551">
        <f>'41cbenpreGI'!F27+'41cbenpreGI'!H27+'41cbenpreGI'!J27+'41cbenpreGI'!L27+'41cbenpreGI'!N27</f>
        <v>920</v>
      </c>
      <c r="G27" s="554">
        <f t="shared" si="0"/>
        <v>71.539657853810269</v>
      </c>
      <c r="H27" s="551">
        <f>'41cbenpreGI'!P27</f>
        <v>1</v>
      </c>
      <c r="I27" s="552">
        <f t="shared" si="1"/>
        <v>7.7760497667185069E-2</v>
      </c>
      <c r="J27" s="551">
        <f>'41cbenpreGI'!R27</f>
        <v>365</v>
      </c>
      <c r="K27" s="552">
        <f t="shared" si="2"/>
        <v>28.38258164852255</v>
      </c>
      <c r="L27" s="551">
        <f>'41cbenpreGI'!T27</f>
        <v>0</v>
      </c>
      <c r="M27" s="552">
        <f t="shared" si="3"/>
        <v>0</v>
      </c>
      <c r="N27" s="551">
        <f t="shared" si="5"/>
        <v>1286</v>
      </c>
      <c r="O27" s="552">
        <f t="shared" si="5"/>
        <v>100</v>
      </c>
      <c r="P27" s="553"/>
      <c r="Q27" s="553">
        <f t="shared" si="4"/>
        <v>1.3902702702702703</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439069</v>
      </c>
      <c r="E30" s="561"/>
      <c r="F30" s="532">
        <f>SUM(F10:F27)</f>
        <v>350860</v>
      </c>
      <c r="G30" s="562">
        <f>F30*100/$N30</f>
        <v>59.398934117057514</v>
      </c>
      <c r="H30" s="532">
        <f>SUM(H10:H27)</f>
        <v>57358</v>
      </c>
      <c r="I30" s="562">
        <f>H30*100/$N30</f>
        <v>9.7104373912277975</v>
      </c>
      <c r="J30" s="532">
        <f>SUM(J10:J27)</f>
        <v>179057</v>
      </c>
      <c r="K30" s="562">
        <f>J30*100/$N30</f>
        <v>30.313500958211158</v>
      </c>
      <c r="L30" s="532">
        <f>SUM(L10:L28)</f>
        <v>3409</v>
      </c>
      <c r="M30" s="562">
        <f>L30*100/$N30</f>
        <v>0.57712753350353152</v>
      </c>
      <c r="N30" s="532">
        <f>F30+H30+J30+L30</f>
        <v>590684</v>
      </c>
      <c r="O30" s="562">
        <f>G30+I30+K30+M30</f>
        <v>100</v>
      </c>
      <c r="P30" s="563"/>
      <c r="Q30" s="563">
        <f>(N30/D30)</f>
        <v>1.3453101904256506</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topLeftCell="A11" zoomScaleNormal="100" workbookViewId="0">
      <selection activeCell="C31" sqref="C31"/>
    </sheetView>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7.28515625" style="261" customWidth="1"/>
    <col min="8" max="8" width="0.7109375" style="261" customWidth="1"/>
    <col min="9" max="9" width="10.5703125" style="261" customWidth="1"/>
    <col min="10" max="10" width="8.5703125" style="261" customWidth="1"/>
    <col min="11" max="11" width="9.85546875" style="261" customWidth="1"/>
    <col min="12" max="17" width="11.42578125" style="261"/>
    <col min="18" max="18" width="7.5703125" style="261" customWidth="1"/>
    <col min="19" max="19" width="2.28515625" style="261" customWidth="1"/>
    <col min="20" max="16384" width="11.42578125" style="261"/>
  </cols>
  <sheetData>
    <row r="1" spans="1:259" s="2" customFormat="1" ht="9" customHeight="1" x14ac:dyDescent="0.2">
      <c r="A1" s="201"/>
      <c r="B1" s="202"/>
      <c r="C1" s="202"/>
      <c r="D1" s="202"/>
      <c r="E1" s="203"/>
      <c r="F1" s="201"/>
      <c r="G1" s="201"/>
      <c r="H1" s="203"/>
      <c r="I1" s="201"/>
      <c r="J1" s="201"/>
      <c r="K1" s="264"/>
      <c r="L1" s="264"/>
      <c r="M1" s="264"/>
      <c r="N1" s="264"/>
      <c r="O1" s="201"/>
      <c r="P1" s="201"/>
      <c r="Q1" s="201"/>
      <c r="R1" s="264"/>
      <c r="S1" s="264"/>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row>
    <row r="2" spans="1:259" s="44" customFormat="1" ht="49.5" customHeight="1" x14ac:dyDescent="0.2">
      <c r="A2" s="205"/>
      <c r="B2" s="265"/>
      <c r="C2" s="265"/>
      <c r="D2" s="265"/>
      <c r="E2" s="265"/>
      <c r="F2" s="265"/>
      <c r="G2" s="265"/>
      <c r="H2" s="265"/>
      <c r="I2" s="205"/>
      <c r="J2" s="205"/>
      <c r="K2" s="264"/>
      <c r="L2" s="264"/>
      <c r="M2" s="264"/>
      <c r="N2" s="264"/>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row>
    <row r="3" spans="1:259" s="7" customFormat="1" ht="6.95" customHeight="1" x14ac:dyDescent="0.2">
      <c r="A3" s="208"/>
      <c r="B3" s="1034"/>
      <c r="C3" s="1034"/>
      <c r="D3" s="1034"/>
      <c r="E3" s="1034"/>
      <c r="F3" s="1034"/>
      <c r="G3" s="1034"/>
      <c r="H3" s="1034"/>
      <c r="I3" s="208"/>
      <c r="J3" s="208"/>
      <c r="K3" s="264"/>
      <c r="L3" s="264"/>
      <c r="M3" s="264"/>
      <c r="N3" s="264"/>
      <c r="O3" s="208"/>
      <c r="P3" s="208"/>
      <c r="Q3" s="208"/>
      <c r="R3" s="205"/>
      <c r="S3" s="205"/>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row>
    <row r="4" spans="1:259" s="7" customFormat="1" ht="41.25" customHeight="1" x14ac:dyDescent="0.2">
      <c r="A4" s="1110" t="s">
        <v>432</v>
      </c>
      <c r="B4" s="1110"/>
      <c r="C4" s="1110"/>
      <c r="D4" s="1110"/>
      <c r="E4" s="1110"/>
      <c r="F4" s="1110"/>
      <c r="G4" s="1110"/>
      <c r="H4" s="1110"/>
      <c r="I4" s="1110"/>
      <c r="J4" s="1110"/>
      <c r="K4" s="1110"/>
      <c r="L4" s="1110"/>
      <c r="M4" s="1110"/>
      <c r="N4" s="1110"/>
      <c r="O4" s="1110"/>
      <c r="P4" s="1110"/>
      <c r="Q4" s="1110"/>
      <c r="R4" s="266"/>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row>
    <row r="5" spans="1:259" s="7" customFormat="1" ht="12" customHeight="1" x14ac:dyDescent="0.2">
      <c r="A5" s="208"/>
      <c r="B5" s="1035" t="str">
        <f>porsaad!B6</f>
        <v>Situación a 30 de junio de 2023</v>
      </c>
      <c r="C5" s="1035"/>
      <c r="D5" s="1035"/>
      <c r="E5" s="1035"/>
      <c r="F5" s="1035"/>
      <c r="G5" s="1035"/>
      <c r="H5" s="1035"/>
      <c r="I5" s="1035"/>
      <c r="J5" s="1035"/>
      <c r="K5" s="1035"/>
      <c r="L5" s="1035"/>
      <c r="M5" s="1035"/>
      <c r="N5" s="1035"/>
      <c r="O5" s="1035"/>
      <c r="P5" s="1035"/>
      <c r="Q5" s="1035"/>
      <c r="R5" s="91"/>
      <c r="S5" s="91"/>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row>
    <row r="6" spans="1:259" s="7" customFormat="1" ht="6.95" customHeight="1" x14ac:dyDescent="0.2">
      <c r="A6" s="208"/>
      <c r="B6" s="208"/>
      <c r="C6" s="208"/>
      <c r="D6" s="208"/>
      <c r="E6" s="208"/>
      <c r="F6" s="208"/>
      <c r="G6" s="208"/>
      <c r="H6" s="208"/>
      <c r="I6" s="208"/>
      <c r="J6" s="208"/>
      <c r="K6" s="208"/>
      <c r="L6" s="267"/>
      <c r="M6" s="267"/>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row>
    <row r="7" spans="1:259" s="7" customFormat="1" ht="4.5" customHeight="1" x14ac:dyDescent="0.2">
      <c r="A7" s="208"/>
      <c r="B7" s="208"/>
      <c r="C7" s="208"/>
      <c r="D7" s="208"/>
      <c r="E7" s="208"/>
      <c r="F7" s="208"/>
      <c r="G7" s="208"/>
      <c r="H7" s="208"/>
      <c r="I7" s="208"/>
      <c r="J7" s="208"/>
      <c r="K7" s="208"/>
      <c r="L7" s="268"/>
      <c r="M7" s="268"/>
      <c r="N7" s="213"/>
      <c r="O7" s="213"/>
      <c r="P7" s="213"/>
      <c r="Q7" s="213"/>
      <c r="R7" s="211"/>
      <c r="S7" s="211"/>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row>
    <row r="8" spans="1:259" s="7" customFormat="1" ht="52.5" customHeight="1" x14ac:dyDescent="0.2">
      <c r="A8" s="208"/>
      <c r="B8" s="210" t="s">
        <v>15</v>
      </c>
      <c r="C8" s="1045" t="s">
        <v>115</v>
      </c>
      <c r="D8" s="1044"/>
      <c r="E8" s="211"/>
      <c r="F8" s="1045" t="s">
        <v>116</v>
      </c>
      <c r="G8" s="1044"/>
      <c r="H8" s="211"/>
      <c r="I8" s="1045" t="s">
        <v>262</v>
      </c>
      <c r="J8" s="1043"/>
      <c r="K8" s="1044"/>
      <c r="L8" s="269"/>
      <c r="M8" s="269"/>
      <c r="N8" s="219"/>
      <c r="O8" s="219"/>
      <c r="P8" s="219"/>
      <c r="Q8" s="219"/>
      <c r="R8" s="216"/>
      <c r="S8" s="216"/>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row>
    <row r="9" spans="1:259" s="124" customFormat="1" ht="30.75" customHeight="1" x14ac:dyDescent="0.2">
      <c r="A9" s="270"/>
      <c r="B9" s="215"/>
      <c r="C9" s="217" t="s">
        <v>12</v>
      </c>
      <c r="D9" s="218" t="s">
        <v>13</v>
      </c>
      <c r="E9" s="216"/>
      <c r="F9" s="217" t="s">
        <v>12</v>
      </c>
      <c r="G9" s="271" t="s">
        <v>13</v>
      </c>
      <c r="H9" s="216"/>
      <c r="I9" s="217" t="s">
        <v>12</v>
      </c>
      <c r="J9" s="408" t="s">
        <v>119</v>
      </c>
      <c r="K9" s="218" t="s">
        <v>118</v>
      </c>
      <c r="L9" s="272"/>
      <c r="M9" s="272"/>
      <c r="N9" s="223"/>
      <c r="O9" s="223"/>
      <c r="P9" s="223"/>
      <c r="Q9" s="223"/>
      <c r="R9" s="223"/>
      <c r="S9" s="223"/>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row>
    <row r="10" spans="1:259" s="39" customFormat="1" ht="7.5" customHeight="1" x14ac:dyDescent="0.2">
      <c r="A10" s="216"/>
      <c r="B10" s="219"/>
      <c r="C10" s="221"/>
      <c r="D10" s="221"/>
      <c r="E10" s="219"/>
      <c r="F10" s="219"/>
      <c r="G10" s="219"/>
      <c r="H10" s="219"/>
      <c r="I10" s="219"/>
      <c r="J10" s="219"/>
      <c r="K10" s="219"/>
      <c r="L10" s="273"/>
      <c r="M10" s="274"/>
      <c r="N10" s="232"/>
      <c r="O10" s="232"/>
      <c r="P10" s="232"/>
      <c r="Q10" s="232"/>
      <c r="R10" s="275"/>
      <c r="S10" s="27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row>
    <row r="11" spans="1:259" s="27" customFormat="1" ht="18" customHeight="1" x14ac:dyDescent="0.2">
      <c r="A11" s="222"/>
      <c r="B11" s="225" t="s">
        <v>11</v>
      </c>
      <c r="C11" s="404">
        <v>8500187</v>
      </c>
      <c r="D11" s="185">
        <v>17.904395579860061</v>
      </c>
      <c r="E11" s="276"/>
      <c r="F11" s="227">
        <v>1055830</v>
      </c>
      <c r="G11" s="228">
        <v>16.278233638280728</v>
      </c>
      <c r="H11" s="276"/>
      <c r="I11" s="277">
        <v>272883</v>
      </c>
      <c r="J11" s="412">
        <f>I11*100/C11</f>
        <v>3.2103176083067351</v>
      </c>
      <c r="K11" s="228">
        <f>I11*100/F11</f>
        <v>25.845353892198556</v>
      </c>
      <c r="L11" s="278"/>
      <c r="M11" s="278">
        <f>_xlfn.RANK.EQ(K11,K$11:K$31,0)</f>
        <v>2</v>
      </c>
      <c r="N11" s="278">
        <v>1</v>
      </c>
      <c r="O11" s="278">
        <f>MATCH(N11,M$11:M$31,0)</f>
        <v>7</v>
      </c>
      <c r="P11" s="279" t="str">
        <f t="shared" ref="P11:P29" si="0">INDEX(B$11:B$31,O11,1)</f>
        <v>Castilla y León</v>
      </c>
      <c r="Q11" s="280">
        <f>INDEX(K$11:K$31,O11,1)</f>
        <v>28.048108398302951</v>
      </c>
      <c r="R11" s="310"/>
      <c r="S11" s="275"/>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row>
    <row r="12" spans="1:259" s="125" customFormat="1" ht="18" customHeight="1" x14ac:dyDescent="0.2">
      <c r="A12" s="281"/>
      <c r="B12" s="233" t="s">
        <v>10</v>
      </c>
      <c r="C12" s="405">
        <v>1326315</v>
      </c>
      <c r="D12" s="186">
        <v>2.793687765163531</v>
      </c>
      <c r="E12" s="276"/>
      <c r="F12" s="234">
        <v>194402</v>
      </c>
      <c r="G12" s="235">
        <v>2.9971881607352038</v>
      </c>
      <c r="H12" s="276"/>
      <c r="I12" s="282">
        <v>38821</v>
      </c>
      <c r="J12" s="413">
        <f t="shared" ref="J12:J28" si="1">I12*100/C12</f>
        <v>2.9269819009812901</v>
      </c>
      <c r="K12" s="235">
        <f t="shared" ref="K12:K28" si="2">I12*100/F12</f>
        <v>19.96944475879878</v>
      </c>
      <c r="L12" s="278"/>
      <c r="M12" s="278">
        <f t="shared" ref="M12:M31" si="3">_xlfn.RANK.EQ(K12,K$11:K$31,0)</f>
        <v>9</v>
      </c>
      <c r="N12" s="278">
        <v>2</v>
      </c>
      <c r="O12" s="278">
        <f t="shared" ref="O12:O29" si="4">MATCH(N12,M$11:M$31,0)</f>
        <v>1</v>
      </c>
      <c r="P12" s="279" t="str">
        <f t="shared" si="0"/>
        <v>Andalucía</v>
      </c>
      <c r="Q12" s="280">
        <f t="shared" ref="Q12:Q29" si="5">INDEX(K$11:K$31,O12,1)</f>
        <v>25.845353892198556</v>
      </c>
      <c r="R12" s="310"/>
      <c r="S12" s="275"/>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row>
    <row r="13" spans="1:259" s="125" customFormat="1" ht="18" customHeight="1" x14ac:dyDescent="0.2">
      <c r="A13" s="281"/>
      <c r="B13" s="233" t="s">
        <v>40</v>
      </c>
      <c r="C13" s="405">
        <v>1004686</v>
      </c>
      <c r="D13" s="186">
        <v>2.1162235110294971</v>
      </c>
      <c r="E13" s="276"/>
      <c r="F13" s="234">
        <v>193502</v>
      </c>
      <c r="G13" s="235">
        <v>2.9833124323750959</v>
      </c>
      <c r="H13" s="276"/>
      <c r="I13" s="282">
        <v>29810</v>
      </c>
      <c r="J13" s="413">
        <f t="shared" si="1"/>
        <v>2.9670961872664692</v>
      </c>
      <c r="K13" s="235">
        <f t="shared" si="2"/>
        <v>15.405525524283986</v>
      </c>
      <c r="L13" s="278"/>
      <c r="M13" s="278">
        <f t="shared" si="3"/>
        <v>17</v>
      </c>
      <c r="N13" s="278">
        <v>3</v>
      </c>
      <c r="O13" s="278">
        <f>MATCH(N13,M$11:M$31,0)</f>
        <v>8</v>
      </c>
      <c r="P13" s="279" t="str">
        <f t="shared" si="0"/>
        <v>Castilla - La Mancha</v>
      </c>
      <c r="Q13" s="280">
        <f t="shared" si="5"/>
        <v>23.795678341697275</v>
      </c>
      <c r="R13" s="310"/>
      <c r="S13" s="275"/>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row>
    <row r="14" spans="1:259" s="125" customFormat="1" ht="18" customHeight="1" x14ac:dyDescent="0.2">
      <c r="A14" s="281"/>
      <c r="B14" s="233" t="s">
        <v>41</v>
      </c>
      <c r="C14" s="405">
        <v>1176659</v>
      </c>
      <c r="D14" s="186">
        <v>2.4784593796115968</v>
      </c>
      <c r="E14" s="276"/>
      <c r="F14" s="234">
        <v>122308</v>
      </c>
      <c r="G14" s="235">
        <v>1.8856806491867435</v>
      </c>
      <c r="H14" s="276"/>
      <c r="I14" s="282">
        <v>27990</v>
      </c>
      <c r="J14" s="413">
        <f t="shared" si="1"/>
        <v>2.3787690401382218</v>
      </c>
      <c r="K14" s="235">
        <f t="shared" si="2"/>
        <v>22.884848088432481</v>
      </c>
      <c r="L14" s="278"/>
      <c r="M14" s="278">
        <f t="shared" si="3"/>
        <v>4</v>
      </c>
      <c r="N14" s="278">
        <v>4</v>
      </c>
      <c r="O14" s="278">
        <f t="shared" si="4"/>
        <v>4</v>
      </c>
      <c r="P14" s="279" t="str">
        <f t="shared" si="0"/>
        <v>Balears, Illes</v>
      </c>
      <c r="Q14" s="280">
        <f t="shared" si="5"/>
        <v>22.884848088432481</v>
      </c>
      <c r="R14" s="310"/>
      <c r="S14" s="275"/>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row>
    <row r="15" spans="1:259" s="125" customFormat="1" ht="18" customHeight="1" x14ac:dyDescent="0.2">
      <c r="A15" s="281"/>
      <c r="B15" s="233" t="s">
        <v>9</v>
      </c>
      <c r="C15" s="405">
        <v>2177701</v>
      </c>
      <c r="D15" s="186">
        <v>4.5870073397981521</v>
      </c>
      <c r="E15" s="276"/>
      <c r="F15" s="234">
        <v>246866</v>
      </c>
      <c r="G15" s="235">
        <v>3.8060506192737567</v>
      </c>
      <c r="H15" s="276"/>
      <c r="I15" s="282">
        <v>38568</v>
      </c>
      <c r="J15" s="413">
        <f t="shared" si="1"/>
        <v>1.7710420301042247</v>
      </c>
      <c r="K15" s="235">
        <f t="shared" si="2"/>
        <v>15.623050561843268</v>
      </c>
      <c r="L15" s="278"/>
      <c r="M15" s="278">
        <f t="shared" si="3"/>
        <v>16</v>
      </c>
      <c r="N15" s="278">
        <v>5</v>
      </c>
      <c r="O15" s="278">
        <f t="shared" si="4"/>
        <v>10</v>
      </c>
      <c r="P15" s="279" t="str">
        <f t="shared" si="0"/>
        <v>Comunitat Valenciana</v>
      </c>
      <c r="Q15" s="280">
        <f t="shared" si="5"/>
        <v>21.719208797638768</v>
      </c>
      <c r="R15" s="310"/>
      <c r="S15" s="275"/>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row>
    <row r="16" spans="1:259" s="125" customFormat="1" ht="18" customHeight="1" x14ac:dyDescent="0.2">
      <c r="A16" s="281"/>
      <c r="B16" s="233" t="s">
        <v>8</v>
      </c>
      <c r="C16" s="406">
        <v>585402</v>
      </c>
      <c r="D16" s="186">
        <v>1.2330633409878207</v>
      </c>
      <c r="E16" s="276"/>
      <c r="F16" s="238">
        <v>99678</v>
      </c>
      <c r="G16" s="235">
        <v>1.5367831683098099</v>
      </c>
      <c r="H16" s="276"/>
      <c r="I16" s="282">
        <v>17776</v>
      </c>
      <c r="J16" s="413">
        <f t="shared" si="1"/>
        <v>3.0365458266285392</v>
      </c>
      <c r="K16" s="235">
        <f t="shared" si="2"/>
        <v>17.833423624069503</v>
      </c>
      <c r="L16" s="278"/>
      <c r="M16" s="278">
        <f t="shared" si="3"/>
        <v>15</v>
      </c>
      <c r="N16" s="278">
        <v>6</v>
      </c>
      <c r="O16" s="278">
        <f t="shared" si="4"/>
        <v>11</v>
      </c>
      <c r="P16" s="279" t="str">
        <f t="shared" si="0"/>
        <v>Extremadura</v>
      </c>
      <c r="Q16" s="283">
        <f t="shared" si="5"/>
        <v>21.55036232792558</v>
      </c>
      <c r="R16" s="310"/>
      <c r="S16" s="275"/>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row>
    <row r="17" spans="1:259" s="128" customFormat="1" ht="18" customHeight="1" x14ac:dyDescent="0.2">
      <c r="A17" s="284"/>
      <c r="B17" s="285" t="s">
        <v>7</v>
      </c>
      <c r="C17" s="405">
        <v>2372640</v>
      </c>
      <c r="D17" s="186">
        <v>4.9976177145984177</v>
      </c>
      <c r="E17" s="276"/>
      <c r="F17" s="286">
        <v>420966</v>
      </c>
      <c r="G17" s="287">
        <v>6.4902331831568389</v>
      </c>
      <c r="H17" s="276"/>
      <c r="I17" s="288">
        <v>118073</v>
      </c>
      <c r="J17" s="414">
        <f t="shared" si="1"/>
        <v>4.9764397464427814</v>
      </c>
      <c r="K17" s="287">
        <f t="shared" si="2"/>
        <v>28.048108398302951</v>
      </c>
      <c r="L17" s="278"/>
      <c r="M17" s="278">
        <f t="shared" si="3"/>
        <v>1</v>
      </c>
      <c r="N17" s="278">
        <v>7</v>
      </c>
      <c r="O17" s="278">
        <f t="shared" si="4"/>
        <v>13</v>
      </c>
      <c r="P17" s="279" t="str">
        <f t="shared" si="0"/>
        <v>Madrid, Comunidad de</v>
      </c>
      <c r="Q17" s="280">
        <f t="shared" si="5"/>
        <v>21.290056833383733</v>
      </c>
      <c r="R17" s="310"/>
      <c r="S17" s="289"/>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s="128" customFormat="1" ht="18" customHeight="1" x14ac:dyDescent="0.2">
      <c r="A18" s="284"/>
      <c r="B18" s="285" t="s">
        <v>43</v>
      </c>
      <c r="C18" s="405">
        <v>2053328</v>
      </c>
      <c r="D18" s="186">
        <v>4.3250338806902606</v>
      </c>
      <c r="E18" s="276"/>
      <c r="F18" s="286">
        <v>289935</v>
      </c>
      <c r="G18" s="287">
        <v>4.4700658912087397</v>
      </c>
      <c r="H18" s="276"/>
      <c r="I18" s="288">
        <v>68992</v>
      </c>
      <c r="J18" s="414">
        <f t="shared" si="1"/>
        <v>3.3600087272953956</v>
      </c>
      <c r="K18" s="287">
        <f t="shared" si="2"/>
        <v>23.795678341697275</v>
      </c>
      <c r="L18" s="278"/>
      <c r="M18" s="278">
        <f t="shared" si="3"/>
        <v>3</v>
      </c>
      <c r="N18" s="278">
        <v>8</v>
      </c>
      <c r="O18" s="278">
        <f t="shared" si="4"/>
        <v>21</v>
      </c>
      <c r="P18" s="279" t="str">
        <f t="shared" si="0"/>
        <v>TOTAL</v>
      </c>
      <c r="Q18" s="280">
        <f t="shared" si="5"/>
        <v>21.02607619378287</v>
      </c>
      <c r="R18" s="310"/>
      <c r="S18" s="289"/>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s="128" customFormat="1" ht="18" customHeight="1" x14ac:dyDescent="0.2">
      <c r="A19" s="284"/>
      <c r="B19" s="285" t="s">
        <v>44</v>
      </c>
      <c r="C19" s="405">
        <v>7792611</v>
      </c>
      <c r="D19" s="186">
        <v>16.413990650319683</v>
      </c>
      <c r="E19" s="276"/>
      <c r="F19" s="286">
        <v>1069708</v>
      </c>
      <c r="G19" s="287">
        <v>16.492197369593594</v>
      </c>
      <c r="H19" s="276"/>
      <c r="I19" s="288">
        <v>197300</v>
      </c>
      <c r="J19" s="414">
        <f t="shared" si="1"/>
        <v>2.5318856542434878</v>
      </c>
      <c r="K19" s="287">
        <f t="shared" si="2"/>
        <v>18.444285730311449</v>
      </c>
      <c r="L19" s="278"/>
      <c r="M19" s="278">
        <f t="shared" si="3"/>
        <v>14</v>
      </c>
      <c r="N19" s="278">
        <v>9</v>
      </c>
      <c r="O19" s="278">
        <f>MATCH(N19,M$11:M$31,0)</f>
        <v>2</v>
      </c>
      <c r="P19" s="279" t="str">
        <f t="shared" si="0"/>
        <v>Aragón</v>
      </c>
      <c r="Q19" s="280">
        <f t="shared" si="5"/>
        <v>19.96944475879878</v>
      </c>
      <c r="R19" s="310"/>
      <c r="S19" s="289"/>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s="128" customFormat="1" ht="18" customHeight="1" x14ac:dyDescent="0.2">
      <c r="A20" s="284"/>
      <c r="B20" s="285" t="s">
        <v>6</v>
      </c>
      <c r="C20" s="405">
        <v>5097967</v>
      </c>
      <c r="D20" s="186">
        <v>10.738118799159649</v>
      </c>
      <c r="E20" s="276"/>
      <c r="F20" s="286">
        <v>656267</v>
      </c>
      <c r="G20" s="287">
        <v>10.11798069300321</v>
      </c>
      <c r="H20" s="276"/>
      <c r="I20" s="288">
        <v>142536</v>
      </c>
      <c r="J20" s="414">
        <f t="shared" si="1"/>
        <v>2.7959380670765426</v>
      </c>
      <c r="K20" s="287">
        <f>I20*100/F20</f>
        <v>21.719208797638768</v>
      </c>
      <c r="L20" s="278"/>
      <c r="M20" s="278">
        <f t="shared" si="3"/>
        <v>5</v>
      </c>
      <c r="N20" s="278">
        <v>10</v>
      </c>
      <c r="O20" s="278">
        <f t="shared" si="4"/>
        <v>17</v>
      </c>
      <c r="P20" s="279" t="str">
        <f t="shared" si="0"/>
        <v>Rioja, La</v>
      </c>
      <c r="Q20" s="280">
        <f t="shared" si="5"/>
        <v>19.820079324632736</v>
      </c>
      <c r="R20" s="310"/>
      <c r="S20" s="289"/>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s="125" customFormat="1" ht="18" customHeight="1" x14ac:dyDescent="0.2">
      <c r="A21" s="281"/>
      <c r="B21" s="233" t="s">
        <v>5</v>
      </c>
      <c r="C21" s="405">
        <v>1054776</v>
      </c>
      <c r="D21" s="186">
        <v>2.221730739822839</v>
      </c>
      <c r="E21" s="276"/>
      <c r="F21" s="234">
        <v>159524</v>
      </c>
      <c r="G21" s="235">
        <v>2.4594574343531583</v>
      </c>
      <c r="H21" s="276"/>
      <c r="I21" s="282">
        <v>34378</v>
      </c>
      <c r="J21" s="413">
        <f t="shared" si="1"/>
        <v>3.2592702147185753</v>
      </c>
      <c r="K21" s="235">
        <f t="shared" si="2"/>
        <v>21.55036232792558</v>
      </c>
      <c r="L21" s="278"/>
      <c r="M21" s="278">
        <f t="shared" si="3"/>
        <v>6</v>
      </c>
      <c r="N21" s="278">
        <v>11</v>
      </c>
      <c r="O21" s="278">
        <f t="shared" si="4"/>
        <v>16</v>
      </c>
      <c r="P21" s="279" t="str">
        <f t="shared" si="0"/>
        <v>País Vasco</v>
      </c>
      <c r="Q21" s="280">
        <f t="shared" si="5"/>
        <v>19.723067233880741</v>
      </c>
      <c r="R21" s="310"/>
      <c r="S21" s="275"/>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row>
    <row r="22" spans="1:259" s="125" customFormat="1" ht="18" customHeight="1" x14ac:dyDescent="0.2">
      <c r="A22" s="281"/>
      <c r="B22" s="233" t="s">
        <v>38</v>
      </c>
      <c r="C22" s="405">
        <v>2690464</v>
      </c>
      <c r="D22" s="186">
        <v>5.6670672950339354</v>
      </c>
      <c r="E22" s="276"/>
      <c r="F22" s="234">
        <v>485558</v>
      </c>
      <c r="G22" s="235">
        <v>7.4860787900858226</v>
      </c>
      <c r="H22" s="276"/>
      <c r="I22" s="282">
        <v>72272</v>
      </c>
      <c r="J22" s="413">
        <f t="shared" si="1"/>
        <v>2.6862281004317472</v>
      </c>
      <c r="K22" s="235">
        <f t="shared" si="2"/>
        <v>14.884318660180659</v>
      </c>
      <c r="L22" s="278"/>
      <c r="M22" s="278">
        <f t="shared" si="3"/>
        <v>18</v>
      </c>
      <c r="N22" s="278">
        <v>12</v>
      </c>
      <c r="O22" s="278">
        <f t="shared" si="4"/>
        <v>14</v>
      </c>
      <c r="P22" s="279" t="str">
        <f t="shared" si="0"/>
        <v>Murcia, Región de</v>
      </c>
      <c r="Q22" s="280">
        <f t="shared" si="5"/>
        <v>19.433729018036669</v>
      </c>
      <c r="R22" s="310"/>
      <c r="S22" s="275"/>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row>
    <row r="23" spans="1:259" s="125" customFormat="1" ht="18" customHeight="1" x14ac:dyDescent="0.2">
      <c r="A23" s="281"/>
      <c r="B23" s="233" t="s">
        <v>45</v>
      </c>
      <c r="C23" s="405">
        <v>6750336</v>
      </c>
      <c r="D23" s="186">
        <v>14.218591431102663</v>
      </c>
      <c r="E23" s="276"/>
      <c r="F23" s="234">
        <v>803577</v>
      </c>
      <c r="G23" s="235">
        <v>12.389129076033749</v>
      </c>
      <c r="H23" s="276"/>
      <c r="I23" s="282">
        <v>171082</v>
      </c>
      <c r="J23" s="413">
        <f t="shared" si="1"/>
        <v>2.5344219902535223</v>
      </c>
      <c r="K23" s="235">
        <f t="shared" si="2"/>
        <v>21.290056833383733</v>
      </c>
      <c r="L23" s="278"/>
      <c r="M23" s="278">
        <f t="shared" si="3"/>
        <v>7</v>
      </c>
      <c r="N23" s="278">
        <v>13</v>
      </c>
      <c r="O23" s="278">
        <f t="shared" si="4"/>
        <v>15</v>
      </c>
      <c r="P23" s="279" t="str">
        <f t="shared" si="0"/>
        <v>Navarra, Comunidad Foral de</v>
      </c>
      <c r="Q23" s="280">
        <f t="shared" si="5"/>
        <v>18.818643062131432</v>
      </c>
      <c r="R23" s="310"/>
      <c r="S23" s="275"/>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row>
    <row r="24" spans="1:259" s="125" customFormat="1" ht="18" customHeight="1" x14ac:dyDescent="0.2">
      <c r="A24" s="281"/>
      <c r="B24" s="233" t="s">
        <v>46</v>
      </c>
      <c r="C24" s="405">
        <v>1531878</v>
      </c>
      <c r="D24" s="186">
        <v>3.2266760357254345</v>
      </c>
      <c r="E24" s="276"/>
      <c r="F24" s="234">
        <v>201423</v>
      </c>
      <c r="G24" s="235">
        <v>3.1054342594200008</v>
      </c>
      <c r="H24" s="276"/>
      <c r="I24" s="282">
        <v>39144</v>
      </c>
      <c r="J24" s="413">
        <f t="shared" si="1"/>
        <v>2.5552948733515333</v>
      </c>
      <c r="K24" s="235">
        <f>I24*100/F24</f>
        <v>19.433729018036669</v>
      </c>
      <c r="L24" s="278"/>
      <c r="M24" s="278">
        <f t="shared" si="3"/>
        <v>12</v>
      </c>
      <c r="N24" s="278">
        <v>14</v>
      </c>
      <c r="O24" s="278">
        <f t="shared" si="4"/>
        <v>9</v>
      </c>
      <c r="P24" s="279" t="str">
        <f t="shared" si="0"/>
        <v>Cataluña</v>
      </c>
      <c r="Q24" s="280">
        <f t="shared" si="5"/>
        <v>18.444285730311449</v>
      </c>
      <c r="R24" s="310"/>
      <c r="S24" s="275"/>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row>
    <row r="25" spans="1:259" s="125" customFormat="1" ht="18" customHeight="1" x14ac:dyDescent="0.2">
      <c r="A25" s="281"/>
      <c r="B25" s="233" t="s">
        <v>47</v>
      </c>
      <c r="C25" s="406">
        <v>664117</v>
      </c>
      <c r="D25" s="186">
        <v>1.3988649284198011</v>
      </c>
      <c r="E25" s="276"/>
      <c r="F25" s="238">
        <v>82583</v>
      </c>
      <c r="G25" s="235">
        <v>1.2732214168475393</v>
      </c>
      <c r="H25" s="276"/>
      <c r="I25" s="282">
        <v>15541</v>
      </c>
      <c r="J25" s="413">
        <f t="shared" si="1"/>
        <v>2.3400997113460429</v>
      </c>
      <c r="K25" s="235">
        <f t="shared" si="2"/>
        <v>18.818643062131432</v>
      </c>
      <c r="L25" s="278"/>
      <c r="M25" s="278">
        <f t="shared" si="3"/>
        <v>13</v>
      </c>
      <c r="N25" s="278">
        <v>15</v>
      </c>
      <c r="O25" s="278">
        <f t="shared" si="4"/>
        <v>6</v>
      </c>
      <c r="P25" s="279" t="str">
        <f t="shared" si="0"/>
        <v>Cantabria</v>
      </c>
      <c r="Q25" s="283">
        <f t="shared" si="5"/>
        <v>17.833423624069503</v>
      </c>
      <c r="R25" s="310"/>
      <c r="S25" s="275"/>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row>
    <row r="26" spans="1:259" s="125" customFormat="1" ht="18" customHeight="1" x14ac:dyDescent="0.2">
      <c r="A26" s="281"/>
      <c r="B26" s="233" t="s">
        <v>48</v>
      </c>
      <c r="C26" s="406">
        <v>2208174</v>
      </c>
      <c r="D26" s="186">
        <v>4.6511942390399073</v>
      </c>
      <c r="E26" s="276"/>
      <c r="F26" s="238">
        <v>336616</v>
      </c>
      <c r="G26" s="235">
        <v>5.1897690862956214</v>
      </c>
      <c r="H26" s="276"/>
      <c r="I26" s="282">
        <v>66391</v>
      </c>
      <c r="J26" s="413">
        <f t="shared" si="1"/>
        <v>3.0066018348191763</v>
      </c>
      <c r="K26" s="235">
        <f t="shared" si="2"/>
        <v>19.723067233880741</v>
      </c>
      <c r="L26" s="278"/>
      <c r="M26" s="278">
        <f t="shared" si="3"/>
        <v>11</v>
      </c>
      <c r="N26" s="278">
        <v>16</v>
      </c>
      <c r="O26" s="278">
        <f t="shared" si="4"/>
        <v>5</v>
      </c>
      <c r="P26" s="279" t="str">
        <f t="shared" si="0"/>
        <v>Canarias</v>
      </c>
      <c r="Q26" s="280">
        <f t="shared" si="5"/>
        <v>15.623050561843268</v>
      </c>
      <c r="R26" s="310"/>
      <c r="S26" s="275"/>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row>
    <row r="27" spans="1:259" s="125" customFormat="1" ht="18" customHeight="1" x14ac:dyDescent="0.2">
      <c r="A27" s="281"/>
      <c r="B27" s="233" t="s">
        <v>49</v>
      </c>
      <c r="C27" s="406">
        <v>319892</v>
      </c>
      <c r="D27" s="187">
        <v>0.67380551872948147</v>
      </c>
      <c r="E27" s="276"/>
      <c r="F27" s="238">
        <v>45131</v>
      </c>
      <c r="G27" s="242">
        <v>0.69580610735558523</v>
      </c>
      <c r="H27" s="276"/>
      <c r="I27" s="282">
        <v>8945</v>
      </c>
      <c r="J27" s="413">
        <f t="shared" si="1"/>
        <v>2.7962562364798118</v>
      </c>
      <c r="K27" s="242">
        <f t="shared" si="2"/>
        <v>19.820079324632736</v>
      </c>
      <c r="L27" s="278"/>
      <c r="M27" s="278">
        <f t="shared" si="3"/>
        <v>10</v>
      </c>
      <c r="N27" s="278">
        <v>17</v>
      </c>
      <c r="O27" s="278">
        <f t="shared" si="4"/>
        <v>3</v>
      </c>
      <c r="P27" s="279" t="str">
        <f t="shared" si="0"/>
        <v>Asturias, Principado de</v>
      </c>
      <c r="Q27" s="280">
        <f t="shared" si="5"/>
        <v>15.405525524283986</v>
      </c>
      <c r="R27" s="310"/>
      <c r="S27" s="275"/>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row>
    <row r="28" spans="1:259" s="125" customFormat="1" ht="18" customHeight="1" x14ac:dyDescent="0.2">
      <c r="A28" s="281"/>
      <c r="B28" s="233" t="s">
        <v>4</v>
      </c>
      <c r="C28" s="238">
        <v>168287</v>
      </c>
      <c r="D28" s="242">
        <v>0.35447185090726951</v>
      </c>
      <c r="E28" s="276"/>
      <c r="F28" s="238">
        <v>22272</v>
      </c>
      <c r="G28" s="242">
        <v>0.34337802448480192</v>
      </c>
      <c r="H28" s="276"/>
      <c r="I28" s="282">
        <v>3280</v>
      </c>
      <c r="J28" s="413">
        <f t="shared" si="1"/>
        <v>1.94905132303743</v>
      </c>
      <c r="K28" s="242">
        <f t="shared" si="2"/>
        <v>14.727011494252874</v>
      </c>
      <c r="L28" s="278"/>
      <c r="M28" s="278">
        <f t="shared" si="3"/>
        <v>19</v>
      </c>
      <c r="N28" s="278">
        <v>18</v>
      </c>
      <c r="O28" s="278">
        <f t="shared" si="4"/>
        <v>12</v>
      </c>
      <c r="P28" s="279" t="str">
        <f t="shared" si="0"/>
        <v>Galicia</v>
      </c>
      <c r="Q28" s="280">
        <f t="shared" si="5"/>
        <v>14.884318660180659</v>
      </c>
      <c r="R28" s="311"/>
      <c r="S28" s="223"/>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row>
    <row r="29" spans="1:259" s="125" customFormat="1" ht="6" customHeight="1" x14ac:dyDescent="0.2">
      <c r="A29" s="281"/>
      <c r="B29" s="290"/>
      <c r="C29" s="291"/>
      <c r="D29" s="292"/>
      <c r="E29" s="232"/>
      <c r="F29" s="291"/>
      <c r="G29" s="292"/>
      <c r="H29" s="232"/>
      <c r="I29" s="291"/>
      <c r="J29" s="411"/>
      <c r="K29" s="292"/>
      <c r="L29" s="278"/>
      <c r="M29" s="278"/>
      <c r="N29" s="278">
        <v>19</v>
      </c>
      <c r="O29" s="278">
        <f t="shared" si="4"/>
        <v>18</v>
      </c>
      <c r="P29" s="279" t="str">
        <f t="shared" si="0"/>
        <v>Ceuta y Melilla</v>
      </c>
      <c r="Q29" s="280">
        <f t="shared" si="5"/>
        <v>14.727011494252874</v>
      </c>
      <c r="R29" s="312"/>
      <c r="S29" s="212"/>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row>
    <row r="30" spans="1:259" s="125" customFormat="1" ht="5.25" customHeight="1" x14ac:dyDescent="0.2">
      <c r="A30" s="281"/>
      <c r="B30" s="293"/>
      <c r="C30" s="221"/>
      <c r="D30" s="249"/>
      <c r="E30" s="293"/>
      <c r="F30" s="293"/>
      <c r="G30" s="294"/>
      <c r="H30" s="293"/>
      <c r="I30" s="256"/>
      <c r="J30" s="256"/>
      <c r="K30" s="295"/>
      <c r="L30" s="296"/>
      <c r="M30" s="278"/>
      <c r="N30" s="297"/>
      <c r="O30" s="297"/>
      <c r="P30" s="297"/>
      <c r="Q30" s="297"/>
      <c r="R30" s="313"/>
      <c r="S30" s="256"/>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row>
    <row r="31" spans="1:259" s="27" customFormat="1" ht="15.75" customHeight="1" x14ac:dyDescent="0.2">
      <c r="A31" s="222"/>
      <c r="B31" s="298" t="s">
        <v>3</v>
      </c>
      <c r="C31" s="253">
        <f>SUM(C11:C28)</f>
        <v>47475420</v>
      </c>
      <c r="D31" s="254">
        <f>SUM(D11:D28)</f>
        <v>100</v>
      </c>
      <c r="E31" s="299"/>
      <c r="F31" s="253">
        <f>SUM(F11:F28)</f>
        <v>6486146</v>
      </c>
      <c r="G31" s="254">
        <f>SUM(G11:G28)</f>
        <v>99.999999999999986</v>
      </c>
      <c r="H31" s="211"/>
      <c r="I31" s="253">
        <f>SUM(I11:I30)</f>
        <v>1363782</v>
      </c>
      <c r="J31" s="409">
        <f>I31*100/C31</f>
        <v>2.8726064982679458</v>
      </c>
      <c r="K31" s="254">
        <f>I31*100/F31</f>
        <v>21.02607619378287</v>
      </c>
      <c r="L31" s="297"/>
      <c r="M31" s="278">
        <f t="shared" si="3"/>
        <v>8</v>
      </c>
      <c r="N31" s="297"/>
      <c r="O31" s="297"/>
      <c r="P31" s="297"/>
      <c r="Q31" s="297"/>
      <c r="R31" s="261"/>
      <c r="S31" s="26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row>
    <row r="32" spans="1:259" s="27" customFormat="1" ht="9.75" customHeight="1" x14ac:dyDescent="0.2">
      <c r="A32" s="222"/>
      <c r="B32" s="300"/>
      <c r="C32" s="300"/>
      <c r="D32" s="300"/>
      <c r="E32" s="299"/>
      <c r="F32" s="301"/>
      <c r="G32" s="302"/>
      <c r="H32" s="211"/>
      <c r="I32" s="301"/>
      <c r="J32" s="301"/>
      <c r="K32" s="302"/>
      <c r="L32" s="297"/>
      <c r="M32" s="297"/>
      <c r="N32" s="297"/>
      <c r="O32" s="297"/>
      <c r="P32" s="297"/>
      <c r="Q32" s="297"/>
      <c r="R32" s="261"/>
      <c r="S32" s="261"/>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row>
    <row r="33" spans="1:259" s="20" customFormat="1" ht="18.75" customHeight="1" x14ac:dyDescent="0.2">
      <c r="A33" s="251"/>
      <c r="B33" s="1057" t="str">
        <f>'22solcasaadpot'!B32:M32</f>
        <v>(1) Cifras INE de población referidas al 01/01/2022. Real Decreto 1037/2022, de 20 de diciembre BOE 21.12.22.</v>
      </c>
      <c r="C33" s="1071"/>
      <c r="D33" s="1071"/>
      <c r="E33" s="1071"/>
      <c r="F33" s="1071"/>
      <c r="G33" s="1071"/>
      <c r="H33" s="1071"/>
      <c r="I33" s="1071"/>
      <c r="J33" s="1071"/>
      <c r="K33" s="1071"/>
      <c r="L33" s="1071"/>
      <c r="M33" s="1071"/>
      <c r="N33" s="1071"/>
      <c r="O33" s="1071"/>
      <c r="P33" s="251"/>
      <c r="Q33" s="261"/>
      <c r="R33" s="264"/>
      <c r="S33" s="264"/>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row>
    <row r="34" spans="1:259" ht="24" customHeight="1" x14ac:dyDescent="0.2">
      <c r="B34" s="1064" t="str">
        <f>'22solcasaadpot'!B33:Q33</f>
        <v>(2) Cifras de Población Potencialmente Dependiente calculadas según lo explicado en la metodología</v>
      </c>
      <c r="C34" s="1108"/>
      <c r="D34" s="1108"/>
      <c r="E34" s="1108"/>
      <c r="F34" s="1108"/>
      <c r="G34" s="1108"/>
      <c r="H34" s="1108"/>
      <c r="I34" s="1108"/>
      <c r="J34" s="1108"/>
      <c r="K34" s="1108"/>
      <c r="L34" s="1108"/>
      <c r="M34" s="1108"/>
      <c r="N34" s="1108"/>
      <c r="O34" s="1108"/>
      <c r="P34" s="1108"/>
    </row>
    <row r="35" spans="1:259" ht="15" customHeight="1" x14ac:dyDescent="0.15">
      <c r="B35" s="257" t="s">
        <v>50</v>
      </c>
      <c r="C35" s="257"/>
      <c r="D35" s="257"/>
      <c r="L35" s="304"/>
      <c r="M35" s="305"/>
      <c r="N35" s="305"/>
      <c r="O35" s="305"/>
      <c r="P35" s="306"/>
      <c r="Q35" s="307"/>
      <c r="R35" s="231"/>
    </row>
    <row r="36" spans="1:259" x14ac:dyDescent="0.15">
      <c r="L36" s="304"/>
      <c r="M36" s="305"/>
      <c r="N36" s="305"/>
      <c r="O36" s="305"/>
      <c r="P36" s="306"/>
      <c r="Q36" s="307"/>
      <c r="R36" s="231"/>
    </row>
    <row r="37" spans="1:259" x14ac:dyDescent="0.15">
      <c r="L37" s="304"/>
      <c r="M37" s="305"/>
      <c r="N37" s="305"/>
      <c r="O37" s="305"/>
      <c r="P37" s="306"/>
      <c r="Q37" s="308"/>
      <c r="R37" s="231"/>
    </row>
    <row r="38" spans="1:259" x14ac:dyDescent="0.15">
      <c r="L38" s="304"/>
      <c r="M38" s="305"/>
      <c r="N38" s="305"/>
      <c r="O38" s="305"/>
      <c r="P38" s="306"/>
      <c r="Q38" s="307"/>
      <c r="R38" s="231"/>
    </row>
    <row r="39" spans="1:259" x14ac:dyDescent="0.15">
      <c r="L39" s="304"/>
      <c r="M39" s="305"/>
      <c r="N39" s="305"/>
      <c r="O39" s="305"/>
      <c r="P39" s="306"/>
      <c r="Q39" s="307"/>
      <c r="R39" s="231"/>
    </row>
    <row r="40" spans="1:259" x14ac:dyDescent="0.15">
      <c r="L40" s="304"/>
      <c r="M40" s="305"/>
      <c r="N40" s="305"/>
      <c r="O40" s="305"/>
      <c r="P40" s="306"/>
      <c r="Q40" s="307"/>
      <c r="R40" s="231"/>
    </row>
    <row r="41" spans="1:259" x14ac:dyDescent="0.15">
      <c r="L41" s="304"/>
      <c r="M41" s="305"/>
      <c r="N41" s="305"/>
      <c r="O41" s="305"/>
      <c r="P41" s="306"/>
      <c r="Q41" s="307"/>
      <c r="R41" s="231"/>
    </row>
    <row r="42" spans="1:259" x14ac:dyDescent="0.15">
      <c r="L42" s="304"/>
      <c r="M42" s="305"/>
      <c r="N42" s="305"/>
      <c r="O42" s="305"/>
      <c r="P42" s="306"/>
      <c r="Q42" s="307"/>
      <c r="R42" s="231"/>
    </row>
    <row r="43" spans="1:259" x14ac:dyDescent="0.15">
      <c r="L43" s="304"/>
      <c r="M43" s="305"/>
      <c r="N43" s="305"/>
      <c r="O43" s="305"/>
      <c r="P43" s="306"/>
      <c r="Q43" s="307"/>
      <c r="R43" s="231"/>
    </row>
    <row r="44" spans="1:259" x14ac:dyDescent="0.15">
      <c r="L44" s="304"/>
      <c r="M44" s="305"/>
      <c r="N44" s="305"/>
      <c r="O44" s="305"/>
      <c r="P44" s="306"/>
      <c r="Q44" s="308"/>
      <c r="R44" s="231"/>
    </row>
    <row r="45" spans="1:259" x14ac:dyDescent="0.15">
      <c r="L45" s="304"/>
      <c r="M45" s="305"/>
      <c r="N45" s="305"/>
      <c r="O45" s="305"/>
      <c r="P45" s="306"/>
      <c r="Q45" s="307"/>
      <c r="R45" s="231"/>
    </row>
    <row r="46" spans="1:259" x14ac:dyDescent="0.15">
      <c r="L46" s="304"/>
      <c r="M46" s="305"/>
      <c r="N46" s="305"/>
      <c r="O46" s="305"/>
      <c r="P46" s="306"/>
      <c r="Q46" s="307"/>
      <c r="R46" s="231"/>
    </row>
    <row r="47" spans="1:259" x14ac:dyDescent="0.15">
      <c r="L47" s="304"/>
      <c r="M47" s="305"/>
      <c r="N47" s="305"/>
      <c r="O47" s="305"/>
      <c r="P47" s="306"/>
      <c r="Q47" s="307"/>
      <c r="R47" s="231"/>
    </row>
    <row r="48" spans="1:259" x14ac:dyDescent="0.15">
      <c r="L48" s="304"/>
      <c r="M48" s="305"/>
      <c r="N48" s="305"/>
      <c r="O48" s="305"/>
      <c r="P48" s="306"/>
      <c r="Q48" s="307"/>
      <c r="R48" s="231"/>
    </row>
    <row r="49" spans="12:18" x14ac:dyDescent="0.15">
      <c r="L49" s="304"/>
      <c r="M49" s="305"/>
      <c r="N49" s="305"/>
      <c r="O49" s="305"/>
      <c r="P49" s="306"/>
      <c r="Q49" s="307"/>
      <c r="R49" s="231"/>
    </row>
    <row r="50" spans="12:18" x14ac:dyDescent="0.15">
      <c r="L50" s="304"/>
      <c r="M50" s="305"/>
      <c r="N50" s="305"/>
      <c r="O50" s="305"/>
      <c r="P50" s="306"/>
      <c r="Q50" s="308"/>
      <c r="R50" s="231"/>
    </row>
    <row r="51" spans="12:18" x14ac:dyDescent="0.15">
      <c r="L51" s="304"/>
      <c r="M51" s="305"/>
      <c r="N51" s="305"/>
      <c r="O51" s="305"/>
      <c r="P51" s="306"/>
      <c r="Q51" s="307"/>
      <c r="R51" s="231"/>
    </row>
    <row r="52" spans="12:18" x14ac:dyDescent="0.15">
      <c r="L52" s="304"/>
      <c r="M52" s="305"/>
      <c r="N52" s="305"/>
      <c r="O52" s="305"/>
      <c r="P52" s="306"/>
      <c r="Q52" s="307"/>
      <c r="R52" s="231"/>
    </row>
    <row r="53" spans="12:18" x14ac:dyDescent="0.15">
      <c r="L53" s="304"/>
      <c r="M53" s="309"/>
      <c r="N53" s="309"/>
      <c r="O53" s="305"/>
      <c r="P53" s="306"/>
      <c r="Q53" s="307"/>
      <c r="R53" s="231"/>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436</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262</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263</v>
      </c>
      <c r="K8" s="1043"/>
      <c r="L8" s="1043"/>
      <c r="M8" s="1043"/>
      <c r="N8" s="1043"/>
      <c r="O8" s="1044"/>
      <c r="P8" s="211"/>
      <c r="Q8" s="1045" t="s">
        <v>264</v>
      </c>
      <c r="R8" s="1043"/>
      <c r="S8" s="1043"/>
      <c r="T8" s="1043"/>
      <c r="U8" s="1043"/>
      <c r="V8" s="1044"/>
      <c r="W8" s="211"/>
      <c r="X8" s="1045" t="s">
        <v>265</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233</v>
      </c>
      <c r="L9" s="1048" t="s">
        <v>27</v>
      </c>
      <c r="M9" s="1049"/>
      <c r="N9" s="1049" t="s">
        <v>26</v>
      </c>
      <c r="O9" s="1050"/>
      <c r="P9" s="211"/>
      <c r="Q9" s="1051" t="s">
        <v>12</v>
      </c>
      <c r="R9" s="1053" t="s">
        <v>233</v>
      </c>
      <c r="S9" s="1048" t="s">
        <v>27</v>
      </c>
      <c r="T9" s="1049"/>
      <c r="U9" s="1049" t="s">
        <v>26</v>
      </c>
      <c r="V9" s="1050"/>
      <c r="W9" s="211"/>
      <c r="X9" s="1051" t="s">
        <v>12</v>
      </c>
      <c r="Y9" s="1053" t="s">
        <v>233</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408" t="s">
        <v>233</v>
      </c>
      <c r="G10" s="408" t="s">
        <v>12</v>
      </c>
      <c r="H10" s="218" t="s">
        <v>233</v>
      </c>
      <c r="I10" s="216"/>
      <c r="J10" s="1052"/>
      <c r="K10" s="1054"/>
      <c r="L10" s="408" t="s">
        <v>12</v>
      </c>
      <c r="M10" s="408" t="s">
        <v>233</v>
      </c>
      <c r="N10" s="408" t="s">
        <v>12</v>
      </c>
      <c r="O10" s="218" t="s">
        <v>233</v>
      </c>
      <c r="P10" s="216"/>
      <c r="Q10" s="1052"/>
      <c r="R10" s="1054"/>
      <c r="S10" s="408" t="s">
        <v>12</v>
      </c>
      <c r="T10" s="408" t="s">
        <v>233</v>
      </c>
      <c r="U10" s="408" t="s">
        <v>12</v>
      </c>
      <c r="V10" s="218" t="s">
        <v>233</v>
      </c>
      <c r="W10" s="216"/>
      <c r="X10" s="1052"/>
      <c r="Y10" s="1054"/>
      <c r="Z10" s="408" t="s">
        <v>12</v>
      </c>
      <c r="AA10" s="408" t="s">
        <v>233</v>
      </c>
      <c r="AB10" s="408" t="s">
        <v>12</v>
      </c>
      <c r="AC10" s="218" t="s">
        <v>233</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272883</v>
      </c>
      <c r="E12" s="739">
        <f>L12+S12+Z12</f>
        <v>172786</v>
      </c>
      <c r="F12" s="748">
        <f>E12/$D12*100</f>
        <v>63.318711682296083</v>
      </c>
      <c r="G12" s="739">
        <f>N12+U12+AB12</f>
        <v>100097</v>
      </c>
      <c r="H12" s="230">
        <f>G12/$D12*100</f>
        <v>36.681288317703924</v>
      </c>
      <c r="I12" s="226"/>
      <c r="J12" s="227">
        <v>82646</v>
      </c>
      <c r="K12" s="751">
        <v>30.286239890355944</v>
      </c>
      <c r="L12" s="745">
        <v>33865</v>
      </c>
      <c r="M12" s="748">
        <v>40.975969798901339</v>
      </c>
      <c r="N12" s="745">
        <v>48781</v>
      </c>
      <c r="O12" s="228">
        <v>59.024030201098668</v>
      </c>
      <c r="P12" s="226"/>
      <c r="Q12" s="227">
        <v>56875</v>
      </c>
      <c r="R12" s="751">
        <v>20.842265732933164</v>
      </c>
      <c r="S12" s="745">
        <v>37985</v>
      </c>
      <c r="T12" s="748">
        <v>66.786813186813191</v>
      </c>
      <c r="U12" s="745">
        <v>18890</v>
      </c>
      <c r="V12" s="228">
        <v>33.213186813186809</v>
      </c>
      <c r="W12" s="226"/>
      <c r="X12" s="227">
        <v>133362</v>
      </c>
      <c r="Y12" s="751">
        <v>48.871494376710899</v>
      </c>
      <c r="Z12" s="745">
        <v>100936</v>
      </c>
      <c r="AA12" s="748">
        <v>75.685727568572759</v>
      </c>
      <c r="AB12" s="745">
        <v>32426</v>
      </c>
      <c r="AC12" s="228">
        <f t="shared" ref="AC12:AC29" si="0">AB12/$X12*100</f>
        <v>24.314272431427241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38821</v>
      </c>
      <c r="E13" s="740">
        <f t="shared" ref="E13:E29" si="2">L13+S13+Z13</f>
        <v>25138</v>
      </c>
      <c r="F13" s="577">
        <f t="shared" ref="F13:H29" si="3">E13/$D13*100</f>
        <v>64.753612735375185</v>
      </c>
      <c r="G13" s="740">
        <f t="shared" ref="G13:G29" si="4">N13+U13+AB13</f>
        <v>13683</v>
      </c>
      <c r="H13" s="237">
        <f t="shared" si="3"/>
        <v>35.246387264624815</v>
      </c>
      <c r="I13" s="226"/>
      <c r="J13" s="234">
        <v>8104</v>
      </c>
      <c r="K13" s="752">
        <v>20.875299451327891</v>
      </c>
      <c r="L13" s="746">
        <v>3453</v>
      </c>
      <c r="M13" s="749">
        <v>42.608588351431393</v>
      </c>
      <c r="N13" s="746">
        <v>4651</v>
      </c>
      <c r="O13" s="235">
        <v>57.391411648568614</v>
      </c>
      <c r="P13" s="226"/>
      <c r="Q13" s="234">
        <v>7070</v>
      </c>
      <c r="R13" s="752">
        <v>18.211792586486695</v>
      </c>
      <c r="S13" s="746">
        <v>4305</v>
      </c>
      <c r="T13" s="749">
        <v>60.89108910891089</v>
      </c>
      <c r="U13" s="746">
        <v>2765</v>
      </c>
      <c r="V13" s="235">
        <v>39.10891089108911</v>
      </c>
      <c r="W13" s="226"/>
      <c r="X13" s="234">
        <v>23647</v>
      </c>
      <c r="Y13" s="752">
        <v>60.912907962185415</v>
      </c>
      <c r="Z13" s="746">
        <v>17380</v>
      </c>
      <c r="AA13" s="749">
        <v>73.497695267898678</v>
      </c>
      <c r="AB13" s="746">
        <v>6267</v>
      </c>
      <c r="AC13" s="235">
        <f t="shared" si="0"/>
        <v>26.502304732101322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29810</v>
      </c>
      <c r="E14" s="740">
        <f t="shared" si="2"/>
        <v>19397</v>
      </c>
      <c r="F14" s="577">
        <f t="shared" si="3"/>
        <v>65.068768869506883</v>
      </c>
      <c r="G14" s="740">
        <f t="shared" si="4"/>
        <v>10413</v>
      </c>
      <c r="H14" s="237">
        <f t="shared" si="3"/>
        <v>34.931231130493124</v>
      </c>
      <c r="I14" s="226"/>
      <c r="J14" s="234">
        <v>7432</v>
      </c>
      <c r="K14" s="752">
        <v>24.931231130493124</v>
      </c>
      <c r="L14" s="746">
        <v>3044</v>
      </c>
      <c r="M14" s="749">
        <v>40.95801937567277</v>
      </c>
      <c r="N14" s="746">
        <v>4388</v>
      </c>
      <c r="O14" s="235">
        <v>59.04198062432723</v>
      </c>
      <c r="P14" s="226"/>
      <c r="Q14" s="234">
        <v>6068</v>
      </c>
      <c r="R14" s="752">
        <v>20.355585374035559</v>
      </c>
      <c r="S14" s="746">
        <v>3636</v>
      </c>
      <c r="T14" s="749">
        <v>59.920896506262352</v>
      </c>
      <c r="U14" s="746">
        <v>2432</v>
      </c>
      <c r="V14" s="235">
        <v>40.079103493737641</v>
      </c>
      <c r="W14" s="226"/>
      <c r="X14" s="234">
        <v>16310</v>
      </c>
      <c r="Y14" s="752">
        <v>54.71318349547132</v>
      </c>
      <c r="Z14" s="746">
        <v>12717</v>
      </c>
      <c r="AA14" s="749">
        <v>77.970570202329853</v>
      </c>
      <c r="AB14" s="746">
        <v>3593</v>
      </c>
      <c r="AC14" s="235">
        <f t="shared" si="0"/>
        <v>22.02942979767014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27990</v>
      </c>
      <c r="E15" s="740">
        <f t="shared" si="2"/>
        <v>17591</v>
      </c>
      <c r="F15" s="577">
        <f t="shared" si="3"/>
        <v>62.847445516255803</v>
      </c>
      <c r="G15" s="740">
        <f t="shared" si="4"/>
        <v>10399</v>
      </c>
      <c r="H15" s="237">
        <f t="shared" si="3"/>
        <v>37.152554483744197</v>
      </c>
      <c r="I15" s="226"/>
      <c r="J15" s="234">
        <v>7431</v>
      </c>
      <c r="K15" s="752">
        <v>26.54876741693462</v>
      </c>
      <c r="L15" s="746">
        <v>3149</v>
      </c>
      <c r="M15" s="749">
        <v>42.37653074956264</v>
      </c>
      <c r="N15" s="746">
        <v>4282</v>
      </c>
      <c r="O15" s="235">
        <v>57.623469250437353</v>
      </c>
      <c r="P15" s="226"/>
      <c r="Q15" s="234">
        <v>6083</v>
      </c>
      <c r="R15" s="752">
        <v>21.732761700607359</v>
      </c>
      <c r="S15" s="746">
        <v>3669</v>
      </c>
      <c r="T15" s="749">
        <v>60.315633733355256</v>
      </c>
      <c r="U15" s="746">
        <v>2414</v>
      </c>
      <c r="V15" s="235">
        <v>39.684366266644751</v>
      </c>
      <c r="W15" s="226"/>
      <c r="X15" s="234">
        <v>14476</v>
      </c>
      <c r="Y15" s="752">
        <v>51.718470882458021</v>
      </c>
      <c r="Z15" s="746">
        <v>10773</v>
      </c>
      <c r="AA15" s="749">
        <v>74.419729206963254</v>
      </c>
      <c r="AB15" s="746">
        <v>3703</v>
      </c>
      <c r="AC15" s="235">
        <f t="shared" si="0"/>
        <v>25.580270793036753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38568</v>
      </c>
      <c r="E16" s="740">
        <f t="shared" si="2"/>
        <v>22815</v>
      </c>
      <c r="F16" s="577">
        <f t="shared" si="3"/>
        <v>59.155258245177343</v>
      </c>
      <c r="G16" s="740">
        <f t="shared" si="4"/>
        <v>15753</v>
      </c>
      <c r="H16" s="237">
        <f t="shared" si="3"/>
        <v>40.84474175482265</v>
      </c>
      <c r="I16" s="226"/>
      <c r="J16" s="234">
        <v>15446</v>
      </c>
      <c r="K16" s="752">
        <v>40.048745073636177</v>
      </c>
      <c r="L16" s="746">
        <v>6362</v>
      </c>
      <c r="M16" s="749">
        <v>41.188657257542403</v>
      </c>
      <c r="N16" s="746">
        <v>9084</v>
      </c>
      <c r="O16" s="235">
        <v>58.811342742457597</v>
      </c>
      <c r="P16" s="226"/>
      <c r="Q16" s="234">
        <v>7631</v>
      </c>
      <c r="R16" s="752">
        <v>19.785832814768721</v>
      </c>
      <c r="S16" s="746">
        <v>4624</v>
      </c>
      <c r="T16" s="749">
        <v>60.594941685231298</v>
      </c>
      <c r="U16" s="746">
        <v>3007</v>
      </c>
      <c r="V16" s="235">
        <v>39.405058314768702</v>
      </c>
      <c r="W16" s="226"/>
      <c r="X16" s="234">
        <v>15491</v>
      </c>
      <c r="Y16" s="752">
        <v>40.165422111595106</v>
      </c>
      <c r="Z16" s="746">
        <v>11829</v>
      </c>
      <c r="AA16" s="749">
        <v>76.360467368149244</v>
      </c>
      <c r="AB16" s="746">
        <v>3662</v>
      </c>
      <c r="AC16" s="235">
        <f t="shared" si="0"/>
        <v>23.639532631850752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17776</v>
      </c>
      <c r="E17" s="741">
        <f t="shared" si="2"/>
        <v>11108</v>
      </c>
      <c r="F17" s="578">
        <f t="shared" si="3"/>
        <v>62.488748874887492</v>
      </c>
      <c r="G17" s="741">
        <f t="shared" si="4"/>
        <v>6668</v>
      </c>
      <c r="H17" s="237">
        <f t="shared" si="3"/>
        <v>37.511251125112508</v>
      </c>
      <c r="I17" s="226"/>
      <c r="J17" s="238">
        <v>4518</v>
      </c>
      <c r="K17" s="753">
        <v>25.416291629162917</v>
      </c>
      <c r="L17" s="741">
        <v>1866</v>
      </c>
      <c r="M17" s="578">
        <v>41.301460823373176</v>
      </c>
      <c r="N17" s="741">
        <v>2652</v>
      </c>
      <c r="O17" s="235">
        <v>58.698539176626831</v>
      </c>
      <c r="P17" s="226"/>
      <c r="Q17" s="238">
        <v>3707</v>
      </c>
      <c r="R17" s="753">
        <v>20.853960396039604</v>
      </c>
      <c r="S17" s="741">
        <v>2065</v>
      </c>
      <c r="T17" s="578">
        <v>55.70542217426491</v>
      </c>
      <c r="U17" s="741">
        <v>1642</v>
      </c>
      <c r="V17" s="235">
        <v>44.29457782573509</v>
      </c>
      <c r="W17" s="226"/>
      <c r="X17" s="238">
        <v>9551</v>
      </c>
      <c r="Y17" s="753">
        <v>53.729747974797483</v>
      </c>
      <c r="Z17" s="741">
        <v>7177</v>
      </c>
      <c r="AA17" s="578">
        <v>75.143963982829021</v>
      </c>
      <c r="AB17" s="741">
        <v>2374</v>
      </c>
      <c r="AC17" s="235">
        <f t="shared" si="0"/>
        <v>24.856036017170975</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118073</v>
      </c>
      <c r="E18" s="740">
        <f t="shared" si="2"/>
        <v>74995</v>
      </c>
      <c r="F18" s="577">
        <f t="shared" si="3"/>
        <v>63.515791078400653</v>
      </c>
      <c r="G18" s="740">
        <f t="shared" si="4"/>
        <v>43078</v>
      </c>
      <c r="H18" s="237">
        <f t="shared" si="3"/>
        <v>36.484208921599347</v>
      </c>
      <c r="I18" s="226"/>
      <c r="J18" s="234">
        <v>24654</v>
      </c>
      <c r="K18" s="752">
        <v>20.880302863482761</v>
      </c>
      <c r="L18" s="746">
        <v>10314</v>
      </c>
      <c r="M18" s="749">
        <v>41.834996349476761</v>
      </c>
      <c r="N18" s="746">
        <v>14340</v>
      </c>
      <c r="O18" s="235">
        <v>58.165003650523239</v>
      </c>
      <c r="P18" s="226"/>
      <c r="Q18" s="234">
        <v>20386</v>
      </c>
      <c r="R18" s="752">
        <v>17.265589931652453</v>
      </c>
      <c r="S18" s="746">
        <v>11713</v>
      </c>
      <c r="T18" s="749">
        <v>57.45609732169136</v>
      </c>
      <c r="U18" s="746">
        <v>8673</v>
      </c>
      <c r="V18" s="235">
        <v>42.54390267830864</v>
      </c>
      <c r="W18" s="226"/>
      <c r="X18" s="234">
        <v>73033</v>
      </c>
      <c r="Y18" s="752">
        <v>61.854107204864782</v>
      </c>
      <c r="Z18" s="746">
        <v>52968</v>
      </c>
      <c r="AA18" s="749">
        <v>72.526118330069963</v>
      </c>
      <c r="AB18" s="746">
        <v>20065</v>
      </c>
      <c r="AC18" s="235">
        <f t="shared" si="0"/>
        <v>27.473881669930034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68992</v>
      </c>
      <c r="E19" s="740">
        <f t="shared" si="2"/>
        <v>44299</v>
      </c>
      <c r="F19" s="577">
        <f t="shared" si="3"/>
        <v>64.208893784786653</v>
      </c>
      <c r="G19" s="740">
        <f t="shared" si="4"/>
        <v>24693</v>
      </c>
      <c r="H19" s="237">
        <f t="shared" si="3"/>
        <v>35.791106215213361</v>
      </c>
      <c r="I19" s="226"/>
      <c r="J19" s="234">
        <v>15953</v>
      </c>
      <c r="K19" s="752">
        <v>23.122970779220779</v>
      </c>
      <c r="L19" s="746">
        <v>6610</v>
      </c>
      <c r="M19" s="749">
        <v>41.434213000689525</v>
      </c>
      <c r="N19" s="746">
        <v>9343</v>
      </c>
      <c r="O19" s="235">
        <v>58.565786999310475</v>
      </c>
      <c r="P19" s="226"/>
      <c r="Q19" s="234">
        <v>12133</v>
      </c>
      <c r="R19" s="752">
        <v>17.586096938775512</v>
      </c>
      <c r="S19" s="746">
        <v>7652</v>
      </c>
      <c r="T19" s="749">
        <v>63.067666694139945</v>
      </c>
      <c r="U19" s="746">
        <v>4481</v>
      </c>
      <c r="V19" s="235">
        <v>36.932333305860048</v>
      </c>
      <c r="W19" s="226"/>
      <c r="X19" s="234">
        <v>40906</v>
      </c>
      <c r="Y19" s="752">
        <v>59.290932282003709</v>
      </c>
      <c r="Z19" s="746">
        <v>30037</v>
      </c>
      <c r="AA19" s="749">
        <v>73.429325771280503</v>
      </c>
      <c r="AB19" s="746">
        <v>10869</v>
      </c>
      <c r="AC19" s="235">
        <f t="shared" si="0"/>
        <v>26.570674228719504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197300</v>
      </c>
      <c r="E20" s="740">
        <f t="shared" si="2"/>
        <v>125500</v>
      </c>
      <c r="F20" s="577">
        <f t="shared" si="3"/>
        <v>63.608717688798791</v>
      </c>
      <c r="G20" s="740">
        <f t="shared" si="4"/>
        <v>71800</v>
      </c>
      <c r="H20" s="237">
        <f t="shared" si="3"/>
        <v>36.391282311201216</v>
      </c>
      <c r="I20" s="226"/>
      <c r="J20" s="234">
        <v>53579</v>
      </c>
      <c r="K20" s="752">
        <v>27.156107450582866</v>
      </c>
      <c r="L20" s="746">
        <v>22943</v>
      </c>
      <c r="M20" s="749">
        <v>42.820881315440751</v>
      </c>
      <c r="N20" s="746">
        <v>30636</v>
      </c>
      <c r="O20" s="235">
        <v>57.179118684559249</v>
      </c>
      <c r="P20" s="226"/>
      <c r="Q20" s="234">
        <v>39714</v>
      </c>
      <c r="R20" s="752">
        <v>20.128737962493666</v>
      </c>
      <c r="S20" s="746">
        <v>24368</v>
      </c>
      <c r="T20" s="749">
        <v>61.358714810897922</v>
      </c>
      <c r="U20" s="746">
        <v>15346</v>
      </c>
      <c r="V20" s="235">
        <v>38.641285189102078</v>
      </c>
      <c r="W20" s="226"/>
      <c r="X20" s="234">
        <v>104007</v>
      </c>
      <c r="Y20" s="752">
        <v>52.715154586923461</v>
      </c>
      <c r="Z20" s="746">
        <v>78189</v>
      </c>
      <c r="AA20" s="749">
        <v>75.17667080100378</v>
      </c>
      <c r="AB20" s="746">
        <v>25818</v>
      </c>
      <c r="AC20" s="235">
        <f t="shared" si="0"/>
        <v>24.823329198996223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142536</v>
      </c>
      <c r="E21" s="740">
        <f t="shared" si="2"/>
        <v>89272</v>
      </c>
      <c r="F21" s="577">
        <f t="shared" si="3"/>
        <v>62.631194926194091</v>
      </c>
      <c r="G21" s="740">
        <f t="shared" si="4"/>
        <v>53264</v>
      </c>
      <c r="H21" s="237">
        <f t="shared" si="3"/>
        <v>37.368805073805916</v>
      </c>
      <c r="I21" s="226"/>
      <c r="J21" s="234">
        <v>38467</v>
      </c>
      <c r="K21" s="752">
        <v>26.987568052983107</v>
      </c>
      <c r="L21" s="746">
        <v>15422</v>
      </c>
      <c r="M21" s="749">
        <v>40.091507006005145</v>
      </c>
      <c r="N21" s="746">
        <v>23045</v>
      </c>
      <c r="O21" s="235">
        <v>59.908492993994855</v>
      </c>
      <c r="P21" s="226"/>
      <c r="Q21" s="234">
        <v>28897</v>
      </c>
      <c r="R21" s="752">
        <v>20.273474771285851</v>
      </c>
      <c r="S21" s="746">
        <v>17723</v>
      </c>
      <c r="T21" s="749">
        <v>61.331626120358521</v>
      </c>
      <c r="U21" s="746">
        <v>11174</v>
      </c>
      <c r="V21" s="235">
        <v>38.668373879641486</v>
      </c>
      <c r="W21" s="226"/>
      <c r="X21" s="234">
        <v>75172</v>
      </c>
      <c r="Y21" s="752">
        <v>52.738957175731038</v>
      </c>
      <c r="Z21" s="746">
        <v>56127</v>
      </c>
      <c r="AA21" s="749">
        <v>74.66476879689246</v>
      </c>
      <c r="AB21" s="746">
        <v>19045</v>
      </c>
      <c r="AC21" s="235">
        <f t="shared" si="0"/>
        <v>25.33523120310754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34378</v>
      </c>
      <c r="E22" s="740">
        <f t="shared" si="2"/>
        <v>22277</v>
      </c>
      <c r="F22" s="577">
        <f t="shared" si="3"/>
        <v>64.800162894874632</v>
      </c>
      <c r="G22" s="740">
        <f t="shared" si="4"/>
        <v>12101</v>
      </c>
      <c r="H22" s="237">
        <f t="shared" si="3"/>
        <v>35.199837105125368</v>
      </c>
      <c r="I22" s="226"/>
      <c r="J22" s="234">
        <v>8521</v>
      </c>
      <c r="K22" s="752">
        <v>24.786200477049274</v>
      </c>
      <c r="L22" s="746">
        <v>3613</v>
      </c>
      <c r="M22" s="749">
        <v>42.401126628330012</v>
      </c>
      <c r="N22" s="746">
        <v>4908</v>
      </c>
      <c r="O22" s="235">
        <v>57.598873371669988</v>
      </c>
      <c r="P22" s="226"/>
      <c r="Q22" s="234">
        <v>6548</v>
      </c>
      <c r="R22" s="752">
        <v>19.047064983419627</v>
      </c>
      <c r="S22" s="746">
        <v>4155</v>
      </c>
      <c r="T22" s="749">
        <v>63.45448992058644</v>
      </c>
      <c r="U22" s="746">
        <v>2393</v>
      </c>
      <c r="V22" s="235">
        <v>36.54551007941356</v>
      </c>
      <c r="W22" s="226"/>
      <c r="X22" s="234">
        <v>19309</v>
      </c>
      <c r="Y22" s="752">
        <v>56.166734539531092</v>
      </c>
      <c r="Z22" s="746">
        <v>14509</v>
      </c>
      <c r="AA22" s="749">
        <v>75.141125899839452</v>
      </c>
      <c r="AB22" s="746">
        <v>4800</v>
      </c>
      <c r="AC22" s="235">
        <f t="shared" si="0"/>
        <v>24.858874100160548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72272</v>
      </c>
      <c r="E23" s="740">
        <f t="shared" si="2"/>
        <v>45457</v>
      </c>
      <c r="F23" s="577">
        <f t="shared" si="3"/>
        <v>62.897110914323662</v>
      </c>
      <c r="G23" s="740">
        <f t="shared" si="4"/>
        <v>26815</v>
      </c>
      <c r="H23" s="237">
        <f t="shared" si="3"/>
        <v>37.102889085676331</v>
      </c>
      <c r="I23" s="226"/>
      <c r="J23" s="234">
        <v>20046</v>
      </c>
      <c r="K23" s="752">
        <v>27.736882886871818</v>
      </c>
      <c r="L23" s="746">
        <v>7864</v>
      </c>
      <c r="M23" s="749">
        <v>39.229771525491373</v>
      </c>
      <c r="N23" s="746">
        <v>12182</v>
      </c>
      <c r="O23" s="235">
        <v>60.770228474508627</v>
      </c>
      <c r="P23" s="226"/>
      <c r="Q23" s="234">
        <v>13097</v>
      </c>
      <c r="R23" s="752">
        <v>18.12181757803852</v>
      </c>
      <c r="S23" s="746">
        <v>7729</v>
      </c>
      <c r="T23" s="749">
        <v>59.013514545315729</v>
      </c>
      <c r="U23" s="746">
        <v>5368</v>
      </c>
      <c r="V23" s="235">
        <v>40.986485454684278</v>
      </c>
      <c r="W23" s="226"/>
      <c r="X23" s="234">
        <v>39129</v>
      </c>
      <c r="Y23" s="752">
        <v>54.141299535089658</v>
      </c>
      <c r="Z23" s="746">
        <v>29864</v>
      </c>
      <c r="AA23" s="749">
        <v>76.321909581129091</v>
      </c>
      <c r="AB23" s="746">
        <v>9265</v>
      </c>
      <c r="AC23" s="235">
        <f t="shared" si="0"/>
        <v>23.678090418870916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171082</v>
      </c>
      <c r="E24" s="740">
        <f t="shared" si="2"/>
        <v>113567</v>
      </c>
      <c r="F24" s="577">
        <f t="shared" si="3"/>
        <v>66.38161817140319</v>
      </c>
      <c r="G24" s="740">
        <f t="shared" si="4"/>
        <v>57515</v>
      </c>
      <c r="H24" s="237">
        <f t="shared" si="3"/>
        <v>33.61838182859681</v>
      </c>
      <c r="I24" s="226"/>
      <c r="J24" s="234">
        <v>45148</v>
      </c>
      <c r="K24" s="752">
        <v>26.389684478787949</v>
      </c>
      <c r="L24" s="746">
        <v>21343</v>
      </c>
      <c r="M24" s="749">
        <v>47.273411889784704</v>
      </c>
      <c r="N24" s="746">
        <v>23805</v>
      </c>
      <c r="O24" s="235">
        <v>52.726588110215289</v>
      </c>
      <c r="P24" s="226"/>
      <c r="Q24" s="234">
        <v>30713</v>
      </c>
      <c r="R24" s="752">
        <v>17.952210051320421</v>
      </c>
      <c r="S24" s="746">
        <v>19692</v>
      </c>
      <c r="T24" s="749">
        <v>64.116172304887186</v>
      </c>
      <c r="U24" s="746">
        <v>11021</v>
      </c>
      <c r="V24" s="235">
        <v>35.883827695112821</v>
      </c>
      <c r="W24" s="226"/>
      <c r="X24" s="234">
        <v>95221</v>
      </c>
      <c r="Y24" s="752">
        <v>55.65810546989163</v>
      </c>
      <c r="Z24" s="746">
        <v>72532</v>
      </c>
      <c r="AA24" s="749">
        <v>76.172272922989677</v>
      </c>
      <c r="AB24" s="746">
        <v>22689</v>
      </c>
      <c r="AC24" s="235">
        <f t="shared" si="0"/>
        <v>23.827727077010323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39144</v>
      </c>
      <c r="E25" s="740">
        <f t="shared" si="2"/>
        <v>23125</v>
      </c>
      <c r="F25" s="577">
        <f t="shared" si="3"/>
        <v>59.076742284896788</v>
      </c>
      <c r="G25" s="740">
        <f t="shared" si="4"/>
        <v>16019</v>
      </c>
      <c r="H25" s="237">
        <f t="shared" si="3"/>
        <v>40.923257715103205</v>
      </c>
      <c r="I25" s="226"/>
      <c r="J25" s="234">
        <v>14394</v>
      </c>
      <c r="K25" s="752">
        <v>36.771919068056405</v>
      </c>
      <c r="L25" s="746">
        <v>5434</v>
      </c>
      <c r="M25" s="749">
        <v>37.751841044879811</v>
      </c>
      <c r="N25" s="746">
        <v>8960</v>
      </c>
      <c r="O25" s="235">
        <v>62.248158955120189</v>
      </c>
      <c r="P25" s="226"/>
      <c r="Q25" s="234">
        <v>7584</v>
      </c>
      <c r="R25" s="752">
        <v>19.374616799509504</v>
      </c>
      <c r="S25" s="746">
        <v>4734</v>
      </c>
      <c r="T25" s="749">
        <v>62.420886075949369</v>
      </c>
      <c r="U25" s="746">
        <v>2850</v>
      </c>
      <c r="V25" s="235">
        <v>37.579113924050631</v>
      </c>
      <c r="W25" s="226"/>
      <c r="X25" s="234">
        <v>17166</v>
      </c>
      <c r="Y25" s="752">
        <v>43.853464132434091</v>
      </c>
      <c r="Z25" s="746">
        <v>12957</v>
      </c>
      <c r="AA25" s="749">
        <v>75.480601188395667</v>
      </c>
      <c r="AB25" s="746">
        <v>4209</v>
      </c>
      <c r="AC25" s="235">
        <f t="shared" si="0"/>
        <v>24.519398811604333</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15541</v>
      </c>
      <c r="E26" s="742">
        <f t="shared" si="2"/>
        <v>9996</v>
      </c>
      <c r="F26" s="579">
        <f t="shared" si="3"/>
        <v>64.320185316260208</v>
      </c>
      <c r="G26" s="742">
        <f t="shared" si="4"/>
        <v>5545</v>
      </c>
      <c r="H26" s="237">
        <f t="shared" si="3"/>
        <v>35.679814683739785</v>
      </c>
      <c r="I26" s="226"/>
      <c r="J26" s="238">
        <v>3323</v>
      </c>
      <c r="K26" s="753">
        <v>21.382150440769575</v>
      </c>
      <c r="L26" s="741">
        <v>1359</v>
      </c>
      <c r="M26" s="578">
        <v>40.896780018055971</v>
      </c>
      <c r="N26" s="741">
        <v>1964</v>
      </c>
      <c r="O26" s="235">
        <v>59.103219981944022</v>
      </c>
      <c r="P26" s="226"/>
      <c r="Q26" s="238">
        <v>2590</v>
      </c>
      <c r="R26" s="753">
        <v>16.665594234605237</v>
      </c>
      <c r="S26" s="741">
        <v>1480</v>
      </c>
      <c r="T26" s="578">
        <v>57.142857142857139</v>
      </c>
      <c r="U26" s="741">
        <v>1110</v>
      </c>
      <c r="V26" s="235">
        <v>42.857142857142854</v>
      </c>
      <c r="W26" s="226"/>
      <c r="X26" s="238">
        <v>9628</v>
      </c>
      <c r="Y26" s="753">
        <v>61.952255324625185</v>
      </c>
      <c r="Z26" s="741">
        <v>7157</v>
      </c>
      <c r="AA26" s="578">
        <v>74.335272122974658</v>
      </c>
      <c r="AB26" s="741">
        <v>2471</v>
      </c>
      <c r="AC26" s="235">
        <f t="shared" si="0"/>
        <v>25.664727877025346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66391</v>
      </c>
      <c r="E27" s="742">
        <f t="shared" si="2"/>
        <v>41438</v>
      </c>
      <c r="F27" s="579">
        <f t="shared" si="3"/>
        <v>62.415086382190353</v>
      </c>
      <c r="G27" s="742">
        <f t="shared" si="4"/>
        <v>24953</v>
      </c>
      <c r="H27" s="237">
        <f t="shared" si="3"/>
        <v>37.584913617809647</v>
      </c>
      <c r="I27" s="226"/>
      <c r="J27" s="238">
        <v>17057</v>
      </c>
      <c r="K27" s="753">
        <v>25.691735325571237</v>
      </c>
      <c r="L27" s="741">
        <v>6740</v>
      </c>
      <c r="M27" s="578">
        <v>39.514568798733656</v>
      </c>
      <c r="N27" s="741">
        <v>10317</v>
      </c>
      <c r="O27" s="235">
        <v>60.485431201266337</v>
      </c>
      <c r="P27" s="226"/>
      <c r="Q27" s="238">
        <v>12000</v>
      </c>
      <c r="R27" s="753">
        <v>18.074739045955024</v>
      </c>
      <c r="S27" s="741">
        <v>6823</v>
      </c>
      <c r="T27" s="578">
        <v>56.858333333333334</v>
      </c>
      <c r="U27" s="741">
        <v>5177</v>
      </c>
      <c r="V27" s="235">
        <v>43.141666666666666</v>
      </c>
      <c r="W27" s="226"/>
      <c r="X27" s="238">
        <v>37334</v>
      </c>
      <c r="Y27" s="753">
        <v>56.233525628473735</v>
      </c>
      <c r="Z27" s="741">
        <v>27875</v>
      </c>
      <c r="AA27" s="578">
        <v>74.663845288476992</v>
      </c>
      <c r="AB27" s="741">
        <v>9459</v>
      </c>
      <c r="AC27" s="235">
        <f t="shared" si="0"/>
        <v>25.336154711523008</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8945</v>
      </c>
      <c r="E28" s="742">
        <f t="shared" si="2"/>
        <v>5915</v>
      </c>
      <c r="F28" s="579">
        <f t="shared" si="3"/>
        <v>66.126327557294573</v>
      </c>
      <c r="G28" s="742">
        <f t="shared" si="4"/>
        <v>3030</v>
      </c>
      <c r="H28" s="243">
        <f t="shared" si="3"/>
        <v>33.87367244270542</v>
      </c>
      <c r="I28" s="226"/>
      <c r="J28" s="238">
        <v>1557</v>
      </c>
      <c r="K28" s="753">
        <v>17.406372275013972</v>
      </c>
      <c r="L28" s="741">
        <v>650</v>
      </c>
      <c r="M28" s="578">
        <v>41.746949261400133</v>
      </c>
      <c r="N28" s="741">
        <v>907</v>
      </c>
      <c r="O28" s="242">
        <v>58.253050738599875</v>
      </c>
      <c r="P28" s="226"/>
      <c r="Q28" s="238">
        <v>1587</v>
      </c>
      <c r="R28" s="753">
        <v>17.741755170486307</v>
      </c>
      <c r="S28" s="741">
        <v>956</v>
      </c>
      <c r="T28" s="578">
        <v>60.239445494643981</v>
      </c>
      <c r="U28" s="741">
        <v>631</v>
      </c>
      <c r="V28" s="242">
        <v>39.760554505356019</v>
      </c>
      <c r="W28" s="226"/>
      <c r="X28" s="238">
        <v>5801</v>
      </c>
      <c r="Y28" s="753">
        <v>64.851872554499721</v>
      </c>
      <c r="Z28" s="741">
        <v>4309</v>
      </c>
      <c r="AA28" s="578">
        <v>74.280296500603356</v>
      </c>
      <c r="AB28" s="741">
        <v>1492</v>
      </c>
      <c r="AC28" s="242">
        <f t="shared" si="0"/>
        <v>25.719703499396658</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3280</v>
      </c>
      <c r="E29" s="743">
        <f t="shared" si="2"/>
        <v>1800</v>
      </c>
      <c r="F29" s="580">
        <f t="shared" si="3"/>
        <v>54.878048780487809</v>
      </c>
      <c r="G29" s="743">
        <f t="shared" si="4"/>
        <v>1480</v>
      </c>
      <c r="H29" s="248">
        <f t="shared" si="3"/>
        <v>45.121951219512198</v>
      </c>
      <c r="I29" s="226"/>
      <c r="J29" s="245">
        <v>1792</v>
      </c>
      <c r="K29" s="754">
        <v>54.634146341463421</v>
      </c>
      <c r="L29" s="747">
        <v>670</v>
      </c>
      <c r="M29" s="750">
        <v>37.388392857142854</v>
      </c>
      <c r="N29" s="747">
        <v>1122</v>
      </c>
      <c r="O29" s="246">
        <v>62.611607142857139</v>
      </c>
      <c r="P29" s="226"/>
      <c r="Q29" s="245">
        <v>512</v>
      </c>
      <c r="R29" s="754">
        <v>15.609756097560975</v>
      </c>
      <c r="S29" s="747">
        <v>357</v>
      </c>
      <c r="T29" s="750">
        <v>69.7265625</v>
      </c>
      <c r="U29" s="747">
        <v>155</v>
      </c>
      <c r="V29" s="246">
        <v>30.2734375</v>
      </c>
      <c r="W29" s="226"/>
      <c r="X29" s="245">
        <v>976</v>
      </c>
      <c r="Y29" s="754">
        <v>29.756097560975608</v>
      </c>
      <c r="Z29" s="747">
        <v>773</v>
      </c>
      <c r="AA29" s="750">
        <v>79.200819672131146</v>
      </c>
      <c r="AB29" s="747">
        <v>203</v>
      </c>
      <c r="AC29" s="246">
        <f t="shared" si="0"/>
        <v>20.799180327868854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1363782</v>
      </c>
      <c r="E31" s="744">
        <f>L31+S31+Z31</f>
        <v>866476</v>
      </c>
      <c r="F31" s="409">
        <f>E31/$D31*100</f>
        <v>63.534787817994378</v>
      </c>
      <c r="G31" s="744">
        <f>N31+U31+AB31</f>
        <v>497306</v>
      </c>
      <c r="H31" s="255">
        <f>G31/$D31*100</f>
        <v>36.465212182005629</v>
      </c>
      <c r="I31" s="211"/>
      <c r="J31" s="253">
        <f>SUM(J12:J29)</f>
        <v>370068</v>
      </c>
      <c r="K31" s="755">
        <f>J31/$D31*100</f>
        <v>27.135421936937139</v>
      </c>
      <c r="L31" s="744">
        <f>SUM(L12:L29)</f>
        <v>154701</v>
      </c>
      <c r="M31" s="409">
        <f t="shared" ref="M31:O31" si="5">L31/$J31*100</f>
        <v>41.803398294367526</v>
      </c>
      <c r="N31" s="744">
        <f>SUM(N12:N29)</f>
        <v>215367</v>
      </c>
      <c r="O31" s="254">
        <f t="shared" si="5"/>
        <v>58.196601705632474</v>
      </c>
      <c r="P31" s="211"/>
      <c r="Q31" s="253">
        <f>SUM(Q12:Q29)</f>
        <v>263195</v>
      </c>
      <c r="R31" s="755">
        <f>Q31/$D31*100</f>
        <v>19.298905543554614</v>
      </c>
      <c r="S31" s="744">
        <f>SUM(S12:S29)</f>
        <v>163666</v>
      </c>
      <c r="T31" s="409">
        <f>S31/$Q31*100</f>
        <v>62.184312012006302</v>
      </c>
      <c r="U31" s="744">
        <f>SUM(U12:U29)</f>
        <v>99529</v>
      </c>
      <c r="V31" s="254">
        <f>U31/$Q31*100</f>
        <v>37.815687987993691</v>
      </c>
      <c r="W31" s="211"/>
      <c r="X31" s="253">
        <f>SUM(X12:X29)</f>
        <v>730519</v>
      </c>
      <c r="Y31" s="755">
        <f>X31/$D31*100</f>
        <v>53.565672519508247</v>
      </c>
      <c r="Z31" s="744">
        <f>SUM(Z12:Z29)</f>
        <v>548109</v>
      </c>
      <c r="AA31" s="409">
        <f>Z31/$X31*100</f>
        <v>75.030081353120181</v>
      </c>
      <c r="AB31" s="744">
        <f>SUM(AB12:AB29)</f>
        <v>182410</v>
      </c>
      <c r="AC31" s="254">
        <f>AB31/$X31*100</f>
        <v>24.969918646879822</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435</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266</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267</v>
      </c>
      <c r="K8" s="1043"/>
      <c r="L8" s="1043"/>
      <c r="M8" s="1043"/>
      <c r="N8" s="1043"/>
      <c r="O8" s="1044"/>
      <c r="P8" s="211"/>
      <c r="Q8" s="1045" t="s">
        <v>268</v>
      </c>
      <c r="R8" s="1043"/>
      <c r="S8" s="1043"/>
      <c r="T8" s="1043"/>
      <c r="U8" s="1043"/>
      <c r="V8" s="1044"/>
      <c r="W8" s="211"/>
      <c r="X8" s="1045" t="s">
        <v>269</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278</v>
      </c>
      <c r="L9" s="1048" t="s">
        <v>27</v>
      </c>
      <c r="M9" s="1049"/>
      <c r="N9" s="1049" t="s">
        <v>26</v>
      </c>
      <c r="O9" s="1050"/>
      <c r="P9" s="211"/>
      <c r="Q9" s="1051" t="s">
        <v>12</v>
      </c>
      <c r="R9" s="1053" t="s">
        <v>278</v>
      </c>
      <c r="S9" s="1048" t="s">
        <v>27</v>
      </c>
      <c r="T9" s="1049"/>
      <c r="U9" s="1049" t="s">
        <v>26</v>
      </c>
      <c r="V9" s="1050"/>
      <c r="W9" s="211"/>
      <c r="X9" s="1051" t="s">
        <v>12</v>
      </c>
      <c r="Y9" s="1053" t="s">
        <v>278</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807" t="s">
        <v>278</v>
      </c>
      <c r="G10" s="408" t="s">
        <v>12</v>
      </c>
      <c r="H10" s="271" t="s">
        <v>278</v>
      </c>
      <c r="I10" s="216"/>
      <c r="J10" s="1052"/>
      <c r="K10" s="1054"/>
      <c r="L10" s="408" t="s">
        <v>12</v>
      </c>
      <c r="M10" s="807" t="s">
        <v>278</v>
      </c>
      <c r="N10" s="408" t="s">
        <v>12</v>
      </c>
      <c r="O10" s="271" t="s">
        <v>278</v>
      </c>
      <c r="P10" s="216"/>
      <c r="Q10" s="1052"/>
      <c r="R10" s="1054"/>
      <c r="S10" s="408" t="s">
        <v>12</v>
      </c>
      <c r="T10" s="807" t="s">
        <v>278</v>
      </c>
      <c r="U10" s="408" t="s">
        <v>12</v>
      </c>
      <c r="V10" s="271" t="s">
        <v>278</v>
      </c>
      <c r="W10" s="216"/>
      <c r="X10" s="1052"/>
      <c r="Y10" s="1054"/>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77229</v>
      </c>
      <c r="E12" s="739">
        <f>L12+S12+Z12</f>
        <v>46576</v>
      </c>
      <c r="F12" s="748">
        <f>E12/$D12*100</f>
        <v>60.308951300677208</v>
      </c>
      <c r="G12" s="739">
        <f>N12+U12+AB12</f>
        <v>30653</v>
      </c>
      <c r="H12" s="230">
        <f>G12/$D12*100</f>
        <v>39.691048699322792</v>
      </c>
      <c r="I12" s="226"/>
      <c r="J12" s="227">
        <f>L12+N12</f>
        <v>27386</v>
      </c>
      <c r="K12" s="751">
        <f>J12/$D12*100</f>
        <v>35.460772507736735</v>
      </c>
      <c r="L12" s="745">
        <v>10861</v>
      </c>
      <c r="M12" s="748">
        <v>39.658949828379463</v>
      </c>
      <c r="N12" s="745">
        <v>16525</v>
      </c>
      <c r="O12" s="228">
        <v>60.341050171620537</v>
      </c>
      <c r="P12" s="226"/>
      <c r="Q12" s="227">
        <v>13406</v>
      </c>
      <c r="R12" s="751">
        <v>17.358764194797292</v>
      </c>
      <c r="S12" s="745">
        <v>7873</v>
      </c>
      <c r="T12" s="748">
        <v>58.727435476652246</v>
      </c>
      <c r="U12" s="745">
        <v>5533</v>
      </c>
      <c r="V12" s="228">
        <v>41.272564523347754</v>
      </c>
      <c r="W12" s="226"/>
      <c r="X12" s="227">
        <v>36437</v>
      </c>
      <c r="Y12" s="751">
        <v>47.180463297465977</v>
      </c>
      <c r="Z12" s="745">
        <v>27842</v>
      </c>
      <c r="AA12" s="748">
        <v>76.411340121305273</v>
      </c>
      <c r="AB12" s="745">
        <v>8595</v>
      </c>
      <c r="AC12" s="228">
        <f t="shared" ref="AC12:AC29" si="0">AB12/$X12*100</f>
        <v>23.588659878694735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12069</v>
      </c>
      <c r="E13" s="740">
        <f t="shared" ref="E13:E29" si="2">L13+S13+Z13</f>
        <v>8055</v>
      </c>
      <c r="F13" s="577">
        <f t="shared" ref="F13:H29" si="3">E13/$D13*100</f>
        <v>66.741237882177487</v>
      </c>
      <c r="G13" s="740">
        <f t="shared" ref="G13:G29" si="4">N13+U13+AB13</f>
        <v>4014</v>
      </c>
      <c r="H13" s="237">
        <f t="shared" si="3"/>
        <v>33.258762117822521</v>
      </c>
      <c r="I13" s="226"/>
      <c r="J13" s="234">
        <f t="shared" ref="J13:J29" si="5">L13+N13</f>
        <v>2275</v>
      </c>
      <c r="K13" s="752">
        <f t="shared" ref="K13:K29" si="6">J13/$D13*100</f>
        <v>18.849946143011021</v>
      </c>
      <c r="L13" s="746">
        <v>934</v>
      </c>
      <c r="M13" s="749">
        <v>41.054945054945051</v>
      </c>
      <c r="N13" s="746">
        <v>1341</v>
      </c>
      <c r="O13" s="235">
        <v>58.945054945054942</v>
      </c>
      <c r="P13" s="226"/>
      <c r="Q13" s="234">
        <v>1836</v>
      </c>
      <c r="R13" s="752">
        <v>15.212527964205815</v>
      </c>
      <c r="S13" s="746">
        <v>1068</v>
      </c>
      <c r="T13" s="749">
        <v>58.169934640522882</v>
      </c>
      <c r="U13" s="746">
        <v>768</v>
      </c>
      <c r="V13" s="235">
        <v>41.830065359477125</v>
      </c>
      <c r="W13" s="226"/>
      <c r="X13" s="234">
        <v>7958</v>
      </c>
      <c r="Y13" s="752">
        <v>65.937525892783171</v>
      </c>
      <c r="Z13" s="746">
        <v>6053</v>
      </c>
      <c r="AA13" s="749">
        <v>76.061824579039964</v>
      </c>
      <c r="AB13" s="746">
        <v>1905</v>
      </c>
      <c r="AC13" s="235">
        <f t="shared" si="0"/>
        <v>23.938175420960039</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7435</v>
      </c>
      <c r="E14" s="740">
        <f t="shared" si="2"/>
        <v>4964</v>
      </c>
      <c r="F14" s="577">
        <f t="shared" si="3"/>
        <v>66.765299260255546</v>
      </c>
      <c r="G14" s="740">
        <f t="shared" si="4"/>
        <v>2471</v>
      </c>
      <c r="H14" s="237">
        <f t="shared" si="3"/>
        <v>33.234700739744447</v>
      </c>
      <c r="I14" s="226"/>
      <c r="J14" s="234">
        <f t="shared" si="5"/>
        <v>1799</v>
      </c>
      <c r="K14" s="752">
        <f t="shared" si="6"/>
        <v>24.196368527236046</v>
      </c>
      <c r="L14" s="746">
        <v>744</v>
      </c>
      <c r="M14" s="749">
        <v>41.356309060589211</v>
      </c>
      <c r="N14" s="746">
        <v>1055</v>
      </c>
      <c r="O14" s="235">
        <v>58.643690939410789</v>
      </c>
      <c r="P14" s="226"/>
      <c r="Q14" s="234">
        <v>1317</v>
      </c>
      <c r="R14" s="752">
        <v>17.713517148621385</v>
      </c>
      <c r="S14" s="746">
        <v>764</v>
      </c>
      <c r="T14" s="749">
        <v>58.01063022019742</v>
      </c>
      <c r="U14" s="746">
        <v>553</v>
      </c>
      <c r="V14" s="235">
        <v>41.98936977980258</v>
      </c>
      <c r="W14" s="226"/>
      <c r="X14" s="234">
        <v>4319</v>
      </c>
      <c r="Y14" s="752">
        <v>58.090114324142576</v>
      </c>
      <c r="Z14" s="746">
        <v>3456</v>
      </c>
      <c r="AA14" s="749">
        <v>80.018522806205141</v>
      </c>
      <c r="AB14" s="746">
        <v>863</v>
      </c>
      <c r="AC14" s="235">
        <f t="shared" si="0"/>
        <v>19.981477193794859</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7427</v>
      </c>
      <c r="E15" s="740">
        <f t="shared" si="2"/>
        <v>4756</v>
      </c>
      <c r="F15" s="577">
        <f t="shared" si="3"/>
        <v>64.036623131816356</v>
      </c>
      <c r="G15" s="740">
        <f t="shared" si="4"/>
        <v>2671</v>
      </c>
      <c r="H15" s="237">
        <f t="shared" si="3"/>
        <v>35.963376868183659</v>
      </c>
      <c r="I15" s="226"/>
      <c r="J15" s="234">
        <f t="shared" si="5"/>
        <v>1727</v>
      </c>
      <c r="K15" s="752">
        <f t="shared" si="6"/>
        <v>23.252995826040124</v>
      </c>
      <c r="L15" s="746">
        <v>683</v>
      </c>
      <c r="M15" s="749">
        <v>39.548349739432545</v>
      </c>
      <c r="N15" s="746">
        <v>1044</v>
      </c>
      <c r="O15" s="235">
        <v>60.451650260567455</v>
      </c>
      <c r="P15" s="226"/>
      <c r="Q15" s="234">
        <v>1319</v>
      </c>
      <c r="R15" s="752">
        <v>17.75952605358826</v>
      </c>
      <c r="S15" s="746">
        <v>766</v>
      </c>
      <c r="T15" s="749">
        <v>58.074298711144813</v>
      </c>
      <c r="U15" s="746">
        <v>553</v>
      </c>
      <c r="V15" s="235">
        <v>41.925701288855194</v>
      </c>
      <c r="W15" s="226"/>
      <c r="X15" s="234">
        <v>4381</v>
      </c>
      <c r="Y15" s="752">
        <v>58.98747812037162</v>
      </c>
      <c r="Z15" s="746">
        <v>3307</v>
      </c>
      <c r="AA15" s="749">
        <v>75.485049075553519</v>
      </c>
      <c r="AB15" s="746">
        <v>1074</v>
      </c>
      <c r="AC15" s="235">
        <f t="shared" si="0"/>
        <v>24.514950924446474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13075</v>
      </c>
      <c r="E16" s="740">
        <f t="shared" si="2"/>
        <v>7991</v>
      </c>
      <c r="F16" s="577">
        <f t="shared" si="3"/>
        <v>61.116634799235179</v>
      </c>
      <c r="G16" s="740">
        <f t="shared" si="4"/>
        <v>5084</v>
      </c>
      <c r="H16" s="237">
        <f t="shared" si="3"/>
        <v>38.883365200764821</v>
      </c>
      <c r="I16" s="226"/>
      <c r="J16" s="234">
        <f t="shared" si="5"/>
        <v>4807</v>
      </c>
      <c r="K16" s="752">
        <f t="shared" si="6"/>
        <v>36.764818355640536</v>
      </c>
      <c r="L16" s="746">
        <v>1996</v>
      </c>
      <c r="M16" s="749">
        <v>41.522779280216348</v>
      </c>
      <c r="N16" s="746">
        <v>2811</v>
      </c>
      <c r="O16" s="235">
        <v>58.477220719783652</v>
      </c>
      <c r="P16" s="226"/>
      <c r="Q16" s="234">
        <v>2300</v>
      </c>
      <c r="R16" s="752">
        <v>17.590822179732314</v>
      </c>
      <c r="S16" s="746">
        <v>1331</v>
      </c>
      <c r="T16" s="749">
        <v>57.869565217391305</v>
      </c>
      <c r="U16" s="746">
        <v>969</v>
      </c>
      <c r="V16" s="235">
        <v>42.130434782608695</v>
      </c>
      <c r="W16" s="226"/>
      <c r="X16" s="234">
        <v>5968</v>
      </c>
      <c r="Y16" s="752">
        <v>45.644359464627151</v>
      </c>
      <c r="Z16" s="746">
        <v>4664</v>
      </c>
      <c r="AA16" s="749">
        <v>78.150134048257371</v>
      </c>
      <c r="AB16" s="746">
        <v>1304</v>
      </c>
      <c r="AC16" s="235">
        <f t="shared" si="0"/>
        <v>21.849865951742629</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5709</v>
      </c>
      <c r="E17" s="741">
        <f t="shared" si="2"/>
        <v>3668</v>
      </c>
      <c r="F17" s="578">
        <f t="shared" si="3"/>
        <v>64.249430723419167</v>
      </c>
      <c r="G17" s="741">
        <f t="shared" si="4"/>
        <v>2041</v>
      </c>
      <c r="H17" s="237">
        <f t="shared" si="3"/>
        <v>35.750569276580833</v>
      </c>
      <c r="I17" s="226"/>
      <c r="J17" s="238">
        <f t="shared" si="5"/>
        <v>1325</v>
      </c>
      <c r="K17" s="753">
        <f t="shared" si="6"/>
        <v>23.2089682956735</v>
      </c>
      <c r="L17" s="741">
        <v>545</v>
      </c>
      <c r="M17" s="578">
        <v>41.132075471698116</v>
      </c>
      <c r="N17" s="741">
        <v>780</v>
      </c>
      <c r="O17" s="235">
        <v>58.867924528301884</v>
      </c>
      <c r="P17" s="226"/>
      <c r="Q17" s="238">
        <v>1037</v>
      </c>
      <c r="R17" s="753">
        <v>18.164301979330883</v>
      </c>
      <c r="S17" s="741">
        <v>571</v>
      </c>
      <c r="T17" s="578">
        <v>55.06268081002893</v>
      </c>
      <c r="U17" s="741">
        <v>466</v>
      </c>
      <c r="V17" s="235">
        <v>44.93731918997107</v>
      </c>
      <c r="W17" s="226"/>
      <c r="X17" s="238">
        <v>3347</v>
      </c>
      <c r="Y17" s="753">
        <v>58.62672972499562</v>
      </c>
      <c r="Z17" s="741">
        <v>2552</v>
      </c>
      <c r="AA17" s="578">
        <v>76.247385718553929</v>
      </c>
      <c r="AB17" s="741">
        <v>795</v>
      </c>
      <c r="AC17" s="235">
        <f t="shared" si="0"/>
        <v>23.752614281446071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33793</v>
      </c>
      <c r="E18" s="740">
        <f t="shared" si="2"/>
        <v>22129</v>
      </c>
      <c r="F18" s="577">
        <f t="shared" si="3"/>
        <v>65.483975971355008</v>
      </c>
      <c r="G18" s="740">
        <f t="shared" si="4"/>
        <v>11664</v>
      </c>
      <c r="H18" s="237">
        <f t="shared" si="3"/>
        <v>34.516024028644985</v>
      </c>
      <c r="I18" s="226"/>
      <c r="J18" s="234">
        <f t="shared" si="5"/>
        <v>6781</v>
      </c>
      <c r="K18" s="752">
        <f t="shared" si="6"/>
        <v>20.066285917201789</v>
      </c>
      <c r="L18" s="746">
        <v>2779</v>
      </c>
      <c r="M18" s="749">
        <v>40.982156024185223</v>
      </c>
      <c r="N18" s="746">
        <v>4002</v>
      </c>
      <c r="O18" s="235">
        <v>59.017843975814777</v>
      </c>
      <c r="P18" s="226"/>
      <c r="Q18" s="234">
        <v>4991</v>
      </c>
      <c r="R18" s="752">
        <v>14.769330926523244</v>
      </c>
      <c r="S18" s="746">
        <v>2818</v>
      </c>
      <c r="T18" s="749">
        <v>56.461630935684227</v>
      </c>
      <c r="U18" s="746">
        <v>2173</v>
      </c>
      <c r="V18" s="235">
        <v>43.538369064315766</v>
      </c>
      <c r="W18" s="226"/>
      <c r="X18" s="234">
        <v>22021</v>
      </c>
      <c r="Y18" s="752">
        <v>65.164383156274965</v>
      </c>
      <c r="Z18" s="746">
        <v>16532</v>
      </c>
      <c r="AA18" s="749">
        <v>75.07379319740248</v>
      </c>
      <c r="AB18" s="746">
        <v>5489</v>
      </c>
      <c r="AC18" s="235">
        <f t="shared" si="0"/>
        <v>24.92620680259752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21528</v>
      </c>
      <c r="E19" s="740">
        <f t="shared" si="2"/>
        <v>13803</v>
      </c>
      <c r="F19" s="577">
        <f t="shared" si="3"/>
        <v>64.116499442586388</v>
      </c>
      <c r="G19" s="740">
        <f t="shared" si="4"/>
        <v>7725</v>
      </c>
      <c r="H19" s="237">
        <f t="shared" si="3"/>
        <v>35.883500557413598</v>
      </c>
      <c r="I19" s="226"/>
      <c r="J19" s="234">
        <f t="shared" si="5"/>
        <v>5158</v>
      </c>
      <c r="K19" s="752">
        <f t="shared" si="6"/>
        <v>23.959494611668525</v>
      </c>
      <c r="L19" s="746">
        <v>2060</v>
      </c>
      <c r="M19" s="749">
        <v>39.937960449786743</v>
      </c>
      <c r="N19" s="746">
        <v>3098</v>
      </c>
      <c r="O19" s="235">
        <v>60.062039550213264</v>
      </c>
      <c r="P19" s="226"/>
      <c r="Q19" s="234">
        <v>3088</v>
      </c>
      <c r="R19" s="752">
        <v>14.34410999628391</v>
      </c>
      <c r="S19" s="746">
        <v>1811</v>
      </c>
      <c r="T19" s="749">
        <v>58.646373056994818</v>
      </c>
      <c r="U19" s="746">
        <v>1277</v>
      </c>
      <c r="V19" s="235">
        <v>41.353626943005182</v>
      </c>
      <c r="W19" s="226"/>
      <c r="X19" s="234">
        <v>13282</v>
      </c>
      <c r="Y19" s="752">
        <v>61.696395392047563</v>
      </c>
      <c r="Z19" s="746">
        <v>9932</v>
      </c>
      <c r="AA19" s="749">
        <v>74.777894895347089</v>
      </c>
      <c r="AB19" s="746">
        <v>3350</v>
      </c>
      <c r="AC19" s="235">
        <f t="shared" si="0"/>
        <v>25.222105104652915</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44369</v>
      </c>
      <c r="E20" s="740">
        <f t="shared" si="2"/>
        <v>28389</v>
      </c>
      <c r="F20" s="577">
        <f t="shared" si="3"/>
        <v>63.983862606774998</v>
      </c>
      <c r="G20" s="740">
        <f t="shared" si="4"/>
        <v>15980</v>
      </c>
      <c r="H20" s="237">
        <f t="shared" si="3"/>
        <v>36.016137393225002</v>
      </c>
      <c r="I20" s="226"/>
      <c r="J20" s="234">
        <f t="shared" si="5"/>
        <v>12487</v>
      </c>
      <c r="K20" s="752">
        <f t="shared" si="6"/>
        <v>28.143523631364243</v>
      </c>
      <c r="L20" s="746">
        <v>5218</v>
      </c>
      <c r="M20" s="749">
        <v>41.787458957315607</v>
      </c>
      <c r="N20" s="746">
        <v>7269</v>
      </c>
      <c r="O20" s="235">
        <v>58.212541042684393</v>
      </c>
      <c r="P20" s="226"/>
      <c r="Q20" s="234">
        <v>7035</v>
      </c>
      <c r="R20" s="752">
        <v>15.855664991322771</v>
      </c>
      <c r="S20" s="746">
        <v>4041</v>
      </c>
      <c r="T20" s="749">
        <v>57.441364605543711</v>
      </c>
      <c r="U20" s="746">
        <v>2994</v>
      </c>
      <c r="V20" s="235">
        <v>42.558635394456289</v>
      </c>
      <c r="W20" s="226"/>
      <c r="X20" s="234">
        <v>24847</v>
      </c>
      <c r="Y20" s="752">
        <v>56.000811377312985</v>
      </c>
      <c r="Z20" s="746">
        <v>19130</v>
      </c>
      <c r="AA20" s="749">
        <v>76.991186058679119</v>
      </c>
      <c r="AB20" s="746">
        <v>5717</v>
      </c>
      <c r="AC20" s="235">
        <f t="shared" si="0"/>
        <v>23.008813941320881</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42831</v>
      </c>
      <c r="E21" s="740">
        <f t="shared" si="2"/>
        <v>27873</v>
      </c>
      <c r="F21" s="577">
        <f t="shared" si="3"/>
        <v>65.076696785038877</v>
      </c>
      <c r="G21" s="740">
        <f t="shared" si="4"/>
        <v>14958</v>
      </c>
      <c r="H21" s="237">
        <f t="shared" si="3"/>
        <v>34.923303214961123</v>
      </c>
      <c r="I21" s="226"/>
      <c r="J21" s="234">
        <f t="shared" si="5"/>
        <v>9588</v>
      </c>
      <c r="K21" s="752">
        <f t="shared" si="6"/>
        <v>22.385655249702317</v>
      </c>
      <c r="L21" s="746">
        <v>3901</v>
      </c>
      <c r="M21" s="749">
        <v>40.686274509803923</v>
      </c>
      <c r="N21" s="746">
        <v>5687</v>
      </c>
      <c r="O21" s="235">
        <v>59.313725490196077</v>
      </c>
      <c r="P21" s="226"/>
      <c r="Q21" s="234">
        <v>7635</v>
      </c>
      <c r="R21" s="752">
        <v>17.825873783007633</v>
      </c>
      <c r="S21" s="746">
        <v>4445</v>
      </c>
      <c r="T21" s="749">
        <v>58.218729535036019</v>
      </c>
      <c r="U21" s="746">
        <v>3190</v>
      </c>
      <c r="V21" s="235">
        <v>41.781270464963981</v>
      </c>
      <c r="W21" s="226"/>
      <c r="X21" s="234">
        <v>25608</v>
      </c>
      <c r="Y21" s="752">
        <v>59.788470967290039</v>
      </c>
      <c r="Z21" s="746">
        <v>19527</v>
      </c>
      <c r="AA21" s="749">
        <v>76.253514526710404</v>
      </c>
      <c r="AB21" s="746">
        <v>6081</v>
      </c>
      <c r="AC21" s="235">
        <f t="shared" si="0"/>
        <v>23.746485473289596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11864</v>
      </c>
      <c r="E22" s="740">
        <f t="shared" si="2"/>
        <v>7813</v>
      </c>
      <c r="F22" s="577">
        <f t="shared" si="3"/>
        <v>65.854686446392449</v>
      </c>
      <c r="G22" s="740">
        <f t="shared" si="4"/>
        <v>4051</v>
      </c>
      <c r="H22" s="237">
        <f t="shared" si="3"/>
        <v>34.145313553607551</v>
      </c>
      <c r="I22" s="226"/>
      <c r="J22" s="234">
        <f t="shared" si="5"/>
        <v>2595</v>
      </c>
      <c r="K22" s="752">
        <f t="shared" si="6"/>
        <v>21.87289278489548</v>
      </c>
      <c r="L22" s="746">
        <v>1087</v>
      </c>
      <c r="M22" s="749">
        <v>41.888246628131022</v>
      </c>
      <c r="N22" s="746">
        <v>1508</v>
      </c>
      <c r="O22" s="235">
        <v>58.111753371868978</v>
      </c>
      <c r="P22" s="226"/>
      <c r="Q22" s="234">
        <v>1921</v>
      </c>
      <c r="R22" s="752">
        <v>16.191840863115306</v>
      </c>
      <c r="S22" s="746">
        <v>1115</v>
      </c>
      <c r="T22" s="749">
        <v>58.042686100989073</v>
      </c>
      <c r="U22" s="746">
        <v>806</v>
      </c>
      <c r="V22" s="235">
        <v>41.957313899010934</v>
      </c>
      <c r="W22" s="226"/>
      <c r="X22" s="234">
        <v>7348</v>
      </c>
      <c r="Y22" s="752">
        <v>61.935266351989213</v>
      </c>
      <c r="Z22" s="746">
        <v>5611</v>
      </c>
      <c r="AA22" s="749">
        <v>76.360914534567229</v>
      </c>
      <c r="AB22" s="746">
        <v>1737</v>
      </c>
      <c r="AC22" s="235">
        <f t="shared" si="0"/>
        <v>23.639085465432771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26223</v>
      </c>
      <c r="E23" s="740">
        <f t="shared" si="2"/>
        <v>17614</v>
      </c>
      <c r="F23" s="577">
        <f t="shared" si="3"/>
        <v>67.170041566563697</v>
      </c>
      <c r="G23" s="740">
        <f t="shared" si="4"/>
        <v>8609</v>
      </c>
      <c r="H23" s="237">
        <f t="shared" si="3"/>
        <v>32.829958433436296</v>
      </c>
      <c r="I23" s="226"/>
      <c r="J23" s="234">
        <f t="shared" si="5"/>
        <v>5300</v>
      </c>
      <c r="K23" s="752">
        <f t="shared" si="6"/>
        <v>20.211264920108302</v>
      </c>
      <c r="L23" s="746">
        <v>2262</v>
      </c>
      <c r="M23" s="749">
        <v>42.679245283018865</v>
      </c>
      <c r="N23" s="746">
        <v>3038</v>
      </c>
      <c r="O23" s="235">
        <v>57.320754716981135</v>
      </c>
      <c r="P23" s="226"/>
      <c r="Q23" s="234">
        <v>4375</v>
      </c>
      <c r="R23" s="752">
        <v>16.683827174617701</v>
      </c>
      <c r="S23" s="746">
        <v>2471</v>
      </c>
      <c r="T23" s="749">
        <v>56.48</v>
      </c>
      <c r="U23" s="746">
        <v>1904</v>
      </c>
      <c r="V23" s="235">
        <v>43.519999999999996</v>
      </c>
      <c r="W23" s="226"/>
      <c r="X23" s="234">
        <v>16548</v>
      </c>
      <c r="Y23" s="752">
        <v>63.104907905273997</v>
      </c>
      <c r="Z23" s="746">
        <v>12881</v>
      </c>
      <c r="AA23" s="749">
        <v>77.840222383369593</v>
      </c>
      <c r="AB23" s="746">
        <v>3667</v>
      </c>
      <c r="AC23" s="235">
        <f t="shared" si="0"/>
        <v>22.159777616630407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58115</v>
      </c>
      <c r="E24" s="740">
        <f t="shared" si="2"/>
        <v>39391</v>
      </c>
      <c r="F24" s="577">
        <f t="shared" si="3"/>
        <v>67.781123634173625</v>
      </c>
      <c r="G24" s="740">
        <f t="shared" si="4"/>
        <v>18724</v>
      </c>
      <c r="H24" s="237">
        <f t="shared" si="3"/>
        <v>32.218876365826375</v>
      </c>
      <c r="I24" s="226"/>
      <c r="J24" s="234">
        <f t="shared" si="5"/>
        <v>14485</v>
      </c>
      <c r="K24" s="752">
        <f t="shared" si="6"/>
        <v>24.924718231093522</v>
      </c>
      <c r="L24" s="746">
        <v>7204</v>
      </c>
      <c r="M24" s="749">
        <v>49.734207801173632</v>
      </c>
      <c r="N24" s="746">
        <v>7281</v>
      </c>
      <c r="O24" s="235">
        <v>50.265792198826375</v>
      </c>
      <c r="P24" s="226"/>
      <c r="Q24" s="234">
        <v>9006</v>
      </c>
      <c r="R24" s="752">
        <v>15.496859674782758</v>
      </c>
      <c r="S24" s="746">
        <v>5425</v>
      </c>
      <c r="T24" s="749">
        <v>60.237619364867868</v>
      </c>
      <c r="U24" s="746">
        <v>3581</v>
      </c>
      <c r="V24" s="235">
        <v>39.762380635132132</v>
      </c>
      <c r="W24" s="226"/>
      <c r="X24" s="234">
        <v>34624</v>
      </c>
      <c r="Y24" s="752">
        <v>59.578422094123717</v>
      </c>
      <c r="Z24" s="746">
        <v>26762</v>
      </c>
      <c r="AA24" s="749">
        <v>77.29320702402957</v>
      </c>
      <c r="AB24" s="746">
        <v>7862</v>
      </c>
      <c r="AC24" s="235">
        <f t="shared" si="0"/>
        <v>22.706792975970423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12969</v>
      </c>
      <c r="E25" s="740">
        <f t="shared" si="2"/>
        <v>7542</v>
      </c>
      <c r="F25" s="577">
        <f t="shared" si="3"/>
        <v>58.154059680777237</v>
      </c>
      <c r="G25" s="740">
        <f t="shared" si="4"/>
        <v>5427</v>
      </c>
      <c r="H25" s="237">
        <f t="shared" si="3"/>
        <v>41.845940319222763</v>
      </c>
      <c r="I25" s="226"/>
      <c r="J25" s="234">
        <f t="shared" si="5"/>
        <v>4833</v>
      </c>
      <c r="K25" s="752">
        <f t="shared" si="6"/>
        <v>37.265787647467036</v>
      </c>
      <c r="L25" s="746">
        <v>1763</v>
      </c>
      <c r="M25" s="749">
        <v>36.478377819159938</v>
      </c>
      <c r="N25" s="746">
        <v>3070</v>
      </c>
      <c r="O25" s="235">
        <v>63.521622180840055</v>
      </c>
      <c r="P25" s="226"/>
      <c r="Q25" s="234">
        <v>1934</v>
      </c>
      <c r="R25" s="752">
        <v>14.912483614773691</v>
      </c>
      <c r="S25" s="746">
        <v>1087</v>
      </c>
      <c r="T25" s="749">
        <v>56.204756980351597</v>
      </c>
      <c r="U25" s="746">
        <v>847</v>
      </c>
      <c r="V25" s="235">
        <v>43.795243019648396</v>
      </c>
      <c r="W25" s="226"/>
      <c r="X25" s="234">
        <v>6202</v>
      </c>
      <c r="Y25" s="752">
        <v>47.821728737759273</v>
      </c>
      <c r="Z25" s="746">
        <v>4692</v>
      </c>
      <c r="AA25" s="749">
        <v>75.653015156401153</v>
      </c>
      <c r="AB25" s="746">
        <v>1510</v>
      </c>
      <c r="AC25" s="235">
        <f t="shared" si="0"/>
        <v>24.34698484359884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3355</v>
      </c>
      <c r="E26" s="742">
        <f t="shared" si="2"/>
        <v>2319</v>
      </c>
      <c r="F26" s="579">
        <f t="shared" si="3"/>
        <v>69.120715350223549</v>
      </c>
      <c r="G26" s="742">
        <f t="shared" si="4"/>
        <v>1036</v>
      </c>
      <c r="H26" s="237">
        <f t="shared" si="3"/>
        <v>30.879284649776451</v>
      </c>
      <c r="I26" s="226"/>
      <c r="J26" s="238">
        <f t="shared" si="5"/>
        <v>654</v>
      </c>
      <c r="K26" s="753">
        <f t="shared" si="6"/>
        <v>19.493293591654247</v>
      </c>
      <c r="L26" s="741">
        <v>304</v>
      </c>
      <c r="M26" s="578">
        <v>46.48318042813456</v>
      </c>
      <c r="N26" s="741">
        <v>350</v>
      </c>
      <c r="O26" s="235">
        <v>53.516819571865447</v>
      </c>
      <c r="P26" s="226"/>
      <c r="Q26" s="238">
        <v>509</v>
      </c>
      <c r="R26" s="753">
        <v>15.171385991058123</v>
      </c>
      <c r="S26" s="741">
        <v>305</v>
      </c>
      <c r="T26" s="578">
        <v>59.921414538310415</v>
      </c>
      <c r="U26" s="741">
        <v>204</v>
      </c>
      <c r="V26" s="235">
        <v>40.078585461689585</v>
      </c>
      <c r="W26" s="226"/>
      <c r="X26" s="238">
        <v>2192</v>
      </c>
      <c r="Y26" s="753">
        <v>65.335320417287633</v>
      </c>
      <c r="Z26" s="741">
        <v>1710</v>
      </c>
      <c r="AA26" s="578">
        <v>78.010948905109487</v>
      </c>
      <c r="AB26" s="741">
        <v>482</v>
      </c>
      <c r="AC26" s="235">
        <f t="shared" si="0"/>
        <v>21.98905109489051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16876</v>
      </c>
      <c r="E27" s="742">
        <f t="shared" si="2"/>
        <v>11387</v>
      </c>
      <c r="F27" s="579">
        <f t="shared" si="3"/>
        <v>67.474520028442768</v>
      </c>
      <c r="G27" s="742">
        <f t="shared" si="4"/>
        <v>5489</v>
      </c>
      <c r="H27" s="237">
        <f t="shared" si="3"/>
        <v>32.525479971557239</v>
      </c>
      <c r="I27" s="226"/>
      <c r="J27" s="238">
        <f t="shared" si="5"/>
        <v>3360</v>
      </c>
      <c r="K27" s="753">
        <f t="shared" si="6"/>
        <v>19.909931263332542</v>
      </c>
      <c r="L27" s="741">
        <v>1408</v>
      </c>
      <c r="M27" s="578">
        <v>41.904761904761905</v>
      </c>
      <c r="N27" s="741">
        <v>1952</v>
      </c>
      <c r="O27" s="235">
        <v>58.095238095238102</v>
      </c>
      <c r="P27" s="226"/>
      <c r="Q27" s="238">
        <v>2569</v>
      </c>
      <c r="R27" s="753">
        <v>15.22280161175634</v>
      </c>
      <c r="S27" s="741">
        <v>1467</v>
      </c>
      <c r="T27" s="578">
        <v>57.103931490852467</v>
      </c>
      <c r="U27" s="741">
        <v>1102</v>
      </c>
      <c r="V27" s="235">
        <v>42.896068509147526</v>
      </c>
      <c r="W27" s="226"/>
      <c r="X27" s="238">
        <v>10947</v>
      </c>
      <c r="Y27" s="753">
        <v>64.867267124911123</v>
      </c>
      <c r="Z27" s="741">
        <v>8512</v>
      </c>
      <c r="AA27" s="578">
        <v>77.756462957888004</v>
      </c>
      <c r="AB27" s="741">
        <v>2435</v>
      </c>
      <c r="AC27" s="235">
        <f t="shared" si="0"/>
        <v>22.243537042111996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2429</v>
      </c>
      <c r="E28" s="742">
        <f t="shared" si="2"/>
        <v>1564</v>
      </c>
      <c r="F28" s="579">
        <f t="shared" si="3"/>
        <v>64.388637299300129</v>
      </c>
      <c r="G28" s="742">
        <f t="shared" si="4"/>
        <v>865</v>
      </c>
      <c r="H28" s="243">
        <f t="shared" si="3"/>
        <v>35.611362700699878</v>
      </c>
      <c r="I28" s="226"/>
      <c r="J28" s="238">
        <f t="shared" si="5"/>
        <v>546</v>
      </c>
      <c r="K28" s="753">
        <f t="shared" si="6"/>
        <v>22.478386167146976</v>
      </c>
      <c r="L28" s="741">
        <v>233</v>
      </c>
      <c r="M28" s="578">
        <v>42.673992673992672</v>
      </c>
      <c r="N28" s="741">
        <v>313</v>
      </c>
      <c r="O28" s="242">
        <v>57.326007326007321</v>
      </c>
      <c r="P28" s="226"/>
      <c r="Q28" s="238">
        <v>367</v>
      </c>
      <c r="R28" s="753">
        <v>15.109098394400988</v>
      </c>
      <c r="S28" s="741">
        <v>207</v>
      </c>
      <c r="T28" s="578">
        <v>56.403269754768395</v>
      </c>
      <c r="U28" s="741">
        <v>160</v>
      </c>
      <c r="V28" s="242">
        <v>43.596730245231605</v>
      </c>
      <c r="W28" s="226"/>
      <c r="X28" s="238">
        <v>1516</v>
      </c>
      <c r="Y28" s="753">
        <v>62.41251543845204</v>
      </c>
      <c r="Z28" s="741">
        <v>1124</v>
      </c>
      <c r="AA28" s="578">
        <v>74.142480211081789</v>
      </c>
      <c r="AB28" s="741">
        <v>392</v>
      </c>
      <c r="AC28" s="242">
        <f t="shared" si="0"/>
        <v>25.857519788918204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1138</v>
      </c>
      <c r="E29" s="743">
        <f t="shared" si="2"/>
        <v>625</v>
      </c>
      <c r="F29" s="580">
        <f t="shared" si="3"/>
        <v>54.920913884007028</v>
      </c>
      <c r="G29" s="743">
        <f t="shared" si="4"/>
        <v>513</v>
      </c>
      <c r="H29" s="248">
        <f t="shared" si="3"/>
        <v>45.079086115992972</v>
      </c>
      <c r="I29" s="226"/>
      <c r="J29" s="245">
        <f t="shared" si="5"/>
        <v>621</v>
      </c>
      <c r="K29" s="754">
        <f t="shared" si="6"/>
        <v>54.569420035149385</v>
      </c>
      <c r="L29" s="747">
        <v>235</v>
      </c>
      <c r="M29" s="750">
        <v>37.842190016103061</v>
      </c>
      <c r="N29" s="747">
        <v>386</v>
      </c>
      <c r="O29" s="246">
        <v>62.157809983896939</v>
      </c>
      <c r="P29" s="226"/>
      <c r="Q29" s="245">
        <v>162</v>
      </c>
      <c r="R29" s="754">
        <v>14.235500878734623</v>
      </c>
      <c r="S29" s="747">
        <v>108</v>
      </c>
      <c r="T29" s="750">
        <v>66.666666666666657</v>
      </c>
      <c r="U29" s="747">
        <v>54</v>
      </c>
      <c r="V29" s="246">
        <v>33.333333333333329</v>
      </c>
      <c r="W29" s="226"/>
      <c r="X29" s="245">
        <v>355</v>
      </c>
      <c r="Y29" s="754">
        <v>31.195079086115996</v>
      </c>
      <c r="Z29" s="747">
        <v>282</v>
      </c>
      <c r="AA29" s="750">
        <v>79.436619718309871</v>
      </c>
      <c r="AB29" s="747">
        <v>73</v>
      </c>
      <c r="AC29" s="246">
        <f t="shared" si="0"/>
        <v>20.56338028169014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398434</v>
      </c>
      <c r="E31" s="744">
        <f>L31+S31+Z31</f>
        <v>256459</v>
      </c>
      <c r="F31" s="409">
        <f>E31/$D31*100</f>
        <v>64.366745809845554</v>
      </c>
      <c r="G31" s="744">
        <f>N31+U31+AB31</f>
        <v>141975</v>
      </c>
      <c r="H31" s="255">
        <f>G31/$D31*100</f>
        <v>35.633254190154453</v>
      </c>
      <c r="I31" s="211"/>
      <c r="J31" s="253">
        <f>SUM(J12:J29)</f>
        <v>105727</v>
      </c>
      <c r="K31" s="755">
        <f>J31/$D31*100</f>
        <v>26.535637018929108</v>
      </c>
      <c r="L31" s="744">
        <f>SUM(L12:L29)</f>
        <v>44217</v>
      </c>
      <c r="M31" s="409">
        <f t="shared" ref="M31:O31" si="7">L31/$J31*100</f>
        <v>41.821861965250122</v>
      </c>
      <c r="N31" s="744">
        <f>SUM(N12:N29)</f>
        <v>61510</v>
      </c>
      <c r="O31" s="254">
        <f t="shared" si="7"/>
        <v>58.178138034749871</v>
      </c>
      <c r="P31" s="211"/>
      <c r="Q31" s="253">
        <f>SUM(Q12:Q29)</f>
        <v>64807</v>
      </c>
      <c r="R31" s="755">
        <f>Q31/$D31*100</f>
        <v>16.265429155142382</v>
      </c>
      <c r="S31" s="744">
        <f>SUM(S12:S29)</f>
        <v>37673</v>
      </c>
      <c r="T31" s="409">
        <f>S31/$Q31*100</f>
        <v>58.131066088539818</v>
      </c>
      <c r="U31" s="744">
        <f>SUM(U12:U29)</f>
        <v>27134</v>
      </c>
      <c r="V31" s="254">
        <f>U31/$Q31*100</f>
        <v>41.868933911460182</v>
      </c>
      <c r="W31" s="211"/>
      <c r="X31" s="253">
        <f>SUM(X12:X29)</f>
        <v>227900</v>
      </c>
      <c r="Y31" s="755">
        <f>X31/$D31*100</f>
        <v>57.198933825928513</v>
      </c>
      <c r="Z31" s="744">
        <f>SUM(Z12:Z29)</f>
        <v>174569</v>
      </c>
      <c r="AA31" s="409">
        <f>Z31/$X31*100</f>
        <v>76.598946906537961</v>
      </c>
      <c r="AB31" s="744">
        <f>SUM(AB12:AB29)</f>
        <v>53331</v>
      </c>
      <c r="AC31" s="254">
        <f>AB31/$X31*100</f>
        <v>23.401053093462046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434</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270</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271</v>
      </c>
      <c r="K8" s="1043"/>
      <c r="L8" s="1043"/>
      <c r="M8" s="1043"/>
      <c r="N8" s="1043"/>
      <c r="O8" s="1044"/>
      <c r="P8" s="211"/>
      <c r="Q8" s="1045" t="s">
        <v>272</v>
      </c>
      <c r="R8" s="1043"/>
      <c r="S8" s="1043"/>
      <c r="T8" s="1043"/>
      <c r="U8" s="1043"/>
      <c r="V8" s="1044"/>
      <c r="W8" s="211"/>
      <c r="X8" s="1045" t="s">
        <v>273</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278</v>
      </c>
      <c r="L9" s="1048" t="s">
        <v>27</v>
      </c>
      <c r="M9" s="1049"/>
      <c r="N9" s="1049" t="s">
        <v>26</v>
      </c>
      <c r="O9" s="1050"/>
      <c r="P9" s="211"/>
      <c r="Q9" s="1051" t="s">
        <v>12</v>
      </c>
      <c r="R9" s="1053" t="s">
        <v>278</v>
      </c>
      <c r="S9" s="1048" t="s">
        <v>27</v>
      </c>
      <c r="T9" s="1049"/>
      <c r="U9" s="1049" t="s">
        <v>26</v>
      </c>
      <c r="V9" s="1050"/>
      <c r="W9" s="211"/>
      <c r="X9" s="1051" t="s">
        <v>12</v>
      </c>
      <c r="Y9" s="1053" t="s">
        <v>278</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807" t="s">
        <v>278</v>
      </c>
      <c r="G10" s="408" t="s">
        <v>12</v>
      </c>
      <c r="H10" s="271" t="s">
        <v>278</v>
      </c>
      <c r="I10" s="216"/>
      <c r="J10" s="1052"/>
      <c r="K10" s="1054"/>
      <c r="L10" s="408" t="s">
        <v>12</v>
      </c>
      <c r="M10" s="807" t="s">
        <v>278</v>
      </c>
      <c r="N10" s="408" t="s">
        <v>12</v>
      </c>
      <c r="O10" s="271" t="s">
        <v>278</v>
      </c>
      <c r="P10" s="216"/>
      <c r="Q10" s="1052"/>
      <c r="R10" s="1054"/>
      <c r="S10" s="408" t="s">
        <v>12</v>
      </c>
      <c r="T10" s="807" t="s">
        <v>278</v>
      </c>
      <c r="U10" s="408" t="s">
        <v>12</v>
      </c>
      <c r="V10" s="271" t="s">
        <v>278</v>
      </c>
      <c r="W10" s="216"/>
      <c r="X10" s="1052"/>
      <c r="Y10" s="1054"/>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125781</v>
      </c>
      <c r="E12" s="739">
        <f>L12+S12+Z12</f>
        <v>80120</v>
      </c>
      <c r="F12" s="748">
        <f>E12/$D12*100</f>
        <v>63.698014803507682</v>
      </c>
      <c r="G12" s="739">
        <f>N12+U12+AB12</f>
        <v>45661</v>
      </c>
      <c r="H12" s="230">
        <f>G12/$D12*100</f>
        <v>36.301985196492318</v>
      </c>
      <c r="I12" s="226"/>
      <c r="J12" s="227">
        <f>L12+N12</f>
        <v>38117</v>
      </c>
      <c r="K12" s="751">
        <f>J12/$D12*100</f>
        <v>30.304258989831535</v>
      </c>
      <c r="L12" s="745">
        <v>15551</v>
      </c>
      <c r="M12" s="748">
        <v>40.798069103024901</v>
      </c>
      <c r="N12" s="745">
        <v>22566</v>
      </c>
      <c r="O12" s="228">
        <v>59.201930896975107</v>
      </c>
      <c r="P12" s="226"/>
      <c r="Q12" s="227">
        <v>25269</v>
      </c>
      <c r="R12" s="751">
        <v>20.089679681350919</v>
      </c>
      <c r="S12" s="745">
        <v>16618</v>
      </c>
      <c r="T12" s="748">
        <v>65.764375321540228</v>
      </c>
      <c r="U12" s="745">
        <v>8651</v>
      </c>
      <c r="V12" s="228">
        <v>34.235624678459772</v>
      </c>
      <c r="W12" s="226"/>
      <c r="X12" s="227">
        <v>62395</v>
      </c>
      <c r="Y12" s="751">
        <v>49.606061328817546</v>
      </c>
      <c r="Z12" s="745">
        <v>47951</v>
      </c>
      <c r="AA12" s="748">
        <v>76.850709191441624</v>
      </c>
      <c r="AB12" s="745">
        <v>14444</v>
      </c>
      <c r="AC12" s="228">
        <f t="shared" ref="AC12:AC29" si="0">AB12/$X12*100</f>
        <v>23.14929080855838</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14238</v>
      </c>
      <c r="E13" s="740">
        <f t="shared" ref="E13:E29" si="2">L13+S13+Z13</f>
        <v>8999</v>
      </c>
      <c r="F13" s="577">
        <f t="shared" ref="F13:H29" si="3">E13/$D13*100</f>
        <v>63.204101699676919</v>
      </c>
      <c r="G13" s="740">
        <f t="shared" ref="G13:G29" si="4">N13+U13+AB13</f>
        <v>5239</v>
      </c>
      <c r="H13" s="237">
        <f t="shared" si="3"/>
        <v>36.795898300323074</v>
      </c>
      <c r="I13" s="226"/>
      <c r="J13" s="234">
        <f t="shared" ref="J13:J29" si="5">L13+N13</f>
        <v>3130</v>
      </c>
      <c r="K13" s="752">
        <f t="shared" ref="K13:K29" si="6">J13/$D13*100</f>
        <v>21.983424638291897</v>
      </c>
      <c r="L13" s="746">
        <v>1310</v>
      </c>
      <c r="M13" s="749">
        <v>41.853035143769965</v>
      </c>
      <c r="N13" s="746">
        <v>1820</v>
      </c>
      <c r="O13" s="235">
        <v>58.146964856230035</v>
      </c>
      <c r="P13" s="226"/>
      <c r="Q13" s="234">
        <v>2492</v>
      </c>
      <c r="R13" s="752">
        <v>17.502458210422812</v>
      </c>
      <c r="S13" s="746">
        <v>1444</v>
      </c>
      <c r="T13" s="749">
        <v>57.945425361155699</v>
      </c>
      <c r="U13" s="746">
        <v>1048</v>
      </c>
      <c r="V13" s="235">
        <v>42.054574638844301</v>
      </c>
      <c r="W13" s="226"/>
      <c r="X13" s="234">
        <v>8616</v>
      </c>
      <c r="Y13" s="752">
        <v>60.514117151285298</v>
      </c>
      <c r="Z13" s="746">
        <v>6245</v>
      </c>
      <c r="AA13" s="749">
        <v>72.48142989786443</v>
      </c>
      <c r="AB13" s="746">
        <v>2371</v>
      </c>
      <c r="AC13" s="235">
        <f t="shared" si="0"/>
        <v>27.518570102135563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10143</v>
      </c>
      <c r="E14" s="740">
        <f t="shared" si="2"/>
        <v>6541</v>
      </c>
      <c r="F14" s="577">
        <f t="shared" si="3"/>
        <v>64.487824115153302</v>
      </c>
      <c r="G14" s="740">
        <f t="shared" si="4"/>
        <v>3602</v>
      </c>
      <c r="H14" s="237">
        <f t="shared" si="3"/>
        <v>35.512175884846691</v>
      </c>
      <c r="I14" s="226"/>
      <c r="J14" s="234">
        <f t="shared" si="5"/>
        <v>2583</v>
      </c>
      <c r="K14" s="752">
        <f t="shared" si="6"/>
        <v>25.465838509316768</v>
      </c>
      <c r="L14" s="746">
        <v>992</v>
      </c>
      <c r="M14" s="749">
        <v>38.404955478126212</v>
      </c>
      <c r="N14" s="746">
        <v>1591</v>
      </c>
      <c r="O14" s="235">
        <v>61.595044521873788</v>
      </c>
      <c r="P14" s="226"/>
      <c r="Q14" s="234">
        <v>2042</v>
      </c>
      <c r="R14" s="752">
        <v>20.132110815340628</v>
      </c>
      <c r="S14" s="746">
        <v>1228</v>
      </c>
      <c r="T14" s="749">
        <v>60.137120470127329</v>
      </c>
      <c r="U14" s="746">
        <v>814</v>
      </c>
      <c r="V14" s="235">
        <v>39.862879529872671</v>
      </c>
      <c r="W14" s="226"/>
      <c r="X14" s="234">
        <v>5518</v>
      </c>
      <c r="Y14" s="752">
        <v>54.402050675342608</v>
      </c>
      <c r="Z14" s="746">
        <v>4321</v>
      </c>
      <c r="AA14" s="749">
        <v>78.307357738310984</v>
      </c>
      <c r="AB14" s="746">
        <v>1197</v>
      </c>
      <c r="AC14" s="235">
        <f t="shared" si="0"/>
        <v>21.69264226168902</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9558</v>
      </c>
      <c r="E15" s="740">
        <f t="shared" si="2"/>
        <v>5795</v>
      </c>
      <c r="F15" s="577">
        <f t="shared" si="3"/>
        <v>60.629838878426447</v>
      </c>
      <c r="G15" s="740">
        <f t="shared" si="4"/>
        <v>3763</v>
      </c>
      <c r="H15" s="237">
        <f t="shared" si="3"/>
        <v>39.370161121573553</v>
      </c>
      <c r="I15" s="226"/>
      <c r="J15" s="234">
        <f t="shared" si="5"/>
        <v>2740</v>
      </c>
      <c r="K15" s="752">
        <f t="shared" si="6"/>
        <v>28.667085164260303</v>
      </c>
      <c r="L15" s="746">
        <v>1105</v>
      </c>
      <c r="M15" s="749">
        <v>40.32846715328467</v>
      </c>
      <c r="N15" s="746">
        <v>1635</v>
      </c>
      <c r="O15" s="235">
        <v>59.671532846715323</v>
      </c>
      <c r="P15" s="226"/>
      <c r="Q15" s="234">
        <v>2018</v>
      </c>
      <c r="R15" s="752">
        <v>21.113203599079306</v>
      </c>
      <c r="S15" s="746">
        <v>1167</v>
      </c>
      <c r="T15" s="749">
        <v>57.82953419226957</v>
      </c>
      <c r="U15" s="746">
        <v>851</v>
      </c>
      <c r="V15" s="235">
        <v>42.17046580773043</v>
      </c>
      <c r="W15" s="226"/>
      <c r="X15" s="234">
        <v>4800</v>
      </c>
      <c r="Y15" s="752">
        <v>50.219711236660395</v>
      </c>
      <c r="Z15" s="746">
        <v>3523</v>
      </c>
      <c r="AA15" s="749">
        <v>73.395833333333343</v>
      </c>
      <c r="AB15" s="746">
        <v>1277</v>
      </c>
      <c r="AC15" s="235">
        <f t="shared" si="0"/>
        <v>26.604166666666668</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13446</v>
      </c>
      <c r="E16" s="740">
        <f t="shared" si="2"/>
        <v>7820</v>
      </c>
      <c r="F16" s="577">
        <f t="shared" si="3"/>
        <v>58.158560166592302</v>
      </c>
      <c r="G16" s="740">
        <f t="shared" si="4"/>
        <v>5626</v>
      </c>
      <c r="H16" s="237">
        <f t="shared" si="3"/>
        <v>41.841439833407705</v>
      </c>
      <c r="I16" s="226"/>
      <c r="J16" s="234">
        <f t="shared" si="5"/>
        <v>5656</v>
      </c>
      <c r="K16" s="752">
        <f t="shared" si="6"/>
        <v>42.064554514353716</v>
      </c>
      <c r="L16" s="746">
        <v>2288</v>
      </c>
      <c r="M16" s="749">
        <v>40.452616690240447</v>
      </c>
      <c r="N16" s="746">
        <v>3368</v>
      </c>
      <c r="O16" s="235">
        <v>59.547383309759553</v>
      </c>
      <c r="P16" s="226"/>
      <c r="Q16" s="234">
        <v>2587</v>
      </c>
      <c r="R16" s="752">
        <v>19.23992265357727</v>
      </c>
      <c r="S16" s="746">
        <v>1581</v>
      </c>
      <c r="T16" s="749">
        <v>61.113258600695787</v>
      </c>
      <c r="U16" s="746">
        <v>1006</v>
      </c>
      <c r="V16" s="235">
        <v>38.886741399304213</v>
      </c>
      <c r="W16" s="226"/>
      <c r="X16" s="234">
        <v>5203</v>
      </c>
      <c r="Y16" s="752">
        <v>38.695522832069017</v>
      </c>
      <c r="Z16" s="746">
        <v>3951</v>
      </c>
      <c r="AA16" s="749">
        <v>75.936959446473182</v>
      </c>
      <c r="AB16" s="746">
        <v>1252</v>
      </c>
      <c r="AC16" s="235">
        <f t="shared" si="0"/>
        <v>24.063040553526811</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7704</v>
      </c>
      <c r="E17" s="741">
        <f t="shared" si="2"/>
        <v>4896</v>
      </c>
      <c r="F17" s="578">
        <f t="shared" si="3"/>
        <v>63.551401869158873</v>
      </c>
      <c r="G17" s="741">
        <f t="shared" si="4"/>
        <v>2808</v>
      </c>
      <c r="H17" s="237">
        <f t="shared" si="3"/>
        <v>36.44859813084112</v>
      </c>
      <c r="I17" s="226"/>
      <c r="J17" s="238">
        <f t="shared" si="5"/>
        <v>1879</v>
      </c>
      <c r="K17" s="753">
        <f t="shared" si="6"/>
        <v>24.389927310488059</v>
      </c>
      <c r="L17" s="741">
        <v>766</v>
      </c>
      <c r="M17" s="578">
        <v>40.766365087812666</v>
      </c>
      <c r="N17" s="741">
        <v>1113</v>
      </c>
      <c r="O17" s="235">
        <v>59.233634912187341</v>
      </c>
      <c r="P17" s="226"/>
      <c r="Q17" s="238">
        <v>1561</v>
      </c>
      <c r="R17" s="753">
        <v>20.262201453790237</v>
      </c>
      <c r="S17" s="741">
        <v>879</v>
      </c>
      <c r="T17" s="578">
        <v>56.310057655349134</v>
      </c>
      <c r="U17" s="741">
        <v>682</v>
      </c>
      <c r="V17" s="235">
        <v>43.689942344650866</v>
      </c>
      <c r="W17" s="226"/>
      <c r="X17" s="238">
        <v>4264</v>
      </c>
      <c r="Y17" s="753">
        <v>55.347871235721705</v>
      </c>
      <c r="Z17" s="741">
        <v>3251</v>
      </c>
      <c r="AA17" s="578">
        <v>76.242964352720449</v>
      </c>
      <c r="AB17" s="741">
        <v>1013</v>
      </c>
      <c r="AC17" s="235">
        <f t="shared" si="0"/>
        <v>23.757035647279551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38934</v>
      </c>
      <c r="E18" s="740">
        <f t="shared" si="2"/>
        <v>24656</v>
      </c>
      <c r="F18" s="577">
        <f t="shared" si="3"/>
        <v>63.327682745158477</v>
      </c>
      <c r="G18" s="740">
        <f t="shared" si="4"/>
        <v>14278</v>
      </c>
      <c r="H18" s="237">
        <f t="shared" si="3"/>
        <v>36.672317254841523</v>
      </c>
      <c r="I18" s="226"/>
      <c r="J18" s="234">
        <f t="shared" si="5"/>
        <v>9075</v>
      </c>
      <c r="K18" s="752">
        <f t="shared" si="6"/>
        <v>23.308676221297581</v>
      </c>
      <c r="L18" s="746">
        <v>3828</v>
      </c>
      <c r="M18" s="749">
        <v>42.18181818181818</v>
      </c>
      <c r="N18" s="746">
        <v>5247</v>
      </c>
      <c r="O18" s="235">
        <v>57.818181818181813</v>
      </c>
      <c r="P18" s="226"/>
      <c r="Q18" s="234">
        <v>6678</v>
      </c>
      <c r="R18" s="752">
        <v>17.15210355987055</v>
      </c>
      <c r="S18" s="746">
        <v>3785</v>
      </c>
      <c r="T18" s="749">
        <v>56.678646301287813</v>
      </c>
      <c r="U18" s="746">
        <v>2893</v>
      </c>
      <c r="V18" s="235">
        <v>43.321353698712187</v>
      </c>
      <c r="W18" s="226"/>
      <c r="X18" s="234">
        <v>23181</v>
      </c>
      <c r="Y18" s="752">
        <v>59.539220218831865</v>
      </c>
      <c r="Z18" s="746">
        <v>17043</v>
      </c>
      <c r="AA18" s="749">
        <v>73.521418403002457</v>
      </c>
      <c r="AB18" s="746">
        <v>6138</v>
      </c>
      <c r="AC18" s="235">
        <f t="shared" si="0"/>
        <v>26.478581596997543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22615</v>
      </c>
      <c r="E19" s="740">
        <f t="shared" si="2"/>
        <v>14110</v>
      </c>
      <c r="F19" s="577">
        <f t="shared" si="3"/>
        <v>62.392217554720318</v>
      </c>
      <c r="G19" s="740">
        <f t="shared" si="4"/>
        <v>8505</v>
      </c>
      <c r="H19" s="237">
        <f t="shared" si="3"/>
        <v>37.607782445279682</v>
      </c>
      <c r="I19" s="226"/>
      <c r="J19" s="234">
        <f t="shared" si="5"/>
        <v>5999</v>
      </c>
      <c r="K19" s="752">
        <f t="shared" si="6"/>
        <v>26.526641609551184</v>
      </c>
      <c r="L19" s="746">
        <v>2485</v>
      </c>
      <c r="M19" s="749">
        <v>41.423570595099186</v>
      </c>
      <c r="N19" s="746">
        <v>3514</v>
      </c>
      <c r="O19" s="235">
        <v>58.576429404900821</v>
      </c>
      <c r="P19" s="226"/>
      <c r="Q19" s="234">
        <v>3958</v>
      </c>
      <c r="R19" s="752">
        <v>17.50165819146584</v>
      </c>
      <c r="S19" s="746">
        <v>2378</v>
      </c>
      <c r="T19" s="749">
        <v>60.080848913592725</v>
      </c>
      <c r="U19" s="746">
        <v>1580</v>
      </c>
      <c r="V19" s="235">
        <v>39.919151086407275</v>
      </c>
      <c r="W19" s="226"/>
      <c r="X19" s="234">
        <v>12658</v>
      </c>
      <c r="Y19" s="752">
        <v>55.97170019898298</v>
      </c>
      <c r="Z19" s="746">
        <v>9247</v>
      </c>
      <c r="AA19" s="749">
        <v>73.052614947069046</v>
      </c>
      <c r="AB19" s="746">
        <v>3411</v>
      </c>
      <c r="AC19" s="235">
        <f t="shared" si="0"/>
        <v>26.947385052930951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80595</v>
      </c>
      <c r="E20" s="740">
        <f t="shared" si="2"/>
        <v>51597</v>
      </c>
      <c r="F20" s="577">
        <f t="shared" si="3"/>
        <v>64.020100502512562</v>
      </c>
      <c r="G20" s="740">
        <f t="shared" si="4"/>
        <v>28998</v>
      </c>
      <c r="H20" s="237">
        <f t="shared" si="3"/>
        <v>35.979899497487438</v>
      </c>
      <c r="I20" s="226"/>
      <c r="J20" s="234">
        <f t="shared" si="5"/>
        <v>19109</v>
      </c>
      <c r="K20" s="752">
        <f t="shared" si="6"/>
        <v>23.709907562503876</v>
      </c>
      <c r="L20" s="746">
        <v>7850</v>
      </c>
      <c r="M20" s="749">
        <v>41.080119315505783</v>
      </c>
      <c r="N20" s="746">
        <v>11259</v>
      </c>
      <c r="O20" s="235">
        <v>58.919880684494217</v>
      </c>
      <c r="P20" s="226"/>
      <c r="Q20" s="234">
        <v>15584</v>
      </c>
      <c r="R20" s="752">
        <v>19.336187108381413</v>
      </c>
      <c r="S20" s="746">
        <v>9166</v>
      </c>
      <c r="T20" s="749">
        <v>58.81673511293635</v>
      </c>
      <c r="U20" s="746">
        <v>6418</v>
      </c>
      <c r="V20" s="235">
        <v>41.18326488706365</v>
      </c>
      <c r="W20" s="226"/>
      <c r="X20" s="234">
        <v>45902</v>
      </c>
      <c r="Y20" s="752">
        <v>56.953905329114704</v>
      </c>
      <c r="Z20" s="746">
        <v>34581</v>
      </c>
      <c r="AA20" s="749">
        <v>75.336586641104958</v>
      </c>
      <c r="AB20" s="746">
        <v>11321</v>
      </c>
      <c r="AC20" s="235">
        <f t="shared" si="0"/>
        <v>24.663413358895035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53638</v>
      </c>
      <c r="E21" s="740">
        <f t="shared" si="2"/>
        <v>33298</v>
      </c>
      <c r="F21" s="577">
        <f t="shared" si="3"/>
        <v>62.07912300980648</v>
      </c>
      <c r="G21" s="740">
        <f t="shared" si="4"/>
        <v>20340</v>
      </c>
      <c r="H21" s="237">
        <f t="shared" si="3"/>
        <v>37.92087699019352</v>
      </c>
      <c r="I21" s="226"/>
      <c r="J21" s="234">
        <f t="shared" si="5"/>
        <v>14655</v>
      </c>
      <c r="K21" s="752">
        <f t="shared" si="6"/>
        <v>27.322047801931465</v>
      </c>
      <c r="L21" s="746">
        <v>5962</v>
      </c>
      <c r="M21" s="749">
        <v>40.682360968952572</v>
      </c>
      <c r="N21" s="746">
        <v>8693</v>
      </c>
      <c r="O21" s="235">
        <v>59.31763903104742</v>
      </c>
      <c r="P21" s="226"/>
      <c r="Q21" s="234">
        <v>10842</v>
      </c>
      <c r="R21" s="752">
        <v>20.213281628696073</v>
      </c>
      <c r="S21" s="746">
        <v>6425</v>
      </c>
      <c r="T21" s="749">
        <v>59.260284080427958</v>
      </c>
      <c r="U21" s="746">
        <v>4417</v>
      </c>
      <c r="V21" s="235">
        <v>40.739715919572035</v>
      </c>
      <c r="W21" s="226"/>
      <c r="X21" s="234">
        <v>28141</v>
      </c>
      <c r="Y21" s="752">
        <v>52.464670569372466</v>
      </c>
      <c r="Z21" s="746">
        <v>20911</v>
      </c>
      <c r="AA21" s="749">
        <v>74.307949255534638</v>
      </c>
      <c r="AB21" s="746">
        <v>7230</v>
      </c>
      <c r="AC21" s="235">
        <f t="shared" si="0"/>
        <v>25.692050744465373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11462</v>
      </c>
      <c r="E22" s="740">
        <f t="shared" si="2"/>
        <v>7363</v>
      </c>
      <c r="F22" s="577">
        <f t="shared" si="3"/>
        <v>64.238352818007328</v>
      </c>
      <c r="G22" s="740">
        <f t="shared" si="4"/>
        <v>4099</v>
      </c>
      <c r="H22" s="237">
        <f t="shared" si="3"/>
        <v>35.761647181992672</v>
      </c>
      <c r="I22" s="226"/>
      <c r="J22" s="234">
        <f t="shared" si="5"/>
        <v>3068</v>
      </c>
      <c r="K22" s="752">
        <f t="shared" si="6"/>
        <v>26.766707380910837</v>
      </c>
      <c r="L22" s="746">
        <v>1303</v>
      </c>
      <c r="M22" s="749">
        <v>42.470664928292045</v>
      </c>
      <c r="N22" s="746">
        <v>1765</v>
      </c>
      <c r="O22" s="235">
        <v>57.529335071707955</v>
      </c>
      <c r="P22" s="226"/>
      <c r="Q22" s="234">
        <v>2180</v>
      </c>
      <c r="R22" s="752">
        <v>19.019368347583317</v>
      </c>
      <c r="S22" s="746">
        <v>1359</v>
      </c>
      <c r="T22" s="749">
        <v>62.339449541284409</v>
      </c>
      <c r="U22" s="746">
        <v>821</v>
      </c>
      <c r="V22" s="235">
        <v>37.660550458715598</v>
      </c>
      <c r="W22" s="226"/>
      <c r="X22" s="234">
        <v>6214</v>
      </c>
      <c r="Y22" s="752">
        <v>54.213924271505846</v>
      </c>
      <c r="Z22" s="746">
        <v>4701</v>
      </c>
      <c r="AA22" s="749">
        <v>75.651754103636947</v>
      </c>
      <c r="AB22" s="746">
        <v>1513</v>
      </c>
      <c r="AC22" s="235">
        <f t="shared" si="0"/>
        <v>24.348245896363053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25138</v>
      </c>
      <c r="E23" s="740">
        <f t="shared" si="2"/>
        <v>15502</v>
      </c>
      <c r="F23" s="577">
        <f t="shared" si="3"/>
        <v>61.667594876282919</v>
      </c>
      <c r="G23" s="740">
        <f t="shared" si="4"/>
        <v>9636</v>
      </c>
      <c r="H23" s="237">
        <f t="shared" si="3"/>
        <v>38.332405123717081</v>
      </c>
      <c r="I23" s="226"/>
      <c r="J23" s="234">
        <f t="shared" si="5"/>
        <v>7535</v>
      </c>
      <c r="K23" s="752">
        <f t="shared" si="6"/>
        <v>29.974540536239957</v>
      </c>
      <c r="L23" s="746">
        <v>2921</v>
      </c>
      <c r="M23" s="749">
        <v>38.765759787657601</v>
      </c>
      <c r="N23" s="746">
        <v>4614</v>
      </c>
      <c r="O23" s="235">
        <v>61.234240212342407</v>
      </c>
      <c r="P23" s="226"/>
      <c r="Q23" s="234">
        <v>4788</v>
      </c>
      <c r="R23" s="752">
        <v>19.046861325483334</v>
      </c>
      <c r="S23" s="746">
        <v>2854</v>
      </c>
      <c r="T23" s="749">
        <v>59.607351712614879</v>
      </c>
      <c r="U23" s="746">
        <v>1934</v>
      </c>
      <c r="V23" s="235">
        <v>40.392648287385128</v>
      </c>
      <c r="W23" s="226"/>
      <c r="X23" s="234">
        <v>12815</v>
      </c>
      <c r="Y23" s="752">
        <v>50.978598138276709</v>
      </c>
      <c r="Z23" s="746">
        <v>9727</v>
      </c>
      <c r="AA23" s="749">
        <v>75.903238392508783</v>
      </c>
      <c r="AB23" s="746">
        <v>3088</v>
      </c>
      <c r="AC23" s="235">
        <f t="shared" si="0"/>
        <v>24.096761607491221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63858</v>
      </c>
      <c r="E24" s="740">
        <f t="shared" si="2"/>
        <v>41255</v>
      </c>
      <c r="F24" s="577">
        <f t="shared" si="3"/>
        <v>64.604278242350205</v>
      </c>
      <c r="G24" s="740">
        <f t="shared" si="4"/>
        <v>22603</v>
      </c>
      <c r="H24" s="237">
        <f t="shared" si="3"/>
        <v>35.395721757649781</v>
      </c>
      <c r="I24" s="226"/>
      <c r="J24" s="234">
        <f t="shared" si="5"/>
        <v>18689</v>
      </c>
      <c r="K24" s="752">
        <f t="shared" si="6"/>
        <v>29.266497541420026</v>
      </c>
      <c r="L24" s="746">
        <v>8555</v>
      </c>
      <c r="M24" s="749">
        <v>45.77558991920381</v>
      </c>
      <c r="N24" s="746">
        <v>10134</v>
      </c>
      <c r="O24" s="235">
        <v>54.22441008079619</v>
      </c>
      <c r="P24" s="226"/>
      <c r="Q24" s="234">
        <v>11487</v>
      </c>
      <c r="R24" s="752">
        <v>17.988349149675845</v>
      </c>
      <c r="S24" s="746">
        <v>7126</v>
      </c>
      <c r="T24" s="749">
        <v>62.035344302254728</v>
      </c>
      <c r="U24" s="746">
        <v>4361</v>
      </c>
      <c r="V24" s="235">
        <v>37.964655697745272</v>
      </c>
      <c r="W24" s="226"/>
      <c r="X24" s="234">
        <v>33682</v>
      </c>
      <c r="Y24" s="752">
        <v>52.745153308904136</v>
      </c>
      <c r="Z24" s="746">
        <v>25574</v>
      </c>
      <c r="AA24" s="749">
        <v>75.927795261564029</v>
      </c>
      <c r="AB24" s="746">
        <v>8108</v>
      </c>
      <c r="AC24" s="235">
        <f t="shared" si="0"/>
        <v>24.072204738435961</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15661</v>
      </c>
      <c r="E25" s="740">
        <f t="shared" si="2"/>
        <v>8781</v>
      </c>
      <c r="F25" s="577">
        <f t="shared" si="3"/>
        <v>56.069216525126109</v>
      </c>
      <c r="G25" s="740">
        <f t="shared" si="4"/>
        <v>6880</v>
      </c>
      <c r="H25" s="237">
        <f t="shared" si="3"/>
        <v>43.930783474873891</v>
      </c>
      <c r="I25" s="226"/>
      <c r="J25" s="234">
        <f t="shared" si="5"/>
        <v>6517</v>
      </c>
      <c r="K25" s="752">
        <f t="shared" si="6"/>
        <v>41.612923823510634</v>
      </c>
      <c r="L25" s="746">
        <v>2430</v>
      </c>
      <c r="M25" s="749">
        <v>37.287095289243517</v>
      </c>
      <c r="N25" s="746">
        <v>4087</v>
      </c>
      <c r="O25" s="235">
        <v>62.712904710756476</v>
      </c>
      <c r="P25" s="226"/>
      <c r="Q25" s="234">
        <v>2934</v>
      </c>
      <c r="R25" s="752">
        <v>18.734435859779069</v>
      </c>
      <c r="S25" s="746">
        <v>1666</v>
      </c>
      <c r="T25" s="749">
        <v>56.782549420586228</v>
      </c>
      <c r="U25" s="746">
        <v>1268</v>
      </c>
      <c r="V25" s="235">
        <v>43.217450579413772</v>
      </c>
      <c r="W25" s="226"/>
      <c r="X25" s="234">
        <v>6210</v>
      </c>
      <c r="Y25" s="752">
        <v>39.652640316710297</v>
      </c>
      <c r="Z25" s="746">
        <v>4685</v>
      </c>
      <c r="AA25" s="749">
        <v>75.442834138486319</v>
      </c>
      <c r="AB25" s="746">
        <v>1525</v>
      </c>
      <c r="AC25" s="235">
        <f t="shared" si="0"/>
        <v>24.557165861513688</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5858</v>
      </c>
      <c r="E26" s="742">
        <f t="shared" si="2"/>
        <v>3752</v>
      </c>
      <c r="F26" s="579">
        <f t="shared" si="3"/>
        <v>64.04916353704337</v>
      </c>
      <c r="G26" s="742">
        <f t="shared" si="4"/>
        <v>2106</v>
      </c>
      <c r="H26" s="237">
        <f t="shared" si="3"/>
        <v>35.950836462956644</v>
      </c>
      <c r="I26" s="226"/>
      <c r="J26" s="238">
        <f t="shared" si="5"/>
        <v>1131</v>
      </c>
      <c r="K26" s="753">
        <f t="shared" si="6"/>
        <v>19.306930693069308</v>
      </c>
      <c r="L26" s="741">
        <v>434</v>
      </c>
      <c r="M26" s="578">
        <v>38.373121131741819</v>
      </c>
      <c r="N26" s="741">
        <v>697</v>
      </c>
      <c r="O26" s="235">
        <v>61.626878868258181</v>
      </c>
      <c r="P26" s="226"/>
      <c r="Q26" s="238">
        <v>833</v>
      </c>
      <c r="R26" s="753">
        <v>14.219870262888357</v>
      </c>
      <c r="S26" s="741">
        <v>458</v>
      </c>
      <c r="T26" s="578">
        <v>54.981992797118849</v>
      </c>
      <c r="U26" s="741">
        <v>375</v>
      </c>
      <c r="V26" s="235">
        <v>45.018007202881158</v>
      </c>
      <c r="W26" s="226"/>
      <c r="X26" s="238">
        <v>3894</v>
      </c>
      <c r="Y26" s="753">
        <v>66.473199044042332</v>
      </c>
      <c r="Z26" s="741">
        <v>2860</v>
      </c>
      <c r="AA26" s="578">
        <v>73.44632768361582</v>
      </c>
      <c r="AB26" s="741">
        <v>1034</v>
      </c>
      <c r="AC26" s="235">
        <f t="shared" si="0"/>
        <v>26.55367231638418</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22630</v>
      </c>
      <c r="E27" s="742">
        <f t="shared" si="2"/>
        <v>13955</v>
      </c>
      <c r="F27" s="579">
        <f t="shared" si="3"/>
        <v>61.665930181175433</v>
      </c>
      <c r="G27" s="742">
        <f t="shared" si="4"/>
        <v>8675</v>
      </c>
      <c r="H27" s="237">
        <f t="shared" si="3"/>
        <v>38.334069818824567</v>
      </c>
      <c r="I27" s="226"/>
      <c r="J27" s="238">
        <f t="shared" si="5"/>
        <v>5822</v>
      </c>
      <c r="K27" s="753">
        <f t="shared" si="6"/>
        <v>25.726911179849761</v>
      </c>
      <c r="L27" s="741">
        <v>2244</v>
      </c>
      <c r="M27" s="578">
        <v>38.543455857093782</v>
      </c>
      <c r="N27" s="741">
        <v>3578</v>
      </c>
      <c r="O27" s="235">
        <v>61.456544142906225</v>
      </c>
      <c r="P27" s="226"/>
      <c r="Q27" s="238">
        <v>4077</v>
      </c>
      <c r="R27" s="753">
        <v>18.015908086610693</v>
      </c>
      <c r="S27" s="741">
        <v>2230</v>
      </c>
      <c r="T27" s="578">
        <v>54.697081187147411</v>
      </c>
      <c r="U27" s="741">
        <v>1847</v>
      </c>
      <c r="V27" s="235">
        <v>45.302918812852589</v>
      </c>
      <c r="W27" s="226"/>
      <c r="X27" s="238">
        <v>12731</v>
      </c>
      <c r="Y27" s="753">
        <v>56.257180733539549</v>
      </c>
      <c r="Z27" s="741">
        <v>9481</v>
      </c>
      <c r="AA27" s="578">
        <v>74.471761841175095</v>
      </c>
      <c r="AB27" s="741">
        <v>3250</v>
      </c>
      <c r="AC27" s="235">
        <f t="shared" si="0"/>
        <v>25.528238158824916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3803</v>
      </c>
      <c r="E28" s="742">
        <f t="shared" si="2"/>
        <v>2486</v>
      </c>
      <c r="F28" s="579">
        <f t="shared" si="3"/>
        <v>65.369445174861951</v>
      </c>
      <c r="G28" s="742">
        <f t="shared" si="4"/>
        <v>1317</v>
      </c>
      <c r="H28" s="243">
        <f t="shared" si="3"/>
        <v>34.630554825138049</v>
      </c>
      <c r="I28" s="226"/>
      <c r="J28" s="238">
        <f t="shared" si="5"/>
        <v>660</v>
      </c>
      <c r="K28" s="753">
        <f t="shared" si="6"/>
        <v>17.354719957927951</v>
      </c>
      <c r="L28" s="741">
        <v>264</v>
      </c>
      <c r="M28" s="578">
        <v>40</v>
      </c>
      <c r="N28" s="741">
        <v>396</v>
      </c>
      <c r="O28" s="242">
        <v>60</v>
      </c>
      <c r="P28" s="226"/>
      <c r="Q28" s="238">
        <v>649</v>
      </c>
      <c r="R28" s="753">
        <v>17.065474625295817</v>
      </c>
      <c r="S28" s="741">
        <v>363</v>
      </c>
      <c r="T28" s="578">
        <v>55.932203389830505</v>
      </c>
      <c r="U28" s="741">
        <v>286</v>
      </c>
      <c r="V28" s="242">
        <v>44.067796610169488</v>
      </c>
      <c r="W28" s="226"/>
      <c r="X28" s="238">
        <v>2494</v>
      </c>
      <c r="Y28" s="753">
        <v>65.579805416776225</v>
      </c>
      <c r="Z28" s="741">
        <v>1859</v>
      </c>
      <c r="AA28" s="578">
        <v>74.538893344025652</v>
      </c>
      <c r="AB28" s="741">
        <v>635</v>
      </c>
      <c r="AC28" s="242">
        <f t="shared" si="0"/>
        <v>25.461106655974337</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1217</v>
      </c>
      <c r="E29" s="743">
        <f t="shared" si="2"/>
        <v>652</v>
      </c>
      <c r="F29" s="580">
        <f t="shared" si="3"/>
        <v>53.574363188167631</v>
      </c>
      <c r="G29" s="743">
        <f t="shared" si="4"/>
        <v>565</v>
      </c>
      <c r="H29" s="248">
        <f t="shared" si="3"/>
        <v>46.425636811832376</v>
      </c>
      <c r="I29" s="226"/>
      <c r="J29" s="245">
        <f t="shared" si="5"/>
        <v>698</v>
      </c>
      <c r="K29" s="754">
        <f t="shared" si="6"/>
        <v>57.354149548069024</v>
      </c>
      <c r="L29" s="747">
        <v>254</v>
      </c>
      <c r="M29" s="750">
        <v>36.389684813753583</v>
      </c>
      <c r="N29" s="747">
        <v>444</v>
      </c>
      <c r="O29" s="246">
        <v>63.61031518624641</v>
      </c>
      <c r="P29" s="226"/>
      <c r="Q29" s="245">
        <v>174</v>
      </c>
      <c r="R29" s="754">
        <v>14.2974527526705</v>
      </c>
      <c r="S29" s="747">
        <v>126</v>
      </c>
      <c r="T29" s="750">
        <v>72.41379310344827</v>
      </c>
      <c r="U29" s="747">
        <v>48</v>
      </c>
      <c r="V29" s="246">
        <v>27.586206896551722</v>
      </c>
      <c r="W29" s="226"/>
      <c r="X29" s="245">
        <v>345</v>
      </c>
      <c r="Y29" s="754">
        <v>28.348397699260474</v>
      </c>
      <c r="Z29" s="747">
        <v>272</v>
      </c>
      <c r="AA29" s="750">
        <v>78.840579710144937</v>
      </c>
      <c r="AB29" s="747">
        <v>73</v>
      </c>
      <c r="AC29" s="246">
        <f t="shared" si="0"/>
        <v>21.159420289855071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526279</v>
      </c>
      <c r="E31" s="744">
        <f>L31+S31+Z31</f>
        <v>331578</v>
      </c>
      <c r="F31" s="409">
        <f>E31/$D31*100</f>
        <v>63.00422399525727</v>
      </c>
      <c r="G31" s="744">
        <f>N31+U31+AB31</f>
        <v>194701</v>
      </c>
      <c r="H31" s="255">
        <f>G31/$D31*100</f>
        <v>36.99577600474273</v>
      </c>
      <c r="I31" s="211"/>
      <c r="J31" s="253">
        <f>SUM(J12:J29)</f>
        <v>147063</v>
      </c>
      <c r="K31" s="755">
        <f>J31/$D31*100</f>
        <v>27.943923280237286</v>
      </c>
      <c r="L31" s="744">
        <f>SUM(L12:L29)</f>
        <v>60542</v>
      </c>
      <c r="M31" s="409">
        <f t="shared" ref="M31:O31" si="7">L31/$J31*100</f>
        <v>41.16739084609997</v>
      </c>
      <c r="N31" s="744">
        <f>SUM(N12:N29)</f>
        <v>86521</v>
      </c>
      <c r="O31" s="254">
        <f t="shared" si="7"/>
        <v>58.83260915390003</v>
      </c>
      <c r="P31" s="211"/>
      <c r="Q31" s="253">
        <f>SUM(Q12:Q29)</f>
        <v>100153</v>
      </c>
      <c r="R31" s="755">
        <f>Q31/$D31*100</f>
        <v>19.030400224975725</v>
      </c>
      <c r="S31" s="744">
        <f>SUM(S12:S29)</f>
        <v>60853</v>
      </c>
      <c r="T31" s="409">
        <f>S31/$Q31*100</f>
        <v>60.760037143170955</v>
      </c>
      <c r="U31" s="744">
        <f>SUM(U12:U29)</f>
        <v>39300</v>
      </c>
      <c r="V31" s="254">
        <f>U31/$Q31*100</f>
        <v>39.239962856829052</v>
      </c>
      <c r="W31" s="211"/>
      <c r="X31" s="253">
        <f>SUM(X12:X29)</f>
        <v>279063</v>
      </c>
      <c r="Y31" s="755">
        <f>X31/$D31*100</f>
        <v>53.025676494786985</v>
      </c>
      <c r="Z31" s="744">
        <f>SUM(Z12:Z29)</f>
        <v>210183</v>
      </c>
      <c r="AA31" s="409">
        <f>Z31/$X31*100</f>
        <v>75.317401446985087</v>
      </c>
      <c r="AB31" s="744">
        <f>SUM(AB12:AB29)</f>
        <v>68880</v>
      </c>
      <c r="AC31" s="254">
        <f>AB31/$X31*100</f>
        <v>24.682598553014913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3"/>
      <c r="C2" s="1033"/>
    </row>
    <row r="3" spans="1:53" s="208" customFormat="1" ht="4.5" customHeight="1" x14ac:dyDescent="0.2">
      <c r="B3" s="1034"/>
      <c r="C3" s="1034"/>
    </row>
    <row r="4" spans="1:53" s="208" customFormat="1" ht="17.25" customHeight="1" x14ac:dyDescent="0.2">
      <c r="A4" s="1034" t="s">
        <v>433</v>
      </c>
      <c r="B4" s="1034"/>
      <c r="C4" s="1034"/>
      <c r="D4" s="1034"/>
      <c r="E4" s="1034"/>
      <c r="F4" s="1034"/>
      <c r="G4" s="1034"/>
      <c r="H4" s="1034"/>
      <c r="I4" s="1034"/>
      <c r="J4" s="1034"/>
      <c r="K4" s="1034"/>
      <c r="L4" s="1034"/>
      <c r="M4" s="1034"/>
      <c r="N4" s="1034"/>
      <c r="O4" s="1034"/>
      <c r="P4" s="1034"/>
      <c r="Q4" s="1034"/>
      <c r="R4" s="1034"/>
      <c r="S4" s="1034"/>
      <c r="T4" s="1034"/>
      <c r="U4" s="1034"/>
      <c r="V4" s="1034"/>
      <c r="W4" s="1034"/>
      <c r="X4" s="1034"/>
      <c r="Y4" s="1034"/>
      <c r="Z4" s="1034"/>
      <c r="AA4" s="1034"/>
      <c r="AB4" s="1034"/>
      <c r="AC4" s="1034"/>
    </row>
    <row r="5" spans="1:53"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row>
    <row r="6" spans="1:53" s="208" customFormat="1" ht="6" customHeight="1" x14ac:dyDescent="0.2"/>
    <row r="7" spans="1:53" s="213" customFormat="1" ht="12.75" customHeight="1" x14ac:dyDescent="0.2">
      <c r="A7" s="209"/>
      <c r="B7" s="1036" t="s">
        <v>15</v>
      </c>
      <c r="C7" s="211"/>
      <c r="D7" s="1039" t="s">
        <v>274</v>
      </c>
      <c r="E7" s="1040"/>
      <c r="F7" s="1040"/>
      <c r="G7" s="1040"/>
      <c r="H7" s="1040"/>
      <c r="I7" s="568"/>
      <c r="J7" s="1043"/>
      <c r="K7" s="1043"/>
      <c r="L7" s="1043"/>
      <c r="M7" s="1043"/>
      <c r="N7" s="1043"/>
      <c r="O7" s="1043"/>
      <c r="P7" s="568"/>
      <c r="Q7" s="1043"/>
      <c r="R7" s="1043"/>
      <c r="S7" s="1043"/>
      <c r="T7" s="1043"/>
      <c r="U7" s="1043"/>
      <c r="V7" s="1043"/>
      <c r="W7" s="568"/>
      <c r="X7" s="1043"/>
      <c r="Y7" s="1043"/>
      <c r="Z7" s="1043"/>
      <c r="AA7" s="1043"/>
      <c r="AB7" s="1043"/>
      <c r="AC7" s="1044"/>
      <c r="AD7" s="430"/>
      <c r="AE7" s="430"/>
      <c r="AF7" s="431"/>
      <c r="AG7" s="431"/>
      <c r="AH7" s="431"/>
      <c r="AI7" s="431"/>
      <c r="AJ7" s="431"/>
      <c r="AK7" s="431"/>
      <c r="AL7" s="432"/>
    </row>
    <row r="8" spans="1:53" s="213" customFormat="1" ht="33.75" customHeight="1" x14ac:dyDescent="0.2">
      <c r="A8" s="209"/>
      <c r="B8" s="1037"/>
      <c r="C8" s="211"/>
      <c r="D8" s="1041"/>
      <c r="E8" s="1042"/>
      <c r="F8" s="1042"/>
      <c r="G8" s="1042"/>
      <c r="H8" s="1042"/>
      <c r="I8" s="501"/>
      <c r="J8" s="1045" t="s">
        <v>275</v>
      </c>
      <c r="K8" s="1043"/>
      <c r="L8" s="1043"/>
      <c r="M8" s="1043"/>
      <c r="N8" s="1043"/>
      <c r="O8" s="1044"/>
      <c r="P8" s="211"/>
      <c r="Q8" s="1045" t="s">
        <v>276</v>
      </c>
      <c r="R8" s="1043"/>
      <c r="S8" s="1043"/>
      <c r="T8" s="1043"/>
      <c r="U8" s="1043"/>
      <c r="V8" s="1044"/>
      <c r="W8" s="211"/>
      <c r="X8" s="1045" t="s">
        <v>277</v>
      </c>
      <c r="Y8" s="1043"/>
      <c r="Z8" s="1043"/>
      <c r="AA8" s="1043"/>
      <c r="AB8" s="1043"/>
      <c r="AC8" s="1044"/>
      <c r="AD8" s="430"/>
      <c r="AE8" s="430"/>
      <c r="AF8" s="431"/>
      <c r="AG8" s="431"/>
      <c r="AH8" s="431"/>
      <c r="AI8" s="431"/>
      <c r="AJ8" s="431"/>
      <c r="AK8" s="431"/>
      <c r="AL8" s="432"/>
    </row>
    <row r="9" spans="1:53" s="213" customFormat="1" ht="21.75" customHeight="1" x14ac:dyDescent="0.2">
      <c r="A9" s="209"/>
      <c r="B9" s="1037"/>
      <c r="C9" s="211"/>
      <c r="D9" s="1046" t="s">
        <v>12</v>
      </c>
      <c r="E9" s="1048" t="s">
        <v>27</v>
      </c>
      <c r="F9" s="1049"/>
      <c r="G9" s="1049" t="s">
        <v>26</v>
      </c>
      <c r="H9" s="1050"/>
      <c r="I9" s="211"/>
      <c r="J9" s="1051" t="s">
        <v>12</v>
      </c>
      <c r="K9" s="1053" t="s">
        <v>278</v>
      </c>
      <c r="L9" s="1048" t="s">
        <v>27</v>
      </c>
      <c r="M9" s="1049"/>
      <c r="N9" s="1049" t="s">
        <v>26</v>
      </c>
      <c r="O9" s="1050"/>
      <c r="P9" s="211"/>
      <c r="Q9" s="1051" t="s">
        <v>12</v>
      </c>
      <c r="R9" s="1053" t="s">
        <v>278</v>
      </c>
      <c r="S9" s="1048" t="s">
        <v>27</v>
      </c>
      <c r="T9" s="1049"/>
      <c r="U9" s="1049" t="s">
        <v>26</v>
      </c>
      <c r="V9" s="1050"/>
      <c r="W9" s="211"/>
      <c r="X9" s="1051" t="s">
        <v>12</v>
      </c>
      <c r="Y9" s="1053" t="s">
        <v>278</v>
      </c>
      <c r="Z9" s="1048" t="s">
        <v>27</v>
      </c>
      <c r="AA9" s="1049"/>
      <c r="AB9" s="1049" t="s">
        <v>26</v>
      </c>
      <c r="AC9" s="1050"/>
      <c r="AD9" s="430"/>
      <c r="AE9" s="430"/>
      <c r="AF9" s="431"/>
      <c r="AG9" s="431"/>
      <c r="AH9" s="431"/>
      <c r="AI9" s="431"/>
      <c r="AJ9" s="431"/>
      <c r="AK9" s="431"/>
      <c r="AL9" s="432"/>
    </row>
    <row r="10" spans="1:53" s="219" customFormat="1" ht="36.75" customHeight="1" x14ac:dyDescent="0.2">
      <c r="A10" s="214"/>
      <c r="B10" s="1038"/>
      <c r="C10" s="216"/>
      <c r="D10" s="1047"/>
      <c r="E10" s="408" t="s">
        <v>12</v>
      </c>
      <c r="F10" s="807" t="s">
        <v>278</v>
      </c>
      <c r="G10" s="408" t="s">
        <v>12</v>
      </c>
      <c r="H10" s="271" t="s">
        <v>278</v>
      </c>
      <c r="I10" s="216"/>
      <c r="J10" s="1052"/>
      <c r="K10" s="1054"/>
      <c r="L10" s="408" t="s">
        <v>12</v>
      </c>
      <c r="M10" s="807" t="s">
        <v>278</v>
      </c>
      <c r="N10" s="408" t="s">
        <v>12</v>
      </c>
      <c r="O10" s="271" t="s">
        <v>278</v>
      </c>
      <c r="P10" s="216"/>
      <c r="Q10" s="1052"/>
      <c r="R10" s="1054"/>
      <c r="S10" s="408" t="s">
        <v>12</v>
      </c>
      <c r="T10" s="807" t="s">
        <v>278</v>
      </c>
      <c r="U10" s="408" t="s">
        <v>12</v>
      </c>
      <c r="V10" s="271" t="s">
        <v>278</v>
      </c>
      <c r="W10" s="216"/>
      <c r="X10" s="1052"/>
      <c r="Y10" s="1054"/>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69873</v>
      </c>
      <c r="E12" s="739">
        <f>L12+S12+Z12</f>
        <v>46090</v>
      </c>
      <c r="F12" s="748">
        <f>E12/$D12*100</f>
        <v>65.962532022383471</v>
      </c>
      <c r="G12" s="739">
        <f>N12+U12+AB12</f>
        <v>23783</v>
      </c>
      <c r="H12" s="230">
        <f>G12/$D12*100</f>
        <v>34.037467977616529</v>
      </c>
      <c r="I12" s="226"/>
      <c r="J12" s="227">
        <f>L12+N12</f>
        <v>17143</v>
      </c>
      <c r="K12" s="751">
        <f>J12/$D12*100</f>
        <v>24.534512615745712</v>
      </c>
      <c r="L12" s="745">
        <v>7453</v>
      </c>
      <c r="M12" s="748">
        <v>43.47547103774135</v>
      </c>
      <c r="N12" s="745">
        <v>9690</v>
      </c>
      <c r="O12" s="228">
        <v>56.52452896225865</v>
      </c>
      <c r="P12" s="226"/>
      <c r="Q12" s="227">
        <v>18200</v>
      </c>
      <c r="R12" s="751">
        <v>26.04725716657364</v>
      </c>
      <c r="S12" s="745">
        <v>13494</v>
      </c>
      <c r="T12" s="748">
        <v>74.142857142857139</v>
      </c>
      <c r="U12" s="745">
        <v>4706</v>
      </c>
      <c r="V12" s="228">
        <v>25.857142857142858</v>
      </c>
      <c r="W12" s="226"/>
      <c r="X12" s="227">
        <v>34530</v>
      </c>
      <c r="Y12" s="751">
        <v>49.418230217680645</v>
      </c>
      <c r="Z12" s="745">
        <v>25143</v>
      </c>
      <c r="AA12" s="748">
        <v>72.814943527367504</v>
      </c>
      <c r="AB12" s="745">
        <v>9387</v>
      </c>
      <c r="AC12" s="228">
        <f t="shared" ref="AC12:AC29" si="0">AB12/$X12*100</f>
        <v>27.185056472632496</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12514</v>
      </c>
      <c r="E13" s="740">
        <f t="shared" ref="E13:E29" si="2">L13+S13+Z13</f>
        <v>8084</v>
      </c>
      <c r="F13" s="577">
        <f t="shared" ref="F13:H29" si="3">E13/$D13*100</f>
        <v>64.599648393798944</v>
      </c>
      <c r="G13" s="740">
        <f t="shared" ref="G13:G29" si="4">N13+U13+AB13</f>
        <v>4430</v>
      </c>
      <c r="H13" s="237">
        <f t="shared" si="3"/>
        <v>35.400351606201056</v>
      </c>
      <c r="I13" s="226"/>
      <c r="J13" s="234">
        <f t="shared" ref="J13:J29" si="5">L13+N13</f>
        <v>2699</v>
      </c>
      <c r="K13" s="752">
        <f t="shared" ref="K13:K29" si="6">J13/$D13*100</f>
        <v>21.567844014703532</v>
      </c>
      <c r="L13" s="746">
        <v>1209</v>
      </c>
      <c r="M13" s="749">
        <v>44.794368284549833</v>
      </c>
      <c r="N13" s="746">
        <v>1490</v>
      </c>
      <c r="O13" s="235">
        <v>55.205631715450167</v>
      </c>
      <c r="P13" s="226"/>
      <c r="Q13" s="234">
        <v>2742</v>
      </c>
      <c r="R13" s="752">
        <v>21.911459165734378</v>
      </c>
      <c r="S13" s="746">
        <v>1793</v>
      </c>
      <c r="T13" s="749">
        <v>65.390226112326772</v>
      </c>
      <c r="U13" s="746">
        <v>949</v>
      </c>
      <c r="V13" s="235">
        <v>34.609773887673228</v>
      </c>
      <c r="W13" s="226"/>
      <c r="X13" s="234">
        <v>7073</v>
      </c>
      <c r="Y13" s="752">
        <v>56.52069681956209</v>
      </c>
      <c r="Z13" s="746">
        <v>5082</v>
      </c>
      <c r="AA13" s="749">
        <v>71.85069984447901</v>
      </c>
      <c r="AB13" s="746">
        <v>1991</v>
      </c>
      <c r="AC13" s="235">
        <f t="shared" si="0"/>
        <v>28.149300155520997</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12232</v>
      </c>
      <c r="E14" s="740">
        <f t="shared" si="2"/>
        <v>7892</v>
      </c>
      <c r="F14" s="577">
        <f t="shared" si="3"/>
        <v>64.519293655984299</v>
      </c>
      <c r="G14" s="740">
        <f t="shared" si="4"/>
        <v>4340</v>
      </c>
      <c r="H14" s="237">
        <f t="shared" si="3"/>
        <v>35.480706344015694</v>
      </c>
      <c r="I14" s="226"/>
      <c r="J14" s="234">
        <f t="shared" si="5"/>
        <v>3050</v>
      </c>
      <c r="K14" s="752">
        <f t="shared" si="6"/>
        <v>24.934597776324395</v>
      </c>
      <c r="L14" s="746">
        <v>1308</v>
      </c>
      <c r="M14" s="749">
        <v>42.885245901639344</v>
      </c>
      <c r="N14" s="746">
        <v>1742</v>
      </c>
      <c r="O14" s="235">
        <v>57.114754098360656</v>
      </c>
      <c r="P14" s="226"/>
      <c r="Q14" s="234">
        <v>2709</v>
      </c>
      <c r="R14" s="752">
        <v>22.146827992151731</v>
      </c>
      <c r="S14" s="746">
        <v>1644</v>
      </c>
      <c r="T14" s="749">
        <v>60.686600221483943</v>
      </c>
      <c r="U14" s="746">
        <v>1065</v>
      </c>
      <c r="V14" s="235">
        <v>39.313399778516057</v>
      </c>
      <c r="W14" s="226"/>
      <c r="X14" s="234">
        <v>6473</v>
      </c>
      <c r="Y14" s="752">
        <v>52.918574231523877</v>
      </c>
      <c r="Z14" s="746">
        <v>4940</v>
      </c>
      <c r="AA14" s="749">
        <v>76.317009114784483</v>
      </c>
      <c r="AB14" s="746">
        <v>1533</v>
      </c>
      <c r="AC14" s="235">
        <f t="shared" si="0"/>
        <v>23.68299088521551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11005</v>
      </c>
      <c r="E15" s="740">
        <f t="shared" si="2"/>
        <v>7040</v>
      </c>
      <c r="F15" s="577">
        <f t="shared" si="3"/>
        <v>63.9709223080418</v>
      </c>
      <c r="G15" s="740">
        <f t="shared" si="4"/>
        <v>3965</v>
      </c>
      <c r="H15" s="237">
        <f t="shared" si="3"/>
        <v>36.0290776919582</v>
      </c>
      <c r="I15" s="226"/>
      <c r="J15" s="234">
        <f t="shared" si="5"/>
        <v>2964</v>
      </c>
      <c r="K15" s="752">
        <f t="shared" si="6"/>
        <v>26.933212176283504</v>
      </c>
      <c r="L15" s="746">
        <v>1361</v>
      </c>
      <c r="M15" s="749">
        <v>45.917678812415652</v>
      </c>
      <c r="N15" s="746">
        <v>1603</v>
      </c>
      <c r="O15" s="235">
        <v>54.082321187584348</v>
      </c>
      <c r="P15" s="226"/>
      <c r="Q15" s="234">
        <v>2746</v>
      </c>
      <c r="R15" s="752">
        <v>24.952294411631076</v>
      </c>
      <c r="S15" s="746">
        <v>1736</v>
      </c>
      <c r="T15" s="749">
        <v>63.219227967953387</v>
      </c>
      <c r="U15" s="746">
        <v>1010</v>
      </c>
      <c r="V15" s="235">
        <v>36.780772032046613</v>
      </c>
      <c r="W15" s="226"/>
      <c r="X15" s="234">
        <v>5295</v>
      </c>
      <c r="Y15" s="752">
        <v>48.114493412085416</v>
      </c>
      <c r="Z15" s="746">
        <v>3943</v>
      </c>
      <c r="AA15" s="749">
        <v>74.466477809254016</v>
      </c>
      <c r="AB15" s="746">
        <v>1352</v>
      </c>
      <c r="AC15" s="235">
        <f t="shared" si="0"/>
        <v>25.533522190745988</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12047</v>
      </c>
      <c r="E16" s="740">
        <f t="shared" si="2"/>
        <v>7004</v>
      </c>
      <c r="F16" s="577">
        <f t="shared" si="3"/>
        <v>58.1389557566199</v>
      </c>
      <c r="G16" s="740">
        <f t="shared" si="4"/>
        <v>5043</v>
      </c>
      <c r="H16" s="237">
        <f t="shared" si="3"/>
        <v>41.8610442433801</v>
      </c>
      <c r="I16" s="226"/>
      <c r="J16" s="234">
        <f t="shared" si="5"/>
        <v>4983</v>
      </c>
      <c r="K16" s="752">
        <f t="shared" si="6"/>
        <v>41.362994936498716</v>
      </c>
      <c r="L16" s="746">
        <v>2078</v>
      </c>
      <c r="M16" s="749">
        <v>41.701786072647003</v>
      </c>
      <c r="N16" s="746">
        <v>2905</v>
      </c>
      <c r="O16" s="235">
        <v>58.298213927353004</v>
      </c>
      <c r="P16" s="226"/>
      <c r="Q16" s="234">
        <v>2744</v>
      </c>
      <c r="R16" s="752">
        <v>22.777454968041834</v>
      </c>
      <c r="S16" s="746">
        <v>1712</v>
      </c>
      <c r="T16" s="749">
        <v>62.390670553935855</v>
      </c>
      <c r="U16" s="746">
        <v>1032</v>
      </c>
      <c r="V16" s="235">
        <v>37.609329446064137</v>
      </c>
      <c r="W16" s="226"/>
      <c r="X16" s="234">
        <v>4320</v>
      </c>
      <c r="Y16" s="752">
        <v>35.859550095459454</v>
      </c>
      <c r="Z16" s="746">
        <v>3214</v>
      </c>
      <c r="AA16" s="749">
        <v>74.398148148148152</v>
      </c>
      <c r="AB16" s="746">
        <v>1106</v>
      </c>
      <c r="AC16" s="235">
        <f t="shared" si="0"/>
        <v>25.601851851851855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4363</v>
      </c>
      <c r="E17" s="741">
        <f t="shared" si="2"/>
        <v>2544</v>
      </c>
      <c r="F17" s="578">
        <f t="shared" si="3"/>
        <v>58.308503323401325</v>
      </c>
      <c r="G17" s="741">
        <f t="shared" si="4"/>
        <v>1819</v>
      </c>
      <c r="H17" s="237">
        <f t="shared" si="3"/>
        <v>41.691496676598675</v>
      </c>
      <c r="I17" s="226"/>
      <c r="J17" s="238">
        <f t="shared" si="5"/>
        <v>1314</v>
      </c>
      <c r="K17" s="753">
        <f t="shared" si="6"/>
        <v>30.116892046756821</v>
      </c>
      <c r="L17" s="741">
        <v>555</v>
      </c>
      <c r="M17" s="578">
        <v>42.237442922374427</v>
      </c>
      <c r="N17" s="741">
        <v>759</v>
      </c>
      <c r="O17" s="235">
        <v>57.762557077625573</v>
      </c>
      <c r="P17" s="226"/>
      <c r="Q17" s="238">
        <v>1109</v>
      </c>
      <c r="R17" s="753">
        <v>25.418290167316066</v>
      </c>
      <c r="S17" s="741">
        <v>615</v>
      </c>
      <c r="T17" s="578">
        <v>55.455365193868346</v>
      </c>
      <c r="U17" s="741">
        <v>494</v>
      </c>
      <c r="V17" s="235">
        <v>44.544634806131647</v>
      </c>
      <c r="W17" s="226"/>
      <c r="X17" s="238">
        <v>1940</v>
      </c>
      <c r="Y17" s="753">
        <v>44.46481778592711</v>
      </c>
      <c r="Z17" s="741">
        <v>1374</v>
      </c>
      <c r="AA17" s="578">
        <v>70.824742268041234</v>
      </c>
      <c r="AB17" s="741">
        <v>566</v>
      </c>
      <c r="AC17" s="235">
        <f t="shared" si="0"/>
        <v>29.175257731958766</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45346</v>
      </c>
      <c r="E18" s="740">
        <f t="shared" si="2"/>
        <v>28210</v>
      </c>
      <c r="F18" s="577">
        <f t="shared" si="3"/>
        <v>62.210558814448902</v>
      </c>
      <c r="G18" s="740">
        <f t="shared" si="4"/>
        <v>17136</v>
      </c>
      <c r="H18" s="237">
        <f t="shared" si="3"/>
        <v>37.789441185551098</v>
      </c>
      <c r="I18" s="226"/>
      <c r="J18" s="234">
        <f t="shared" si="5"/>
        <v>8798</v>
      </c>
      <c r="K18" s="752">
        <f t="shared" si="6"/>
        <v>19.401931813169853</v>
      </c>
      <c r="L18" s="746">
        <v>3707</v>
      </c>
      <c r="M18" s="749">
        <v>42.134576040009094</v>
      </c>
      <c r="N18" s="746">
        <v>5091</v>
      </c>
      <c r="O18" s="235">
        <v>57.865423959990906</v>
      </c>
      <c r="P18" s="226"/>
      <c r="Q18" s="234">
        <v>8717</v>
      </c>
      <c r="R18" s="752">
        <v>19.22330525294403</v>
      </c>
      <c r="S18" s="746">
        <v>5110</v>
      </c>
      <c r="T18" s="749">
        <v>58.621085235746243</v>
      </c>
      <c r="U18" s="746">
        <v>3607</v>
      </c>
      <c r="V18" s="235">
        <v>41.378914764253757</v>
      </c>
      <c r="W18" s="226"/>
      <c r="X18" s="234">
        <v>27831</v>
      </c>
      <c r="Y18" s="752">
        <v>61.374762933886117</v>
      </c>
      <c r="Z18" s="746">
        <v>19393</v>
      </c>
      <c r="AA18" s="749">
        <v>69.681290647120122</v>
      </c>
      <c r="AB18" s="746">
        <v>8438</v>
      </c>
      <c r="AC18" s="235">
        <f t="shared" si="0"/>
        <v>30.318709352879878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24849</v>
      </c>
      <c r="E19" s="740">
        <f t="shared" si="2"/>
        <v>16386</v>
      </c>
      <c r="F19" s="577">
        <f t="shared" si="3"/>
        <v>65.9422914402994</v>
      </c>
      <c r="G19" s="740">
        <f t="shared" si="4"/>
        <v>8463</v>
      </c>
      <c r="H19" s="237">
        <f t="shared" si="3"/>
        <v>34.057708559700586</v>
      </c>
      <c r="I19" s="226"/>
      <c r="J19" s="234">
        <f t="shared" si="5"/>
        <v>4796</v>
      </c>
      <c r="K19" s="752">
        <f t="shared" si="6"/>
        <v>19.300575475874282</v>
      </c>
      <c r="L19" s="746">
        <v>2065</v>
      </c>
      <c r="M19" s="749">
        <v>43.05671392827356</v>
      </c>
      <c r="N19" s="746">
        <v>2731</v>
      </c>
      <c r="O19" s="235">
        <v>56.94328607172644</v>
      </c>
      <c r="P19" s="226"/>
      <c r="Q19" s="234">
        <v>5087</v>
      </c>
      <c r="R19" s="752">
        <v>20.471648758501349</v>
      </c>
      <c r="S19" s="746">
        <v>3463</v>
      </c>
      <c r="T19" s="749">
        <v>68.075486534303124</v>
      </c>
      <c r="U19" s="746">
        <v>1624</v>
      </c>
      <c r="V19" s="235">
        <v>31.924513465696876</v>
      </c>
      <c r="W19" s="226"/>
      <c r="X19" s="234">
        <v>14966</v>
      </c>
      <c r="Y19" s="752">
        <v>60.227775765624372</v>
      </c>
      <c r="Z19" s="746">
        <v>10858</v>
      </c>
      <c r="AA19" s="749">
        <v>72.551115862621941</v>
      </c>
      <c r="AB19" s="746">
        <v>4108</v>
      </c>
      <c r="AC19" s="235">
        <f t="shared" si="0"/>
        <v>27.448884137378055</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72336</v>
      </c>
      <c r="E20" s="740">
        <f t="shared" si="2"/>
        <v>45514</v>
      </c>
      <c r="F20" s="577">
        <f t="shared" si="3"/>
        <v>62.920261004202615</v>
      </c>
      <c r="G20" s="740">
        <f t="shared" si="4"/>
        <v>26822</v>
      </c>
      <c r="H20" s="237">
        <f t="shared" si="3"/>
        <v>37.079738995797392</v>
      </c>
      <c r="I20" s="226"/>
      <c r="J20" s="234">
        <f t="shared" si="5"/>
        <v>21983</v>
      </c>
      <c r="K20" s="752">
        <f t="shared" si="6"/>
        <v>30.390123866401236</v>
      </c>
      <c r="L20" s="746">
        <v>9875</v>
      </c>
      <c r="M20" s="749">
        <v>44.92107537642724</v>
      </c>
      <c r="N20" s="746">
        <v>12108</v>
      </c>
      <c r="O20" s="235">
        <v>55.078924623572753</v>
      </c>
      <c r="P20" s="226"/>
      <c r="Q20" s="234">
        <v>17095</v>
      </c>
      <c r="R20" s="752">
        <v>23.632769298827693</v>
      </c>
      <c r="S20" s="746">
        <v>11161</v>
      </c>
      <c r="T20" s="749">
        <v>65.288095934483763</v>
      </c>
      <c r="U20" s="746">
        <v>5934</v>
      </c>
      <c r="V20" s="235">
        <v>34.711904065516229</v>
      </c>
      <c r="W20" s="226"/>
      <c r="X20" s="234">
        <v>33258</v>
      </c>
      <c r="Y20" s="752">
        <v>45.977106834771071</v>
      </c>
      <c r="Z20" s="746">
        <v>24478</v>
      </c>
      <c r="AA20" s="749">
        <v>73.600336761080044</v>
      </c>
      <c r="AB20" s="746">
        <v>8780</v>
      </c>
      <c r="AC20" s="235">
        <f t="shared" si="0"/>
        <v>26.399663238919956</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46067</v>
      </c>
      <c r="E21" s="740">
        <f t="shared" si="2"/>
        <v>28101</v>
      </c>
      <c r="F21" s="577">
        <f t="shared" si="3"/>
        <v>61.000282197668611</v>
      </c>
      <c r="G21" s="740">
        <f t="shared" si="4"/>
        <v>17966</v>
      </c>
      <c r="H21" s="237">
        <f t="shared" si="3"/>
        <v>38.999717802331382</v>
      </c>
      <c r="I21" s="226"/>
      <c r="J21" s="234">
        <f t="shared" si="5"/>
        <v>14224</v>
      </c>
      <c r="K21" s="752">
        <f t="shared" si="6"/>
        <v>30.876766448867954</v>
      </c>
      <c r="L21" s="746">
        <v>5559</v>
      </c>
      <c r="M21" s="749">
        <v>39.081833520809901</v>
      </c>
      <c r="N21" s="746">
        <v>8665</v>
      </c>
      <c r="O21" s="235">
        <v>60.918166479190106</v>
      </c>
      <c r="P21" s="226"/>
      <c r="Q21" s="234">
        <v>10420</v>
      </c>
      <c r="R21" s="752">
        <v>22.619228514989036</v>
      </c>
      <c r="S21" s="746">
        <v>6853</v>
      </c>
      <c r="T21" s="749">
        <v>65.767754318618046</v>
      </c>
      <c r="U21" s="746">
        <v>3567</v>
      </c>
      <c r="V21" s="235">
        <v>34.232245681381954</v>
      </c>
      <c r="W21" s="226"/>
      <c r="X21" s="234">
        <v>21423</v>
      </c>
      <c r="Y21" s="752">
        <v>46.504005036143006</v>
      </c>
      <c r="Z21" s="746">
        <v>15689</v>
      </c>
      <c r="AA21" s="749">
        <v>73.234374270643698</v>
      </c>
      <c r="AB21" s="746">
        <v>5734</v>
      </c>
      <c r="AC21" s="235">
        <f t="shared" si="0"/>
        <v>26.765625729356302</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11052</v>
      </c>
      <c r="E22" s="740">
        <f t="shared" si="2"/>
        <v>7101</v>
      </c>
      <c r="F22" s="577">
        <f t="shared" si="3"/>
        <v>64.250814332247558</v>
      </c>
      <c r="G22" s="740">
        <f t="shared" si="4"/>
        <v>3951</v>
      </c>
      <c r="H22" s="237">
        <f t="shared" si="3"/>
        <v>35.749185667752442</v>
      </c>
      <c r="I22" s="226"/>
      <c r="J22" s="234">
        <f t="shared" si="5"/>
        <v>2858</v>
      </c>
      <c r="K22" s="752">
        <f t="shared" si="6"/>
        <v>25.859572927976838</v>
      </c>
      <c r="L22" s="746">
        <v>1223</v>
      </c>
      <c r="M22" s="749">
        <v>42.792162351294607</v>
      </c>
      <c r="N22" s="746">
        <v>1635</v>
      </c>
      <c r="O22" s="235">
        <v>57.207837648705386</v>
      </c>
      <c r="P22" s="226"/>
      <c r="Q22" s="234">
        <v>2447</v>
      </c>
      <c r="R22" s="752">
        <v>22.140788997466522</v>
      </c>
      <c r="S22" s="746">
        <v>1681</v>
      </c>
      <c r="T22" s="749">
        <v>68.696362893338787</v>
      </c>
      <c r="U22" s="746">
        <v>766</v>
      </c>
      <c r="V22" s="235">
        <v>31.30363710666122</v>
      </c>
      <c r="W22" s="226"/>
      <c r="X22" s="234">
        <v>5747</v>
      </c>
      <c r="Y22" s="752">
        <v>51.999638074556643</v>
      </c>
      <c r="Z22" s="746">
        <v>4197</v>
      </c>
      <c r="AA22" s="749">
        <v>73.029406646946242</v>
      </c>
      <c r="AB22" s="746">
        <v>1550</v>
      </c>
      <c r="AC22" s="235">
        <f t="shared" si="0"/>
        <v>26.970593353053768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20911</v>
      </c>
      <c r="E23" s="740">
        <f t="shared" si="2"/>
        <v>12341</v>
      </c>
      <c r="F23" s="577">
        <f t="shared" si="3"/>
        <v>59.016785423939552</v>
      </c>
      <c r="G23" s="740">
        <f t="shared" si="4"/>
        <v>8570</v>
      </c>
      <c r="H23" s="237">
        <f t="shared" si="3"/>
        <v>40.983214576060448</v>
      </c>
      <c r="I23" s="226"/>
      <c r="J23" s="234">
        <f t="shared" si="5"/>
        <v>7211</v>
      </c>
      <c r="K23" s="752">
        <f t="shared" si="6"/>
        <v>34.484242743053898</v>
      </c>
      <c r="L23" s="746">
        <v>2681</v>
      </c>
      <c r="M23" s="749">
        <v>37.179309388434334</v>
      </c>
      <c r="N23" s="746">
        <v>4530</v>
      </c>
      <c r="O23" s="235">
        <v>62.820690611565666</v>
      </c>
      <c r="P23" s="226"/>
      <c r="Q23" s="234">
        <v>3934</v>
      </c>
      <c r="R23" s="752">
        <v>18.813064894074888</v>
      </c>
      <c r="S23" s="746">
        <v>2404</v>
      </c>
      <c r="T23" s="749">
        <v>61.108286731062535</v>
      </c>
      <c r="U23" s="746">
        <v>1530</v>
      </c>
      <c r="V23" s="235">
        <v>38.891713268937465</v>
      </c>
      <c r="W23" s="226"/>
      <c r="X23" s="234">
        <v>9766</v>
      </c>
      <c r="Y23" s="752">
        <v>46.702692362871218</v>
      </c>
      <c r="Z23" s="746">
        <v>7256</v>
      </c>
      <c r="AA23" s="749">
        <v>74.298586934261721</v>
      </c>
      <c r="AB23" s="746">
        <v>2510</v>
      </c>
      <c r="AC23" s="235">
        <f t="shared" si="0"/>
        <v>25.701413065738276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49109</v>
      </c>
      <c r="E24" s="740">
        <f t="shared" si="2"/>
        <v>32921</v>
      </c>
      <c r="F24" s="577">
        <f t="shared" si="3"/>
        <v>67.036592070699868</v>
      </c>
      <c r="G24" s="740">
        <f t="shared" si="4"/>
        <v>16188</v>
      </c>
      <c r="H24" s="237">
        <f t="shared" si="3"/>
        <v>32.963407929300125</v>
      </c>
      <c r="I24" s="226"/>
      <c r="J24" s="234">
        <f t="shared" si="5"/>
        <v>11974</v>
      </c>
      <c r="K24" s="752">
        <f t="shared" si="6"/>
        <v>24.382496080148243</v>
      </c>
      <c r="L24" s="746">
        <v>5584</v>
      </c>
      <c r="M24" s="749">
        <v>46.634374478035745</v>
      </c>
      <c r="N24" s="746">
        <v>6390</v>
      </c>
      <c r="O24" s="235">
        <v>53.365625521964255</v>
      </c>
      <c r="P24" s="226"/>
      <c r="Q24" s="234">
        <v>10220</v>
      </c>
      <c r="R24" s="752">
        <v>20.810849335152415</v>
      </c>
      <c r="S24" s="746">
        <v>7141</v>
      </c>
      <c r="T24" s="749">
        <v>69.872798434442274</v>
      </c>
      <c r="U24" s="746">
        <v>3079</v>
      </c>
      <c r="V24" s="235">
        <v>30.127201565557733</v>
      </c>
      <c r="W24" s="226"/>
      <c r="X24" s="234">
        <v>26915</v>
      </c>
      <c r="Y24" s="752">
        <v>54.806654584699345</v>
      </c>
      <c r="Z24" s="746">
        <v>20196</v>
      </c>
      <c r="AA24" s="749">
        <v>75.036225153260261</v>
      </c>
      <c r="AB24" s="746">
        <v>6719</v>
      </c>
      <c r="AC24" s="235">
        <f t="shared" si="0"/>
        <v>24.963774846739735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10514</v>
      </c>
      <c r="E25" s="740">
        <f t="shared" si="2"/>
        <v>6802</v>
      </c>
      <c r="F25" s="577">
        <f t="shared" si="3"/>
        <v>64.694692790564957</v>
      </c>
      <c r="G25" s="740">
        <f t="shared" si="4"/>
        <v>3712</v>
      </c>
      <c r="H25" s="237">
        <f t="shared" si="3"/>
        <v>35.305307209435036</v>
      </c>
      <c r="I25" s="226"/>
      <c r="J25" s="234">
        <f t="shared" si="5"/>
        <v>3044</v>
      </c>
      <c r="K25" s="752">
        <f t="shared" si="6"/>
        <v>28.951873692219898</v>
      </c>
      <c r="L25" s="746">
        <v>1241</v>
      </c>
      <c r="M25" s="749">
        <v>40.768725361366627</v>
      </c>
      <c r="N25" s="746">
        <v>1803</v>
      </c>
      <c r="O25" s="235">
        <v>59.23127463863338</v>
      </c>
      <c r="P25" s="226"/>
      <c r="Q25" s="234">
        <v>2716</v>
      </c>
      <c r="R25" s="752">
        <v>25.832223701731028</v>
      </c>
      <c r="S25" s="746">
        <v>1981</v>
      </c>
      <c r="T25" s="749">
        <v>72.9381443298969</v>
      </c>
      <c r="U25" s="746">
        <v>735</v>
      </c>
      <c r="V25" s="235">
        <v>27.061855670103093</v>
      </c>
      <c r="W25" s="226"/>
      <c r="X25" s="234">
        <v>4754</v>
      </c>
      <c r="Y25" s="752">
        <v>45.215902606049077</v>
      </c>
      <c r="Z25" s="746">
        <v>3580</v>
      </c>
      <c r="AA25" s="749">
        <v>75.305006310475392</v>
      </c>
      <c r="AB25" s="746">
        <v>1174</v>
      </c>
      <c r="AC25" s="235">
        <f t="shared" si="0"/>
        <v>24.694993689524612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6328</v>
      </c>
      <c r="E26" s="742">
        <f t="shared" si="2"/>
        <v>3925</v>
      </c>
      <c r="F26" s="579">
        <f t="shared" si="3"/>
        <v>62.025916561314787</v>
      </c>
      <c r="G26" s="742">
        <f t="shared" si="4"/>
        <v>2403</v>
      </c>
      <c r="H26" s="237">
        <f t="shared" si="3"/>
        <v>37.974083438685206</v>
      </c>
      <c r="I26" s="226"/>
      <c r="J26" s="238">
        <f t="shared" si="5"/>
        <v>1538</v>
      </c>
      <c r="K26" s="753">
        <f t="shared" si="6"/>
        <v>24.304677623261696</v>
      </c>
      <c r="L26" s="741">
        <v>621</v>
      </c>
      <c r="M26" s="578">
        <v>40.377113133940185</v>
      </c>
      <c r="N26" s="741">
        <v>917</v>
      </c>
      <c r="O26" s="235">
        <v>59.622886866059822</v>
      </c>
      <c r="P26" s="226"/>
      <c r="Q26" s="238">
        <v>1248</v>
      </c>
      <c r="R26" s="753">
        <v>19.721871049304678</v>
      </c>
      <c r="S26" s="741">
        <v>717</v>
      </c>
      <c r="T26" s="578">
        <v>57.451923076923073</v>
      </c>
      <c r="U26" s="741">
        <v>531</v>
      </c>
      <c r="V26" s="235">
        <v>42.54807692307692</v>
      </c>
      <c r="W26" s="226"/>
      <c r="X26" s="238">
        <v>3542</v>
      </c>
      <c r="Y26" s="753">
        <v>55.973451327433629</v>
      </c>
      <c r="Z26" s="741">
        <v>2587</v>
      </c>
      <c r="AA26" s="578">
        <v>73.037831733483898</v>
      </c>
      <c r="AB26" s="741">
        <v>955</v>
      </c>
      <c r="AC26" s="235">
        <f t="shared" si="0"/>
        <v>26.962168266516091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26885</v>
      </c>
      <c r="E27" s="742">
        <f t="shared" si="2"/>
        <v>16096</v>
      </c>
      <c r="F27" s="579">
        <f t="shared" si="3"/>
        <v>59.869815882462341</v>
      </c>
      <c r="G27" s="742">
        <f t="shared" si="4"/>
        <v>10789</v>
      </c>
      <c r="H27" s="237">
        <f t="shared" si="3"/>
        <v>40.130184117537659</v>
      </c>
      <c r="I27" s="226"/>
      <c r="J27" s="238">
        <f t="shared" si="5"/>
        <v>7875</v>
      </c>
      <c r="K27" s="753">
        <f t="shared" si="6"/>
        <v>29.291426445973588</v>
      </c>
      <c r="L27" s="741">
        <v>3088</v>
      </c>
      <c r="M27" s="578">
        <v>39.212698412698408</v>
      </c>
      <c r="N27" s="741">
        <v>4787</v>
      </c>
      <c r="O27" s="235">
        <v>60.787301587301592</v>
      </c>
      <c r="P27" s="226"/>
      <c r="Q27" s="238">
        <v>5354</v>
      </c>
      <c r="R27" s="753">
        <v>19.914450437046678</v>
      </c>
      <c r="S27" s="741">
        <v>3126</v>
      </c>
      <c r="T27" s="578">
        <v>58.386253268584234</v>
      </c>
      <c r="U27" s="741">
        <v>2228</v>
      </c>
      <c r="V27" s="235">
        <v>41.613746731415766</v>
      </c>
      <c r="W27" s="226"/>
      <c r="X27" s="238">
        <v>13656</v>
      </c>
      <c r="Y27" s="753">
        <v>50.794123116979726</v>
      </c>
      <c r="Z27" s="741">
        <v>9882</v>
      </c>
      <c r="AA27" s="578">
        <v>72.363796133567661</v>
      </c>
      <c r="AB27" s="741">
        <v>3774</v>
      </c>
      <c r="AC27" s="235">
        <f t="shared" si="0"/>
        <v>27.636203866432336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2713</v>
      </c>
      <c r="E28" s="742">
        <f t="shared" si="2"/>
        <v>1865</v>
      </c>
      <c r="F28" s="579">
        <f t="shared" si="3"/>
        <v>68.743088831551788</v>
      </c>
      <c r="G28" s="742">
        <f t="shared" si="4"/>
        <v>848</v>
      </c>
      <c r="H28" s="243">
        <f t="shared" si="3"/>
        <v>31.256911168448216</v>
      </c>
      <c r="I28" s="226"/>
      <c r="J28" s="238">
        <f t="shared" si="5"/>
        <v>351</v>
      </c>
      <c r="K28" s="753">
        <f t="shared" si="6"/>
        <v>12.937707335053448</v>
      </c>
      <c r="L28" s="741">
        <v>153</v>
      </c>
      <c r="M28" s="578">
        <v>43.589743589743591</v>
      </c>
      <c r="N28" s="741">
        <v>198</v>
      </c>
      <c r="O28" s="242">
        <v>56.410256410256409</v>
      </c>
      <c r="P28" s="226"/>
      <c r="Q28" s="238">
        <v>571</v>
      </c>
      <c r="R28" s="753">
        <v>21.046811647622558</v>
      </c>
      <c r="S28" s="741">
        <v>386</v>
      </c>
      <c r="T28" s="578">
        <v>67.600700525394046</v>
      </c>
      <c r="U28" s="741">
        <v>185</v>
      </c>
      <c r="V28" s="242">
        <v>32.399299474605954</v>
      </c>
      <c r="W28" s="226"/>
      <c r="X28" s="238">
        <v>1791</v>
      </c>
      <c r="Y28" s="753">
        <v>66.015481017323992</v>
      </c>
      <c r="Z28" s="741">
        <v>1326</v>
      </c>
      <c r="AA28" s="578">
        <v>74.036850921273029</v>
      </c>
      <c r="AB28" s="741">
        <v>465</v>
      </c>
      <c r="AC28" s="242">
        <f t="shared" si="0"/>
        <v>25.963149078726964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925</v>
      </c>
      <c r="E29" s="743">
        <f t="shared" si="2"/>
        <v>523</v>
      </c>
      <c r="F29" s="580">
        <f t="shared" si="3"/>
        <v>56.54054054054054</v>
      </c>
      <c r="G29" s="743">
        <f t="shared" si="4"/>
        <v>402</v>
      </c>
      <c r="H29" s="248">
        <f t="shared" si="3"/>
        <v>43.45945945945946</v>
      </c>
      <c r="I29" s="226"/>
      <c r="J29" s="245">
        <f t="shared" si="5"/>
        <v>473</v>
      </c>
      <c r="K29" s="754">
        <f t="shared" si="6"/>
        <v>51.135135135135137</v>
      </c>
      <c r="L29" s="747">
        <v>181</v>
      </c>
      <c r="M29" s="750">
        <v>38.266384778012686</v>
      </c>
      <c r="N29" s="747">
        <v>292</v>
      </c>
      <c r="O29" s="246">
        <v>61.733615221987314</v>
      </c>
      <c r="P29" s="226"/>
      <c r="Q29" s="245">
        <v>176</v>
      </c>
      <c r="R29" s="754">
        <v>19.027027027027028</v>
      </c>
      <c r="S29" s="747">
        <v>123</v>
      </c>
      <c r="T29" s="750">
        <v>69.88636363636364</v>
      </c>
      <c r="U29" s="747">
        <v>53</v>
      </c>
      <c r="V29" s="246">
        <v>30.113636363636363</v>
      </c>
      <c r="W29" s="226"/>
      <c r="X29" s="245">
        <v>276</v>
      </c>
      <c r="Y29" s="754">
        <v>29.837837837837839</v>
      </c>
      <c r="Z29" s="747">
        <v>219</v>
      </c>
      <c r="AA29" s="750">
        <v>79.347826086956516</v>
      </c>
      <c r="AB29" s="747">
        <v>57</v>
      </c>
      <c r="AC29" s="246">
        <f t="shared" si="0"/>
        <v>20.652173913043477</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439069</v>
      </c>
      <c r="E31" s="744">
        <f>L31+S31+Z31</f>
        <v>278439</v>
      </c>
      <c r="F31" s="409">
        <f>E31/$D31*100</f>
        <v>63.415772919518346</v>
      </c>
      <c r="G31" s="744">
        <f>N31+U31+AB31</f>
        <v>160630</v>
      </c>
      <c r="H31" s="255">
        <f>G31/$D31*100</f>
        <v>36.584227080481654</v>
      </c>
      <c r="I31" s="211"/>
      <c r="J31" s="253">
        <f>SUM(J12:J29)</f>
        <v>117278</v>
      </c>
      <c r="K31" s="755">
        <f>J31/$D31*100</f>
        <v>26.71060812765192</v>
      </c>
      <c r="L31" s="744">
        <f>SUM(L12:L29)</f>
        <v>49942</v>
      </c>
      <c r="M31" s="409">
        <f t="shared" ref="M31:O31" si="7">L31/$J31*100</f>
        <v>42.584286908030492</v>
      </c>
      <c r="N31" s="744">
        <f>SUM(N12:N29)</f>
        <v>67336</v>
      </c>
      <c r="O31" s="254">
        <f t="shared" si="7"/>
        <v>57.415713091969508</v>
      </c>
      <c r="P31" s="211"/>
      <c r="Q31" s="253">
        <f>SUM(Q12:Q29)</f>
        <v>98235</v>
      </c>
      <c r="R31" s="755">
        <f>Q31/$D31*100</f>
        <v>22.373476606182628</v>
      </c>
      <c r="S31" s="744">
        <f>SUM(S12:S29)</f>
        <v>65140</v>
      </c>
      <c r="T31" s="409">
        <f>S31/$Q31*100</f>
        <v>66.310378174784958</v>
      </c>
      <c r="U31" s="744">
        <f>SUM(U12:U29)</f>
        <v>33095</v>
      </c>
      <c r="V31" s="254">
        <f>U31/$Q31*100</f>
        <v>33.689621825215042</v>
      </c>
      <c r="W31" s="211"/>
      <c r="X31" s="253">
        <f>SUM(X12:X29)</f>
        <v>223556</v>
      </c>
      <c r="Y31" s="755">
        <f>X31/$D31*100</f>
        <v>50.915915266165456</v>
      </c>
      <c r="Z31" s="744">
        <f>SUM(Z12:Z29)</f>
        <v>163357</v>
      </c>
      <c r="AA31" s="409">
        <f>Z31/$X31*100</f>
        <v>73.07207142729338</v>
      </c>
      <c r="AB31" s="744">
        <f>SUM(AB12:AB29)</f>
        <v>60199</v>
      </c>
      <c r="AC31" s="254">
        <f>AB31/$X31*100</f>
        <v>26.927928572706616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7"/>
      <c r="C34" s="1057"/>
      <c r="D34" s="1057"/>
      <c r="E34" s="1057"/>
      <c r="F34" s="1057"/>
      <c r="G34" s="1057"/>
      <c r="H34" s="1057"/>
    </row>
    <row r="35" spans="2:14" ht="29.25" customHeight="1" x14ac:dyDescent="0.2">
      <c r="B35" s="1064"/>
      <c r="C35" s="1064"/>
      <c r="D35" s="1064"/>
      <c r="E35" s="737"/>
      <c r="F35" s="737"/>
      <c r="G35" s="737"/>
      <c r="H35" s="262"/>
      <c r="I35" s="262"/>
      <c r="J35" s="262"/>
      <c r="K35" s="262"/>
      <c r="L35" s="262"/>
      <c r="M35" s="262"/>
      <c r="N35" s="262"/>
    </row>
    <row r="36" spans="2:14" ht="4.5" customHeight="1" x14ac:dyDescent="0.2">
      <c r="B36" s="1065"/>
      <c r="C36" s="1065"/>
      <c r="D36" s="1065"/>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8.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33"/>
      <c r="C2" s="1033"/>
    </row>
    <row r="3" spans="1:38" s="208" customFormat="1" ht="4.5" customHeight="1" x14ac:dyDescent="0.2">
      <c r="B3" s="1034"/>
      <c r="C3" s="1034"/>
    </row>
    <row r="4" spans="1:38" s="208" customFormat="1" ht="35.25" customHeight="1" x14ac:dyDescent="0.2">
      <c r="A4" s="1081" t="s">
        <v>438</v>
      </c>
      <c r="B4" s="1081"/>
      <c r="C4" s="1081"/>
      <c r="D4" s="1081"/>
      <c r="E4" s="1081"/>
      <c r="F4" s="1081"/>
      <c r="G4" s="1081"/>
      <c r="H4" s="1081"/>
      <c r="I4" s="1081"/>
      <c r="J4" s="1081"/>
      <c r="K4" s="1081"/>
      <c r="L4" s="1081"/>
      <c r="M4" s="1081"/>
      <c r="N4" s="1081"/>
    </row>
    <row r="5" spans="1:38" s="208" customFormat="1" ht="17.25" customHeight="1" x14ac:dyDescent="0.2">
      <c r="B5" s="1035" t="str">
        <f>porsaad!B6</f>
        <v>Situación a 30 de junio de 2023</v>
      </c>
      <c r="C5" s="1035"/>
      <c r="D5" s="1035"/>
      <c r="E5" s="1035"/>
      <c r="F5" s="1035"/>
      <c r="G5" s="1035"/>
      <c r="H5" s="1035"/>
      <c r="I5" s="1035"/>
      <c r="J5" s="1035"/>
      <c r="K5" s="1035"/>
      <c r="L5" s="1035"/>
      <c r="M5" s="1035"/>
      <c r="N5" s="1035"/>
    </row>
    <row r="6" spans="1:38" s="208" customFormat="1" ht="6" customHeight="1" x14ac:dyDescent="0.2"/>
    <row r="7" spans="1:38" s="213" customFormat="1" ht="12.75" customHeight="1" x14ac:dyDescent="0.2">
      <c r="A7" s="209"/>
      <c r="B7" s="1036" t="s">
        <v>15</v>
      </c>
      <c r="C7" s="211"/>
      <c r="D7" s="1039" t="s">
        <v>262</v>
      </c>
      <c r="E7" s="1040"/>
      <c r="F7" s="568"/>
      <c r="G7" s="1043"/>
      <c r="H7" s="1043"/>
      <c r="I7" s="568"/>
      <c r="J7" s="1043"/>
      <c r="K7" s="1043"/>
      <c r="L7" s="568"/>
      <c r="M7" s="1111"/>
      <c r="N7" s="1112"/>
      <c r="O7" s="430"/>
      <c r="P7" s="430"/>
      <c r="Q7" s="431"/>
      <c r="R7" s="431"/>
      <c r="S7" s="431"/>
      <c r="T7" s="431"/>
      <c r="U7" s="431"/>
      <c r="V7" s="431"/>
      <c r="W7" s="432"/>
    </row>
    <row r="8" spans="1:38" s="213" customFormat="1" ht="33.75" customHeight="1" x14ac:dyDescent="0.2">
      <c r="A8" s="209"/>
      <c r="B8" s="1037"/>
      <c r="C8" s="211"/>
      <c r="D8" s="1041"/>
      <c r="E8" s="1042"/>
      <c r="F8" s="501"/>
      <c r="G8" s="1127" t="s">
        <v>279</v>
      </c>
      <c r="H8" s="1128"/>
      <c r="I8" s="211"/>
      <c r="J8" s="1127" t="s">
        <v>280</v>
      </c>
      <c r="K8" s="1128"/>
      <c r="L8" s="211"/>
      <c r="M8" s="1127" t="s">
        <v>281</v>
      </c>
      <c r="N8" s="1128"/>
      <c r="O8" s="430"/>
      <c r="P8" s="430"/>
      <c r="Q8" s="431"/>
      <c r="R8" s="431"/>
      <c r="S8" s="431"/>
      <c r="T8" s="431"/>
      <c r="U8" s="431"/>
      <c r="V8" s="431"/>
      <c r="W8" s="432"/>
    </row>
    <row r="9" spans="1:38" s="213" customFormat="1" ht="6" customHeight="1" x14ac:dyDescent="0.2">
      <c r="A9" s="209"/>
      <c r="B9" s="1037"/>
      <c r="C9" s="211"/>
      <c r="D9" s="1051" t="s">
        <v>12</v>
      </c>
      <c r="E9" s="1069" t="s">
        <v>228</v>
      </c>
      <c r="F9" s="211"/>
      <c r="G9" s="1051" t="s">
        <v>12</v>
      </c>
      <c r="H9" s="1072" t="s">
        <v>228</v>
      </c>
      <c r="I9" s="211"/>
      <c r="J9" s="1051" t="s">
        <v>12</v>
      </c>
      <c r="K9" s="1072" t="s">
        <v>228</v>
      </c>
      <c r="L9" s="211"/>
      <c r="M9" s="1051" t="s">
        <v>12</v>
      </c>
      <c r="N9" s="1072" t="s">
        <v>228</v>
      </c>
      <c r="O9" s="430"/>
      <c r="P9" s="430"/>
      <c r="Q9" s="431"/>
      <c r="R9" s="431"/>
      <c r="S9" s="431"/>
      <c r="T9" s="431"/>
      <c r="U9" s="431"/>
      <c r="V9" s="431"/>
      <c r="W9" s="432"/>
    </row>
    <row r="10" spans="1:38" s="219" customFormat="1" ht="27.75" customHeight="1" x14ac:dyDescent="0.2">
      <c r="A10" s="214"/>
      <c r="B10" s="1038"/>
      <c r="C10" s="216"/>
      <c r="D10" s="1052"/>
      <c r="E10" s="1070"/>
      <c r="F10" s="216"/>
      <c r="G10" s="1052"/>
      <c r="H10" s="1073"/>
      <c r="I10" s="216"/>
      <c r="J10" s="1052"/>
      <c r="K10" s="1073"/>
      <c r="L10" s="216"/>
      <c r="M10" s="1052"/>
      <c r="N10" s="1073"/>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272883</v>
      </c>
      <c r="E12" s="762">
        <f>D12/'20pobl'!D12*100</f>
        <v>3.2103176083067351</v>
      </c>
      <c r="F12" s="226"/>
      <c r="G12" s="227">
        <v>82646</v>
      </c>
      <c r="H12" s="768">
        <v>1.1851949155617099</v>
      </c>
      <c r="I12" s="226"/>
      <c r="J12" s="227">
        <v>56875</v>
      </c>
      <c r="K12" s="768">
        <v>5.1384745484014944</v>
      </c>
      <c r="L12" s="226"/>
      <c r="M12" s="227">
        <v>133362</v>
      </c>
      <c r="N12" s="768">
        <f>M12/'20pobl'!X12*100</f>
        <v>31.742125281452459</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38821</v>
      </c>
      <c r="E13" s="763">
        <f>D13/'20pobl'!D13*100</f>
        <v>2.9269819009812901</v>
      </c>
      <c r="F13" s="226"/>
      <c r="G13" s="234">
        <v>8104</v>
      </c>
      <c r="H13" s="769">
        <v>0.78422188911930846</v>
      </c>
      <c r="I13" s="226"/>
      <c r="J13" s="234">
        <v>7070</v>
      </c>
      <c r="K13" s="769">
        <v>3.6078607478018587</v>
      </c>
      <c r="L13" s="226"/>
      <c r="M13" s="234">
        <v>23647</v>
      </c>
      <c r="N13" s="769">
        <f>M13/'20pobl'!X13*100</f>
        <v>24.385138131232406</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29810</v>
      </c>
      <c r="E14" s="763">
        <f>D14/'20pobl'!D14*100</f>
        <v>2.9670961872664692</v>
      </c>
      <c r="F14" s="226"/>
      <c r="G14" s="234">
        <v>7432</v>
      </c>
      <c r="H14" s="769">
        <v>1.0155363950644276</v>
      </c>
      <c r="I14" s="226"/>
      <c r="J14" s="234">
        <v>6068</v>
      </c>
      <c r="K14" s="769">
        <v>3.2338520571306755</v>
      </c>
      <c r="L14" s="226"/>
      <c r="M14" s="234">
        <v>16310</v>
      </c>
      <c r="N14" s="769">
        <f>M14/'20pobl'!X14*100</f>
        <v>19.139598197521593</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27990</v>
      </c>
      <c r="E15" s="763">
        <f>D15/'20pobl'!D15*100</f>
        <v>2.3787690401382218</v>
      </c>
      <c r="F15" s="226"/>
      <c r="G15" s="234">
        <v>7431</v>
      </c>
      <c r="H15" s="769">
        <v>0.75489600497371934</v>
      </c>
      <c r="I15" s="226"/>
      <c r="J15" s="234">
        <v>6083</v>
      </c>
      <c r="K15" s="769">
        <v>4.3136643099768115</v>
      </c>
      <c r="L15" s="226"/>
      <c r="M15" s="234">
        <v>14476</v>
      </c>
      <c r="N15" s="769">
        <f>M15/'20pobl'!X15*100</f>
        <v>28.235936646641179</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38568</v>
      </c>
      <c r="E16" s="763">
        <f>D16/'20pobl'!D16*100</f>
        <v>1.7710420301042245</v>
      </c>
      <c r="F16" s="226"/>
      <c r="G16" s="234">
        <v>15446</v>
      </c>
      <c r="H16" s="769">
        <v>0.8558127783496986</v>
      </c>
      <c r="I16" s="226"/>
      <c r="J16" s="234">
        <v>7631</v>
      </c>
      <c r="K16" s="769">
        <v>2.7507227360877811</v>
      </c>
      <c r="L16" s="226"/>
      <c r="M16" s="234">
        <v>15491</v>
      </c>
      <c r="N16" s="769">
        <f>M16/'20pobl'!X16*100</f>
        <v>16.229609529696486</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17776</v>
      </c>
      <c r="E17" s="764">
        <f>D17/'20pobl'!D17*100</f>
        <v>3.0365458266285392</v>
      </c>
      <c r="F17" s="226"/>
      <c r="G17" s="238">
        <v>4518</v>
      </c>
      <c r="H17" s="770">
        <v>1.0032486782120944</v>
      </c>
      <c r="I17" s="226"/>
      <c r="J17" s="238">
        <v>3707</v>
      </c>
      <c r="K17" s="770">
        <v>3.942065357252996</v>
      </c>
      <c r="L17" s="226"/>
      <c r="M17" s="238">
        <v>9551</v>
      </c>
      <c r="N17" s="770">
        <f>M17/'20pobl'!X17*100</f>
        <v>23.279223944623183</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118073</v>
      </c>
      <c r="E18" s="763">
        <f>D18/'20pobl'!D18*100</f>
        <v>4.9764397464427814</v>
      </c>
      <c r="F18" s="226"/>
      <c r="G18" s="234">
        <v>24654</v>
      </c>
      <c r="H18" s="769">
        <v>1.4083662232032534</v>
      </c>
      <c r="I18" s="226"/>
      <c r="J18" s="234">
        <v>20386</v>
      </c>
      <c r="K18" s="769">
        <v>5.0554497480458673</v>
      </c>
      <c r="L18" s="226"/>
      <c r="M18" s="234">
        <v>73033</v>
      </c>
      <c r="N18" s="769">
        <f>M18/'20pobl'!X18*100</f>
        <v>33.370801405509638</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68992</v>
      </c>
      <c r="E19" s="763">
        <f>D19/'20pobl'!D19*100</f>
        <v>3.360008727295396</v>
      </c>
      <c r="F19" s="226"/>
      <c r="G19" s="234">
        <v>15953</v>
      </c>
      <c r="H19" s="769">
        <v>0.96228724331517101</v>
      </c>
      <c r="I19" s="226"/>
      <c r="J19" s="234">
        <v>12133</v>
      </c>
      <c r="K19" s="769">
        <v>4.60806915331999</v>
      </c>
      <c r="L19" s="226"/>
      <c r="M19" s="234">
        <v>40906</v>
      </c>
      <c r="N19" s="769">
        <f>M19/'20pobl'!X19*100</f>
        <v>30.940638993101778</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197300</v>
      </c>
      <c r="E20" s="763">
        <f>D20/'20pobl'!D20*100</f>
        <v>2.5318856542434878</v>
      </c>
      <c r="F20" s="226"/>
      <c r="G20" s="234">
        <v>53579</v>
      </c>
      <c r="H20" s="769">
        <v>0.85170190957739034</v>
      </c>
      <c r="I20" s="226"/>
      <c r="J20" s="234">
        <v>39714</v>
      </c>
      <c r="K20" s="769">
        <v>3.7876136241169722</v>
      </c>
      <c r="L20" s="226"/>
      <c r="M20" s="234">
        <v>104007</v>
      </c>
      <c r="N20" s="769">
        <f>M20/'20pobl'!X20*100</f>
        <v>22.945825023385517</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142536</v>
      </c>
      <c r="E21" s="763">
        <f>D21/'20pobl'!D21*100</f>
        <v>2.7959380670765426</v>
      </c>
      <c r="F21" s="226"/>
      <c r="G21" s="234">
        <v>38467</v>
      </c>
      <c r="H21" s="769">
        <v>0.94287732618648312</v>
      </c>
      <c r="I21" s="226"/>
      <c r="J21" s="234">
        <v>28897</v>
      </c>
      <c r="K21" s="769">
        <v>3.9598329845851952</v>
      </c>
      <c r="L21" s="226"/>
      <c r="M21" s="234">
        <v>75172</v>
      </c>
      <c r="N21" s="769">
        <f>M21/'20pobl'!X21*100</f>
        <v>26.059042944104721</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34378</v>
      </c>
      <c r="E22" s="763">
        <f>D22/'20pobl'!D22*100</f>
        <v>3.2592702147185753</v>
      </c>
      <c r="F22" s="226"/>
      <c r="G22" s="234">
        <v>8521</v>
      </c>
      <c r="H22" s="769">
        <v>1.0290404116644707</v>
      </c>
      <c r="I22" s="226"/>
      <c r="J22" s="234">
        <v>6548</v>
      </c>
      <c r="K22" s="769">
        <v>4.290366332287169</v>
      </c>
      <c r="L22" s="226"/>
      <c r="M22" s="234">
        <v>19309</v>
      </c>
      <c r="N22" s="769">
        <f>M22/'20pobl'!X22*100</f>
        <v>26.05732638795174</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72272</v>
      </c>
      <c r="E23" s="763">
        <f>D23/'20pobl'!D23*100</f>
        <v>2.6862281004317472</v>
      </c>
      <c r="F23" s="226"/>
      <c r="G23" s="234">
        <v>20046</v>
      </c>
      <c r="H23" s="769">
        <v>1.0084343058826843</v>
      </c>
      <c r="I23" s="226"/>
      <c r="J23" s="234">
        <v>13097</v>
      </c>
      <c r="K23" s="769">
        <v>2.8175952877294663</v>
      </c>
      <c r="L23" s="226"/>
      <c r="M23" s="234">
        <v>39129</v>
      </c>
      <c r="N23" s="769">
        <f>M23/'20pobl'!X23*100</f>
        <v>16.454514489005511</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171082</v>
      </c>
      <c r="E24" s="763">
        <f>D24/'20pobl'!D24*100</f>
        <v>2.5344219902535223</v>
      </c>
      <c r="F24" s="226"/>
      <c r="G24" s="234">
        <v>45148</v>
      </c>
      <c r="H24" s="769">
        <v>0.81878452898398946</v>
      </c>
      <c r="I24" s="226"/>
      <c r="J24" s="234">
        <v>30713</v>
      </c>
      <c r="K24" s="769">
        <v>3.5463924668171609</v>
      </c>
      <c r="L24" s="226"/>
      <c r="M24" s="234">
        <v>95221</v>
      </c>
      <c r="N24" s="769">
        <f>M24/'20pobl'!X24*100</f>
        <v>25.716361397235559</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39144</v>
      </c>
      <c r="E25" s="763">
        <f>D25/'20pobl'!D25*100</f>
        <v>2.5552948733515333</v>
      </c>
      <c r="F25" s="226"/>
      <c r="G25" s="234">
        <v>14394</v>
      </c>
      <c r="H25" s="769">
        <v>1.1201216461134642</v>
      </c>
      <c r="I25" s="226"/>
      <c r="J25" s="234">
        <v>7584</v>
      </c>
      <c r="K25" s="769">
        <v>4.3288906646879193</v>
      </c>
      <c r="L25" s="226"/>
      <c r="M25" s="234">
        <v>17166</v>
      </c>
      <c r="N25" s="769">
        <f>M25/'20pobl'!X25*100</f>
        <v>23.960136229132935</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15541</v>
      </c>
      <c r="E26" s="765">
        <f>D26/'20pobl'!D26*100</f>
        <v>2.3400997113460429</v>
      </c>
      <c r="F26" s="226"/>
      <c r="G26" s="238">
        <v>3323</v>
      </c>
      <c r="H26" s="770">
        <v>0.62757199703116717</v>
      </c>
      <c r="I26" s="226"/>
      <c r="J26" s="238">
        <v>2590</v>
      </c>
      <c r="K26" s="770">
        <v>2.7808198587042883</v>
      </c>
      <c r="L26" s="226"/>
      <c r="M26" s="238">
        <v>9628</v>
      </c>
      <c r="N26" s="770">
        <f>M26/'20pobl'!X26*100</f>
        <v>23.212305318482088</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66391</v>
      </c>
      <c r="E27" s="765">
        <f>D27/'20pobl'!D27*100</f>
        <v>3.0066018348191763</v>
      </c>
      <c r="F27" s="226"/>
      <c r="G27" s="238">
        <v>17057</v>
      </c>
      <c r="H27" s="770">
        <v>1.0059227780146573</v>
      </c>
      <c r="I27" s="226"/>
      <c r="J27" s="238">
        <v>12000</v>
      </c>
      <c r="K27" s="770">
        <v>3.3974123042948952</v>
      </c>
      <c r="L27" s="226"/>
      <c r="M27" s="238">
        <v>37334</v>
      </c>
      <c r="N27" s="770">
        <f>M27/'20pobl'!X27*100</f>
        <v>23.435253943643406</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8945</v>
      </c>
      <c r="E28" s="765">
        <f>D28/'20pobl'!D28*100</f>
        <v>2.7962562364798118</v>
      </c>
      <c r="F28" s="226"/>
      <c r="G28" s="238">
        <v>1557</v>
      </c>
      <c r="H28" s="770">
        <v>0.6202174146852506</v>
      </c>
      <c r="I28" s="226"/>
      <c r="J28" s="238">
        <v>1587</v>
      </c>
      <c r="K28" s="770">
        <v>3.3975594091201029</v>
      </c>
      <c r="L28" s="226"/>
      <c r="M28" s="238">
        <v>5801</v>
      </c>
      <c r="N28" s="770">
        <f>M28/'20pobl'!X28*100</f>
        <v>26.200261957454497</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3280</v>
      </c>
      <c r="E29" s="766">
        <f>D29/'20pobl'!D29*100</f>
        <v>1.94905132303743</v>
      </c>
      <c r="F29" s="226"/>
      <c r="G29" s="245">
        <v>1792</v>
      </c>
      <c r="H29" s="771">
        <v>1.2077017947041737</v>
      </c>
      <c r="I29" s="226"/>
      <c r="J29" s="245">
        <v>512</v>
      </c>
      <c r="K29" s="771">
        <v>3.4026716288961256</v>
      </c>
      <c r="L29" s="226"/>
      <c r="M29" s="245">
        <v>976</v>
      </c>
      <c r="N29" s="771">
        <f>M29/'20pobl'!X29*100</f>
        <v>20.086437538588186</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1363782</v>
      </c>
      <c r="E31" s="767">
        <f>D31/'20pobl'!D31*100</f>
        <v>2.8726064982679458</v>
      </c>
      <c r="F31" s="211"/>
      <c r="G31" s="253">
        <f>SUM(G12:G29)</f>
        <v>370068</v>
      </c>
      <c r="H31" s="254">
        <f>G31/'20pobl'!J31*100</f>
        <v>0.97395517102799967</v>
      </c>
      <c r="I31" s="211"/>
      <c r="J31" s="253">
        <f>SUM(J12:J29)</f>
        <v>263195</v>
      </c>
      <c r="K31" s="254">
        <f>J31/'20pobl'!Q31*100</f>
        <v>3.9790449112990243</v>
      </c>
      <c r="L31" s="211"/>
      <c r="M31" s="253">
        <f>SUM(M12:M29)</f>
        <v>730519</v>
      </c>
      <c r="N31" s="254">
        <f>M31/'20pobl'!X31*100</f>
        <v>25.502647423636311</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57" t="str">
        <f>'24solcasaad_pobl'!B34:N34</f>
        <v>(1) Cifras definitivas INE de la Estadística del Padrón continuo referidas al 01/01/2022. Datos definitivos (publicado 24/1/2023)</v>
      </c>
      <c r="C34" s="1071"/>
      <c r="D34" s="1071"/>
      <c r="E34" s="1071"/>
      <c r="F34" s="1071"/>
      <c r="G34" s="1071"/>
      <c r="H34" s="1071"/>
      <c r="I34" s="1071"/>
      <c r="J34" s="1071"/>
      <c r="K34" s="1071"/>
      <c r="L34" s="1071"/>
      <c r="M34" s="1071"/>
      <c r="N34" s="1071"/>
    </row>
    <row r="35" spans="2:14" ht="29.25" customHeight="1" x14ac:dyDescent="0.2">
      <c r="B35" s="1064"/>
      <c r="C35" s="1064"/>
      <c r="D35" s="1064"/>
      <c r="E35" s="737"/>
      <c r="F35" s="262"/>
      <c r="G35" s="262"/>
      <c r="H35" s="262"/>
    </row>
    <row r="36" spans="2:14" ht="4.5" customHeight="1" x14ac:dyDescent="0.2">
      <c r="B36" s="1065"/>
      <c r="C36" s="1065"/>
      <c r="D36" s="1065"/>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W26"/>
  <sheetViews>
    <sheetView zoomScale="80" zoomScaleNormal="8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31" t="s">
        <v>376</v>
      </c>
      <c r="C3" s="1031"/>
      <c r="D3" s="1031"/>
      <c r="E3" s="1031"/>
      <c r="F3" s="1031"/>
      <c r="G3" s="1031"/>
      <c r="H3" s="1031"/>
      <c r="I3" s="1031"/>
      <c r="J3" s="1031"/>
      <c r="K3" s="1031"/>
      <c r="L3" s="1031"/>
      <c r="M3" s="1031"/>
      <c r="N3" s="1031"/>
      <c r="O3" s="1031"/>
      <c r="P3" s="1031"/>
      <c r="Q3" s="1031"/>
      <c r="R3" s="1031"/>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H7</f>
        <v>45107</v>
      </c>
      <c r="S6" s="1030"/>
    </row>
    <row r="7" spans="1:21" x14ac:dyDescent="0.25">
      <c r="B7" s="938"/>
      <c r="C7" s="871">
        <v>43465</v>
      </c>
      <c r="D7" s="871">
        <v>43830</v>
      </c>
      <c r="E7" s="871">
        <v>44196</v>
      </c>
      <c r="F7" s="871">
        <v>44561</v>
      </c>
      <c r="G7" s="871">
        <v>44926</v>
      </c>
      <c r="H7" s="871">
        <f>EVO!H7</f>
        <v>45107</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388846</v>
      </c>
      <c r="D8" s="917">
        <v>410355</v>
      </c>
      <c r="E8" s="917">
        <v>396745</v>
      </c>
      <c r="F8" s="917">
        <v>402114</v>
      </c>
      <c r="G8" s="917">
        <v>422621</v>
      </c>
      <c r="H8" s="917">
        <v>433486</v>
      </c>
      <c r="I8" s="882"/>
      <c r="J8" s="918">
        <v>5.5314957592465852E-2</v>
      </c>
      <c r="K8" s="917">
        <v>21509</v>
      </c>
      <c r="L8" s="919">
        <v>-3.3166404698370955E-2</v>
      </c>
      <c r="M8" s="920">
        <v>-13610</v>
      </c>
      <c r="N8" s="919">
        <v>1.3532621709158255E-2</v>
      </c>
      <c r="O8" s="920">
        <v>5369</v>
      </c>
      <c r="P8" s="919">
        <v>5.0997975698433784E-2</v>
      </c>
      <c r="Q8" s="920">
        <f>G8-F8</f>
        <v>20507</v>
      </c>
      <c r="R8" s="921">
        <f>[1]Cuadro_CCAA2!N5</f>
        <v>5.7801507568344457E-2</v>
      </c>
      <c r="S8" s="920">
        <f>[1]Cuadro_CCAA2!O5</f>
        <v>23687</v>
      </c>
    </row>
    <row r="9" spans="1:21" x14ac:dyDescent="0.25">
      <c r="B9" s="939" t="s">
        <v>10</v>
      </c>
      <c r="C9" s="887">
        <v>49707</v>
      </c>
      <c r="D9" s="887">
        <v>51252</v>
      </c>
      <c r="E9" s="887">
        <v>47953</v>
      </c>
      <c r="F9" s="887">
        <v>48669</v>
      </c>
      <c r="G9" s="887">
        <v>51170</v>
      </c>
      <c r="H9" s="887">
        <v>52747</v>
      </c>
      <c r="I9" s="888"/>
      <c r="J9" s="889">
        <v>3.1082141348301118E-2</v>
      </c>
      <c r="K9" s="887">
        <v>1545</v>
      </c>
      <c r="L9" s="892">
        <v>-6.4368219776789193E-2</v>
      </c>
      <c r="M9" s="890">
        <v>-3299</v>
      </c>
      <c r="N9" s="892">
        <v>1.4931286885075057E-2</v>
      </c>
      <c r="O9" s="890">
        <v>716</v>
      </c>
      <c r="P9" s="892">
        <v>5.1387947153218594E-2</v>
      </c>
      <c r="Q9" s="890">
        <f t="shared" ref="Q9:Q25" si="0">G9-F9</f>
        <v>2501</v>
      </c>
      <c r="R9" s="891">
        <f>[1]Cuadro_CCAA2!N6</f>
        <v>5.0548706407217869E-2</v>
      </c>
      <c r="S9" s="890">
        <f>[1]Cuadro_CCAA2!O6</f>
        <v>2538</v>
      </c>
    </row>
    <row r="10" spans="1:21" x14ac:dyDescent="0.25">
      <c r="B10" s="939" t="s">
        <v>40</v>
      </c>
      <c r="C10" s="887">
        <v>38844</v>
      </c>
      <c r="D10" s="887">
        <v>40697</v>
      </c>
      <c r="E10" s="887">
        <v>39355</v>
      </c>
      <c r="F10" s="887">
        <v>41002</v>
      </c>
      <c r="G10" s="887">
        <v>43882</v>
      </c>
      <c r="H10" s="887">
        <v>45417</v>
      </c>
      <c r="I10" s="888"/>
      <c r="J10" s="889">
        <v>4.7703635053032656E-2</v>
      </c>
      <c r="K10" s="887">
        <v>1853</v>
      </c>
      <c r="L10" s="892">
        <v>-3.2975403592402364E-2</v>
      </c>
      <c r="M10" s="890">
        <v>-1342</v>
      </c>
      <c r="N10" s="892">
        <v>4.1849828484309404E-2</v>
      </c>
      <c r="O10" s="890">
        <v>1647</v>
      </c>
      <c r="P10" s="892">
        <v>7.024047607433781E-2</v>
      </c>
      <c r="Q10" s="890">
        <f t="shared" si="0"/>
        <v>2880</v>
      </c>
      <c r="R10" s="891">
        <f>[1]Cuadro_CCAA2!N7</f>
        <v>7.1408351026185368E-2</v>
      </c>
      <c r="S10" s="890">
        <f>[1]Cuadro_CCAA2!O7</f>
        <v>3027</v>
      </c>
    </row>
    <row r="11" spans="1:21" x14ac:dyDescent="0.25">
      <c r="B11" s="939" t="s">
        <v>41</v>
      </c>
      <c r="C11" s="887">
        <v>27993</v>
      </c>
      <c r="D11" s="887">
        <v>32479</v>
      </c>
      <c r="E11" s="887">
        <v>32836</v>
      </c>
      <c r="F11" s="887">
        <v>35355</v>
      </c>
      <c r="G11" s="887">
        <v>39461</v>
      </c>
      <c r="H11" s="887">
        <v>42037</v>
      </c>
      <c r="I11" s="888"/>
      <c r="J11" s="889">
        <v>0.16025434930161109</v>
      </c>
      <c r="K11" s="887">
        <v>4486</v>
      </c>
      <c r="L11" s="892">
        <v>1.0991717725299388E-2</v>
      </c>
      <c r="M11" s="890">
        <v>357</v>
      </c>
      <c r="N11" s="892">
        <v>7.6714581556827977E-2</v>
      </c>
      <c r="O11" s="890">
        <v>2519</v>
      </c>
      <c r="P11" s="892">
        <v>0.11613633149483804</v>
      </c>
      <c r="Q11" s="890">
        <f t="shared" si="0"/>
        <v>4106</v>
      </c>
      <c r="R11" s="891">
        <f>[1]Cuadro_CCAA2!N8</f>
        <v>0.14852053222589556</v>
      </c>
      <c r="S11" s="890">
        <f>[1]Cuadro_CCAA2!O8</f>
        <v>5436</v>
      </c>
    </row>
    <row r="12" spans="1:21" x14ac:dyDescent="0.25">
      <c r="B12" s="939" t="s">
        <v>9</v>
      </c>
      <c r="C12" s="887">
        <v>48834</v>
      </c>
      <c r="D12" s="887">
        <v>53168</v>
      </c>
      <c r="E12" s="887">
        <v>54714</v>
      </c>
      <c r="F12" s="887">
        <v>58012</v>
      </c>
      <c r="G12" s="887">
        <v>57712</v>
      </c>
      <c r="H12" s="887">
        <v>59043</v>
      </c>
      <c r="I12" s="888"/>
      <c r="J12" s="889">
        <v>8.8749641643117494E-2</v>
      </c>
      <c r="K12" s="887">
        <v>4334</v>
      </c>
      <c r="L12" s="892">
        <v>2.907764068612706E-2</v>
      </c>
      <c r="M12" s="890">
        <v>1546</v>
      </c>
      <c r="N12" s="892">
        <v>6.0277077164893722E-2</v>
      </c>
      <c r="O12" s="890">
        <v>3298</v>
      </c>
      <c r="P12" s="892">
        <v>-5.1713438598910422E-3</v>
      </c>
      <c r="Q12" s="890">
        <f t="shared" si="0"/>
        <v>-300</v>
      </c>
      <c r="R12" s="891">
        <f>[1]Cuadro_CCAA2!N9</f>
        <v>1.5217167027751888E-2</v>
      </c>
      <c r="S12" s="890">
        <f>[1]Cuadro_CCAA2!O9</f>
        <v>885</v>
      </c>
      <c r="U12" s="922"/>
    </row>
    <row r="13" spans="1:21" x14ac:dyDescent="0.25">
      <c r="B13" s="939" t="s">
        <v>8</v>
      </c>
      <c r="C13" s="887">
        <v>24752</v>
      </c>
      <c r="D13" s="887">
        <v>25483</v>
      </c>
      <c r="E13" s="887">
        <v>25356</v>
      </c>
      <c r="F13" s="887">
        <v>23258</v>
      </c>
      <c r="G13" s="887">
        <v>23164</v>
      </c>
      <c r="H13" s="887">
        <v>23546</v>
      </c>
      <c r="I13" s="888"/>
      <c r="J13" s="889">
        <v>2.9532967032966928E-2</v>
      </c>
      <c r="K13" s="887">
        <v>731</v>
      </c>
      <c r="L13" s="892">
        <v>-4.9837146332849525E-3</v>
      </c>
      <c r="M13" s="890">
        <v>-127</v>
      </c>
      <c r="N13" s="892">
        <v>-8.274175737498024E-2</v>
      </c>
      <c r="O13" s="890">
        <v>-2098</v>
      </c>
      <c r="P13" s="892">
        <v>-4.0416200877118058E-3</v>
      </c>
      <c r="Q13" s="890">
        <f t="shared" si="0"/>
        <v>-94</v>
      </c>
      <c r="R13" s="891">
        <f>[1]Cuadro_CCAA2!N10</f>
        <v>6.3745697165451531E-4</v>
      </c>
      <c r="S13" s="890">
        <f>[1]Cuadro_CCAA2!O10</f>
        <v>15</v>
      </c>
      <c r="U13" s="922"/>
    </row>
    <row r="14" spans="1:21" x14ac:dyDescent="0.25">
      <c r="B14" s="939" t="s">
        <v>7</v>
      </c>
      <c r="C14" s="887">
        <v>129374</v>
      </c>
      <c r="D14" s="887">
        <v>146192</v>
      </c>
      <c r="E14" s="887">
        <v>140933</v>
      </c>
      <c r="F14" s="887">
        <v>142154</v>
      </c>
      <c r="G14" s="887">
        <v>146929</v>
      </c>
      <c r="H14" s="887">
        <v>151767</v>
      </c>
      <c r="I14" s="888"/>
      <c r="J14" s="889">
        <v>0.12999520769242667</v>
      </c>
      <c r="K14" s="887">
        <v>16818</v>
      </c>
      <c r="L14" s="892">
        <v>-3.5973240669804118E-2</v>
      </c>
      <c r="M14" s="890">
        <v>-5259</v>
      </c>
      <c r="N14" s="892">
        <v>8.6636912575479563E-3</v>
      </c>
      <c r="O14" s="890">
        <v>1221</v>
      </c>
      <c r="P14" s="892">
        <v>3.3590331612195268E-2</v>
      </c>
      <c r="Q14" s="890">
        <f t="shared" si="0"/>
        <v>4775</v>
      </c>
      <c r="R14" s="891">
        <f>[1]Cuadro_CCAA2!N11</f>
        <v>5.5616223021332623E-2</v>
      </c>
      <c r="S14" s="890">
        <f>[1]Cuadro_CCAA2!O11</f>
        <v>7996</v>
      </c>
      <c r="U14" s="922"/>
    </row>
    <row r="15" spans="1:21" x14ac:dyDescent="0.25">
      <c r="B15" s="939" t="s">
        <v>43</v>
      </c>
      <c r="C15" s="887">
        <v>86579</v>
      </c>
      <c r="D15" s="887">
        <v>89837</v>
      </c>
      <c r="E15" s="887">
        <v>84968</v>
      </c>
      <c r="F15" s="887">
        <v>87354</v>
      </c>
      <c r="G15" s="887">
        <v>89947</v>
      </c>
      <c r="H15" s="887">
        <v>94471</v>
      </c>
      <c r="I15" s="888"/>
      <c r="J15" s="889">
        <v>3.763037226117194E-2</v>
      </c>
      <c r="K15" s="887">
        <v>3258</v>
      </c>
      <c r="L15" s="892">
        <v>-5.4198158887763359E-2</v>
      </c>
      <c r="M15" s="890">
        <v>-4869</v>
      </c>
      <c r="N15" s="892">
        <v>2.8081159966104829E-2</v>
      </c>
      <c r="O15" s="890">
        <v>2386</v>
      </c>
      <c r="P15" s="892">
        <v>2.9683815280353576E-2</v>
      </c>
      <c r="Q15" s="890">
        <f t="shared" si="0"/>
        <v>2593</v>
      </c>
      <c r="R15" s="891">
        <f>[1]Cuadro_CCAA2!N12</f>
        <v>6.0566258026853559E-2</v>
      </c>
      <c r="S15" s="890">
        <f>[1]Cuadro_CCAA2!O12</f>
        <v>5395</v>
      </c>
      <c r="U15" s="922"/>
    </row>
    <row r="16" spans="1:21" x14ac:dyDescent="0.25">
      <c r="B16" s="939" t="s">
        <v>44</v>
      </c>
      <c r="C16" s="887">
        <v>318602</v>
      </c>
      <c r="D16" s="887">
        <v>334206</v>
      </c>
      <c r="E16" s="887">
        <v>321411</v>
      </c>
      <c r="F16" s="887">
        <v>337967</v>
      </c>
      <c r="G16" s="887">
        <v>354754</v>
      </c>
      <c r="H16" s="887">
        <v>368289</v>
      </c>
      <c r="I16" s="888"/>
      <c r="J16" s="889">
        <v>4.8976465935556046E-2</v>
      </c>
      <c r="K16" s="887">
        <v>15604</v>
      </c>
      <c r="L16" s="892">
        <v>-3.828477047090717E-2</v>
      </c>
      <c r="M16" s="890">
        <v>-12795</v>
      </c>
      <c r="N16" s="892">
        <v>5.1510371455861792E-2</v>
      </c>
      <c r="O16" s="890">
        <v>16556</v>
      </c>
      <c r="P16" s="892">
        <v>4.9670529962984489E-2</v>
      </c>
      <c r="Q16" s="890">
        <f t="shared" si="0"/>
        <v>16787</v>
      </c>
      <c r="R16" s="891">
        <f>[1]Cuadro_CCAA2!N13</f>
        <v>6.2984353488211076E-2</v>
      </c>
      <c r="S16" s="890">
        <f>[1]Cuadro_CCAA2!O13</f>
        <v>21822</v>
      </c>
      <c r="U16" s="922"/>
    </row>
    <row r="17" spans="2:23" x14ac:dyDescent="0.25">
      <c r="B17" s="939" t="s">
        <v>6</v>
      </c>
      <c r="C17" s="887">
        <v>116879</v>
      </c>
      <c r="D17" s="887">
        <v>144556</v>
      </c>
      <c r="E17" s="887">
        <v>155768</v>
      </c>
      <c r="F17" s="887">
        <v>166723</v>
      </c>
      <c r="G17" s="887">
        <v>185933</v>
      </c>
      <c r="H17" s="887">
        <v>197799</v>
      </c>
      <c r="I17" s="888"/>
      <c r="J17" s="889">
        <v>0.23680045174924502</v>
      </c>
      <c r="K17" s="887">
        <v>27677</v>
      </c>
      <c r="L17" s="892">
        <v>7.7561637012645512E-2</v>
      </c>
      <c r="M17" s="890">
        <v>11212</v>
      </c>
      <c r="N17" s="892">
        <v>7.0328950747265084E-2</v>
      </c>
      <c r="O17" s="890">
        <v>10955</v>
      </c>
      <c r="P17" s="892">
        <v>0.11522105528331417</v>
      </c>
      <c r="Q17" s="890">
        <f t="shared" si="0"/>
        <v>19210</v>
      </c>
      <c r="R17" s="891">
        <f>[1]Cuadro_CCAA2!N14</f>
        <v>0.11186122462745707</v>
      </c>
      <c r="S17" s="890">
        <f>[1]Cuadro_CCAA2!O14</f>
        <v>19900</v>
      </c>
      <c r="U17" s="922"/>
    </row>
    <row r="18" spans="2:23" x14ac:dyDescent="0.25">
      <c r="B18" s="939" t="s">
        <v>5</v>
      </c>
      <c r="C18" s="887">
        <v>54680</v>
      </c>
      <c r="D18" s="887">
        <v>56883</v>
      </c>
      <c r="E18" s="887">
        <v>52977</v>
      </c>
      <c r="F18" s="887">
        <v>54286</v>
      </c>
      <c r="G18" s="887">
        <v>56834</v>
      </c>
      <c r="H18" s="887">
        <v>57881</v>
      </c>
      <c r="I18" s="888"/>
      <c r="J18" s="889">
        <v>4.0288953913679482E-2</v>
      </c>
      <c r="K18" s="887">
        <v>2203</v>
      </c>
      <c r="L18" s="892">
        <v>-6.8667264384789872E-2</v>
      </c>
      <c r="M18" s="890">
        <v>-3906</v>
      </c>
      <c r="N18" s="892">
        <v>2.4708835909923232E-2</v>
      </c>
      <c r="O18" s="890">
        <v>1309</v>
      </c>
      <c r="P18" s="892">
        <v>4.6936595070552256E-2</v>
      </c>
      <c r="Q18" s="890">
        <f t="shared" si="0"/>
        <v>2548</v>
      </c>
      <c r="R18" s="891">
        <f>[1]Cuadro_CCAA2!N15</f>
        <v>3.5327156298071705E-2</v>
      </c>
      <c r="S18" s="890">
        <f>[1]Cuadro_CCAA2!O15</f>
        <v>1975</v>
      </c>
      <c r="U18" s="922"/>
    </row>
    <row r="19" spans="2:23" x14ac:dyDescent="0.25">
      <c r="B19" s="939" t="s">
        <v>38</v>
      </c>
      <c r="C19" s="887">
        <v>80184</v>
      </c>
      <c r="D19" s="887">
        <v>80673</v>
      </c>
      <c r="E19" s="887">
        <v>77385</v>
      </c>
      <c r="F19" s="887">
        <v>77804</v>
      </c>
      <c r="G19" s="887">
        <v>79633</v>
      </c>
      <c r="H19" s="887">
        <v>83145</v>
      </c>
      <c r="I19" s="888"/>
      <c r="J19" s="889">
        <v>6.0984735109248511E-3</v>
      </c>
      <c r="K19" s="887">
        <v>489</v>
      </c>
      <c r="L19" s="892">
        <v>-4.0757130638503614E-2</v>
      </c>
      <c r="M19" s="890">
        <v>-3288</v>
      </c>
      <c r="N19" s="892">
        <v>5.414486011500852E-3</v>
      </c>
      <c r="O19" s="890">
        <v>419</v>
      </c>
      <c r="P19" s="892">
        <v>2.3507788802632268E-2</v>
      </c>
      <c r="Q19" s="890">
        <f t="shared" si="0"/>
        <v>1829</v>
      </c>
      <c r="R19" s="891">
        <f>[1]Cuadro_CCAA2!N16</f>
        <v>6.1674008810572722E-2</v>
      </c>
      <c r="S19" s="890">
        <f>[1]Cuadro_CCAA2!O16</f>
        <v>4830</v>
      </c>
      <c r="U19" s="922"/>
    </row>
    <row r="20" spans="2:23" x14ac:dyDescent="0.25">
      <c r="B20" s="939" t="s">
        <v>45</v>
      </c>
      <c r="C20" s="887">
        <v>215222</v>
      </c>
      <c r="D20" s="887">
        <v>228990</v>
      </c>
      <c r="E20" s="887">
        <v>223671</v>
      </c>
      <c r="F20" s="887">
        <v>216089</v>
      </c>
      <c r="G20" s="887">
        <v>224953</v>
      </c>
      <c r="H20" s="887">
        <v>233210</v>
      </c>
      <c r="I20" s="888"/>
      <c r="J20" s="889">
        <v>6.397115536515785E-2</v>
      </c>
      <c r="K20" s="887">
        <v>13768</v>
      </c>
      <c r="L20" s="892">
        <v>-2.3228088562819327E-2</v>
      </c>
      <c r="M20" s="890">
        <v>-5319</v>
      </c>
      <c r="N20" s="892">
        <v>-3.3898001976116698E-2</v>
      </c>
      <c r="O20" s="890">
        <v>-7582</v>
      </c>
      <c r="P20" s="892">
        <v>4.1020135222061382E-2</v>
      </c>
      <c r="Q20" s="890">
        <f t="shared" si="0"/>
        <v>8864</v>
      </c>
      <c r="R20" s="891">
        <f>[1]Cuadro_CCAA2!N17</f>
        <v>4.1292719300595637E-2</v>
      </c>
      <c r="S20" s="890">
        <f>[1]Cuadro_CCAA2!O17</f>
        <v>9248</v>
      </c>
      <c r="U20" s="922"/>
    </row>
    <row r="21" spans="2:23" x14ac:dyDescent="0.25">
      <c r="B21" s="939" t="s">
        <v>46</v>
      </c>
      <c r="C21" s="887">
        <v>44249</v>
      </c>
      <c r="D21" s="887">
        <v>53719</v>
      </c>
      <c r="E21" s="887">
        <v>52094</v>
      </c>
      <c r="F21" s="887">
        <v>54205</v>
      </c>
      <c r="G21" s="887">
        <v>55440</v>
      </c>
      <c r="H21" s="887">
        <v>60122</v>
      </c>
      <c r="I21" s="888"/>
      <c r="J21" s="889">
        <v>0.21401613595787472</v>
      </c>
      <c r="K21" s="887">
        <v>9470</v>
      </c>
      <c r="L21" s="892">
        <v>-3.0250004653846863E-2</v>
      </c>
      <c r="M21" s="890">
        <v>-1625</v>
      </c>
      <c r="N21" s="892">
        <v>4.0522900909893744E-2</v>
      </c>
      <c r="O21" s="890">
        <v>2111</v>
      </c>
      <c r="P21" s="892">
        <v>2.2783876026196914E-2</v>
      </c>
      <c r="Q21" s="890">
        <f t="shared" si="0"/>
        <v>1235</v>
      </c>
      <c r="R21" s="891">
        <f>[1]Cuadro_CCAA2!N18</f>
        <v>9.2809364548495088E-2</v>
      </c>
      <c r="S21" s="890">
        <f>[1]Cuadro_CCAA2!O18</f>
        <v>5106</v>
      </c>
      <c r="U21" s="922"/>
    </row>
    <row r="22" spans="2:23" x14ac:dyDescent="0.25">
      <c r="B22" s="939" t="s">
        <v>47</v>
      </c>
      <c r="C22" s="887">
        <v>20012</v>
      </c>
      <c r="D22" s="887">
        <v>20052</v>
      </c>
      <c r="E22" s="887">
        <v>19700</v>
      </c>
      <c r="F22" s="887">
        <v>20426</v>
      </c>
      <c r="G22" s="887">
        <v>21291</v>
      </c>
      <c r="H22" s="887">
        <v>21751</v>
      </c>
      <c r="I22" s="888"/>
      <c r="J22" s="889">
        <v>1.9988007195681501E-3</v>
      </c>
      <c r="K22" s="887">
        <v>40</v>
      </c>
      <c r="L22" s="892">
        <v>-1.7554358667464576E-2</v>
      </c>
      <c r="M22" s="890">
        <v>-352</v>
      </c>
      <c r="N22" s="892">
        <v>3.6852791878172697E-2</v>
      </c>
      <c r="O22" s="890">
        <v>726</v>
      </c>
      <c r="P22" s="892">
        <v>4.2347987858611491E-2</v>
      </c>
      <c r="Q22" s="890">
        <f t="shared" si="0"/>
        <v>865</v>
      </c>
      <c r="R22" s="891">
        <f>[1]Cuadro_CCAA2!N19</f>
        <v>5.4645073700543056E-2</v>
      </c>
      <c r="S22" s="890">
        <f>[1]Cuadro_CCAA2!O19</f>
        <v>1127</v>
      </c>
      <c r="U22" s="922"/>
    </row>
    <row r="23" spans="2:23" x14ac:dyDescent="0.25">
      <c r="B23" s="939" t="s">
        <v>48</v>
      </c>
      <c r="C23" s="887">
        <v>102813</v>
      </c>
      <c r="D23" s="887">
        <v>106366</v>
      </c>
      <c r="E23" s="887">
        <v>105906</v>
      </c>
      <c r="F23" s="887">
        <v>107110</v>
      </c>
      <c r="G23" s="887">
        <v>108983</v>
      </c>
      <c r="H23" s="887">
        <v>111374</v>
      </c>
      <c r="I23" s="888"/>
      <c r="J23" s="889">
        <v>3.455788664857562E-2</v>
      </c>
      <c r="K23" s="887">
        <v>3553</v>
      </c>
      <c r="L23" s="892">
        <v>-4.3246902205591464E-3</v>
      </c>
      <c r="M23" s="890">
        <v>-460</v>
      </c>
      <c r="N23" s="892">
        <v>1.1368572130002086E-2</v>
      </c>
      <c r="O23" s="890">
        <v>1204</v>
      </c>
      <c r="P23" s="892">
        <v>1.7486695920082118E-2</v>
      </c>
      <c r="Q23" s="890">
        <f t="shared" si="0"/>
        <v>1873</v>
      </c>
      <c r="R23" s="891">
        <f>[1]Cuadro_CCAA2!N20</f>
        <v>3.0467889823373229E-2</v>
      </c>
      <c r="S23" s="890">
        <f>[1]Cuadro_CCAA2!O20</f>
        <v>3293</v>
      </c>
      <c r="U23" s="922"/>
    </row>
    <row r="24" spans="2:23" x14ac:dyDescent="0.25">
      <c r="B24" s="939" t="s">
        <v>49</v>
      </c>
      <c r="C24" s="887">
        <v>15257</v>
      </c>
      <c r="D24" s="887">
        <v>15375</v>
      </c>
      <c r="E24" s="887">
        <v>14687</v>
      </c>
      <c r="F24" s="887">
        <v>15454</v>
      </c>
      <c r="G24" s="887">
        <v>14358</v>
      </c>
      <c r="H24" s="887">
        <v>14552</v>
      </c>
      <c r="I24" s="888"/>
      <c r="J24" s="889">
        <v>7.7341548141836025E-3</v>
      </c>
      <c r="K24" s="887">
        <v>118</v>
      </c>
      <c r="L24" s="892">
        <v>-4.4747967479674799E-2</v>
      </c>
      <c r="M24" s="890">
        <v>-688</v>
      </c>
      <c r="N24" s="892">
        <v>5.2223054401852043E-2</v>
      </c>
      <c r="O24" s="890">
        <v>767</v>
      </c>
      <c r="P24" s="892">
        <v>-7.0920150122945502E-2</v>
      </c>
      <c r="Q24" s="890">
        <f t="shared" si="0"/>
        <v>-1096</v>
      </c>
      <c r="R24" s="891">
        <f>[1]Cuadro_CCAA2!N21</f>
        <v>-1.4559490756416382E-2</v>
      </c>
      <c r="S24" s="890">
        <f>[1]Cuadro_CCAA2!O21</f>
        <v>-215</v>
      </c>
      <c r="U24" s="922"/>
    </row>
    <row r="25" spans="2:23" x14ac:dyDescent="0.25">
      <c r="B25" s="940" t="s">
        <v>4</v>
      </c>
      <c r="C25" s="903">
        <v>4359</v>
      </c>
      <c r="D25" s="903">
        <v>4461</v>
      </c>
      <c r="E25" s="903">
        <v>4491</v>
      </c>
      <c r="F25" s="903">
        <v>4622</v>
      </c>
      <c r="G25" s="903">
        <v>4953</v>
      </c>
      <c r="H25" s="903">
        <v>5123</v>
      </c>
      <c r="I25" s="904"/>
      <c r="J25" s="906">
        <v>2.33998623537508E-2</v>
      </c>
      <c r="K25" s="903">
        <v>102</v>
      </c>
      <c r="L25" s="909">
        <v>6.7249495628782796E-3</v>
      </c>
      <c r="M25" s="907">
        <v>30</v>
      </c>
      <c r="N25" s="909">
        <v>2.9169450011133469E-2</v>
      </c>
      <c r="O25" s="907">
        <v>131</v>
      </c>
      <c r="P25" s="909">
        <v>7.1614019904803206E-2</v>
      </c>
      <c r="Q25" s="907">
        <f t="shared" si="0"/>
        <v>331</v>
      </c>
      <c r="R25" s="908">
        <f>[1]Cuadro_CCAA2!P24</f>
        <v>7.0413706644379515E-2</v>
      </c>
      <c r="S25" s="907">
        <f>[1]Cuadro_CCAA2!O22+[1]Cuadro_CCAA2!O23</f>
        <v>337</v>
      </c>
      <c r="U25" s="922"/>
      <c r="V25" s="922"/>
      <c r="W25" s="930"/>
    </row>
    <row r="26" spans="2:23" x14ac:dyDescent="0.25">
      <c r="B26" s="872" t="s">
        <v>3</v>
      </c>
      <c r="C26" s="873">
        <v>1767186</v>
      </c>
      <c r="D26" s="873">
        <v>1894744</v>
      </c>
      <c r="E26" s="873">
        <v>1850950</v>
      </c>
      <c r="F26" s="873">
        <v>1892604</v>
      </c>
      <c r="G26" s="873">
        <v>1982018</v>
      </c>
      <c r="H26" s="873">
        <v>2055760</v>
      </c>
      <c r="I26" s="874"/>
      <c r="J26" s="875">
        <v>7.2181422894930236E-2</v>
      </c>
      <c r="K26" s="876">
        <v>127558</v>
      </c>
      <c r="L26" s="877">
        <v>-2.3113412682663204E-2</v>
      </c>
      <c r="M26" s="873">
        <v>-43794</v>
      </c>
      <c r="N26" s="878">
        <v>2.250411950619946E-2</v>
      </c>
      <c r="O26" s="879">
        <v>41654</v>
      </c>
      <c r="P26" s="878">
        <v>4.7243903109155383E-2</v>
      </c>
      <c r="Q26" s="879">
        <f>G26-F26</f>
        <v>89414</v>
      </c>
      <c r="R26" s="878">
        <f>[1]Cuadro_CCAA2!N24</f>
        <v>6.0020893512182871E-2</v>
      </c>
      <c r="S26" s="879">
        <f>[1]Cuadro_CCAA2!O24</f>
        <v>116402</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7" zoomScale="84" zoomScaleNormal="84" workbookViewId="0">
      <selection activeCell="S53" sqref="S53"/>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43.5" customHeight="1" x14ac:dyDescent="0.2">
      <c r="B2" s="1033"/>
      <c r="C2" s="1033"/>
      <c r="D2" s="1033"/>
      <c r="E2" s="1033"/>
      <c r="F2" s="1033"/>
      <c r="G2" s="1033"/>
      <c r="H2" s="1033"/>
      <c r="I2" s="1033"/>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34"/>
      <c r="C3" s="1034"/>
      <c r="D3" s="1034"/>
      <c r="E3" s="1034"/>
      <c r="F3" s="1034"/>
      <c r="G3" s="1034"/>
      <c r="H3" s="1034"/>
      <c r="I3" s="1034"/>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37.5" customHeight="1" x14ac:dyDescent="0.2">
      <c r="A4" s="1081" t="s">
        <v>437</v>
      </c>
      <c r="B4" s="1081"/>
      <c r="C4" s="1081"/>
      <c r="D4" s="1081"/>
      <c r="E4" s="1081"/>
      <c r="F4" s="1081"/>
      <c r="G4" s="1081"/>
      <c r="H4" s="1081"/>
      <c r="I4" s="1081"/>
      <c r="J4" s="1081"/>
      <c r="K4" s="1081"/>
      <c r="L4" s="1081"/>
      <c r="M4" s="1081"/>
      <c r="N4" s="1081"/>
      <c r="O4" s="1081"/>
      <c r="P4" s="1081"/>
      <c r="Q4" s="1081"/>
      <c r="R4" s="1081"/>
      <c r="S4" s="1081"/>
      <c r="T4" s="1081"/>
      <c r="U4" s="1081"/>
      <c r="V4" s="1081"/>
      <c r="W4" s="1081"/>
      <c r="X4" s="1081"/>
      <c r="Y4" s="1081"/>
      <c r="Z4" s="1081"/>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596" customFormat="1" ht="12.75" customHeight="1" x14ac:dyDescent="0.2">
      <c r="A7" s="702"/>
      <c r="B7" s="1113" t="s">
        <v>15</v>
      </c>
      <c r="C7" s="582"/>
      <c r="D7" s="1078" t="s">
        <v>191</v>
      </c>
      <c r="E7" s="1078"/>
      <c r="F7" s="582"/>
      <c r="G7" s="1078"/>
      <c r="H7" s="1078"/>
      <c r="I7" s="582"/>
      <c r="J7" s="1078"/>
      <c r="K7" s="1078"/>
      <c r="L7" s="582"/>
      <c r="M7" s="1078"/>
      <c r="N7" s="1078"/>
      <c r="O7" s="582"/>
      <c r="P7" s="1078" t="s">
        <v>187</v>
      </c>
      <c r="Q7" s="1078"/>
      <c r="R7" s="582"/>
      <c r="S7" s="1078"/>
      <c r="T7" s="1078"/>
      <c r="U7" s="582"/>
      <c r="V7" s="1078"/>
      <c r="W7" s="1078"/>
      <c r="X7" s="582"/>
      <c r="Y7" s="1078"/>
      <c r="Z7" s="1078"/>
      <c r="AA7" s="672"/>
      <c r="AB7" s="672"/>
      <c r="AI7" s="597"/>
    </row>
    <row r="8" spans="1:50" s="596" customFormat="1" ht="37.5" customHeight="1" x14ac:dyDescent="0.2">
      <c r="A8" s="702"/>
      <c r="B8" s="1113"/>
      <c r="C8" s="582"/>
      <c r="D8" s="1078"/>
      <c r="E8" s="1078"/>
      <c r="F8" s="582"/>
      <c r="G8" s="1078" t="s">
        <v>177</v>
      </c>
      <c r="H8" s="1078"/>
      <c r="I8" s="582"/>
      <c r="J8" s="1078" t="s">
        <v>183</v>
      </c>
      <c r="K8" s="1078"/>
      <c r="L8" s="582"/>
      <c r="M8" s="1078" t="s">
        <v>178</v>
      </c>
      <c r="N8" s="1078"/>
      <c r="O8" s="582"/>
      <c r="P8" s="1078"/>
      <c r="Q8" s="1078"/>
      <c r="R8" s="582"/>
      <c r="S8" s="1078" t="s">
        <v>188</v>
      </c>
      <c r="T8" s="1078"/>
      <c r="U8" s="582"/>
      <c r="V8" s="1078" t="s">
        <v>189</v>
      </c>
      <c r="W8" s="1078"/>
      <c r="X8" s="582"/>
      <c r="Y8" s="1078" t="s">
        <v>190</v>
      </c>
      <c r="Z8" s="1078"/>
      <c r="AA8" s="672"/>
      <c r="AB8" s="672"/>
      <c r="AI8" s="597"/>
    </row>
    <row r="9" spans="1:50" s="435" customFormat="1" ht="36.75" customHeight="1" x14ac:dyDescent="0.2">
      <c r="A9" s="716"/>
      <c r="B9" s="1113"/>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676"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430"/>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S11+V11+Y11</f>
        <v>272883</v>
      </c>
      <c r="Q11" s="685">
        <f>P11*100/D11</f>
        <v>3.2103176083067351</v>
      </c>
      <c r="R11" s="679"/>
      <c r="S11" s="682">
        <f>'44apbpcasaad'!G12</f>
        <v>82646</v>
      </c>
      <c r="T11" s="686">
        <f>S11*100/G11</f>
        <v>1.1851949155617099</v>
      </c>
      <c r="U11" s="679"/>
      <c r="V11" s="682">
        <f>'44apbpcasaad'!J12</f>
        <v>56875</v>
      </c>
      <c r="W11" s="686">
        <f>V11*100/J11</f>
        <v>5.1384745484014935</v>
      </c>
      <c r="X11" s="679"/>
      <c r="Y11" s="682">
        <f>'44apbpcasaad'!M12</f>
        <v>133362</v>
      </c>
      <c r="Z11" s="609">
        <f>Y11*100/M11</f>
        <v>31.742125281452463</v>
      </c>
      <c r="AA11" s="588"/>
      <c r="AB11" s="589">
        <f t="shared" ref="AB11:AB28" si="2">_xlfn.RANK.EQ(Q11,Q$11:Q$30,0)</f>
        <v>4</v>
      </c>
      <c r="AC11" s="589">
        <v>1</v>
      </c>
      <c r="AD11" s="589">
        <f>MATCH(AC11,AB$11:AB$30,0)</f>
        <v>7</v>
      </c>
      <c r="AE11" s="590" t="str">
        <f t="shared" ref="AE11:AE29" si="3">INDEX(B$11:B$30,AD11,1)</f>
        <v>Castilla y León</v>
      </c>
      <c r="AF11" s="591">
        <f t="shared" ref="AF11:AF29" si="4">INDEX(Q$11:Q$30,AD11,1)</f>
        <v>4.9764397464427814</v>
      </c>
      <c r="AG11" s="587"/>
      <c r="AH11" s="589">
        <f>_xlfn.RANK.EQ(T11,T$11:T$30,0)</f>
        <v>3</v>
      </c>
      <c r="AI11" s="589">
        <v>1</v>
      </c>
      <c r="AJ11" s="589">
        <f>MATCH(AI11,AH$11:AH$30,0)</f>
        <v>7</v>
      </c>
      <c r="AK11" s="590" t="str">
        <f>INDEX(B$11:B$30,AJ11,1)</f>
        <v>Castilla y León</v>
      </c>
      <c r="AL11" s="591">
        <f>INDEX(T$11:T$30,AJ11,1)</f>
        <v>1.4083662232032534</v>
      </c>
      <c r="AM11" s="587"/>
      <c r="AN11" s="589">
        <f>_xlfn.RANK.EQ(W11,W$11:W$30,0)</f>
        <v>1</v>
      </c>
      <c r="AO11" s="589">
        <v>1</v>
      </c>
      <c r="AP11" s="589">
        <f>MATCH(AO11,AN$11:AN$30,0)</f>
        <v>1</v>
      </c>
      <c r="AQ11" s="590" t="str">
        <f>INDEX(B$11:B$30,AP11,1)</f>
        <v>Andalucía</v>
      </c>
      <c r="AR11" s="591">
        <f>INDEX(W$11:W$30,AP11,1)</f>
        <v>5.1384745484014935</v>
      </c>
      <c r="AS11" s="587"/>
      <c r="AT11" s="589">
        <f>_xlfn.RANK.EQ(Z11,Z$11:Z$30,0)</f>
        <v>2</v>
      </c>
      <c r="AU11" s="589">
        <v>1</v>
      </c>
      <c r="AV11" s="589">
        <f>MATCH(AU11,AT$11:AT$30,0)</f>
        <v>7</v>
      </c>
      <c r="AW11" s="590" t="str">
        <f>INDEX(B$11:B$30,AV11,1)</f>
        <v>Castilla y León</v>
      </c>
      <c r="AX11" s="591">
        <f>INDEX(Z$11:Z$30,AV11,1)</f>
        <v>33.370801405509631</v>
      </c>
    </row>
    <row r="12" spans="1:50" s="231" customFormat="1" ht="18" customHeight="1" x14ac:dyDescent="0.15">
      <c r="A12" s="677"/>
      <c r="B12" s="678" t="s">
        <v>10</v>
      </c>
      <c r="C12" s="679"/>
      <c r="D12" s="680">
        <f t="shared" ref="D12:D28" si="5">G12+J12+M12</f>
        <v>1326315</v>
      </c>
      <c r="E12" s="681">
        <f t="shared" si="0"/>
        <v>2.793687765163531</v>
      </c>
      <c r="F12" s="679"/>
      <c r="G12" s="682">
        <f>'20pobl'!J13</f>
        <v>1033381</v>
      </c>
      <c r="H12" s="683">
        <f t="shared" ref="H12:H28" si="6">G12*100/$G$30</f>
        <v>2.7196806224588062</v>
      </c>
      <c r="I12" s="679"/>
      <c r="J12" s="682">
        <f>'20pobl'!Q13</f>
        <v>195961</v>
      </c>
      <c r="K12" s="683">
        <f t="shared" ref="K12:K28" si="7">J12*100/$J$30</f>
        <v>2.9625852309620928</v>
      </c>
      <c r="L12" s="679"/>
      <c r="M12" s="682">
        <f>'20pobl'!X13</f>
        <v>96973</v>
      </c>
      <c r="N12" s="683">
        <f t="shared" si="1"/>
        <v>3.3853578464246428</v>
      </c>
      <c r="O12" s="679"/>
      <c r="P12" s="684">
        <f t="shared" ref="P12:P28" si="8">S12+V12+Y12</f>
        <v>38821</v>
      </c>
      <c r="Q12" s="685">
        <f t="shared" ref="Q12:Q28" si="9">P12*100/D12</f>
        <v>2.9269819009812901</v>
      </c>
      <c r="R12" s="679"/>
      <c r="S12" s="682">
        <f>'44apbpcasaad'!G13</f>
        <v>8104</v>
      </c>
      <c r="T12" s="686">
        <f t="shared" ref="T12:T28" si="10">S12*100/G12</f>
        <v>0.78422188911930835</v>
      </c>
      <c r="U12" s="679"/>
      <c r="V12" s="682">
        <f>'44apbpcasaad'!J13</f>
        <v>7070</v>
      </c>
      <c r="W12" s="686">
        <f t="shared" ref="W12:W28" si="11">V12*100/J12</f>
        <v>3.6078607478018587</v>
      </c>
      <c r="X12" s="679"/>
      <c r="Y12" s="682">
        <f>'44apbpcasaad'!M13</f>
        <v>23647</v>
      </c>
      <c r="Z12" s="609">
        <f t="shared" ref="Z12:Z28" si="12">Y12*100/M12</f>
        <v>24.385138131232406</v>
      </c>
      <c r="AA12" s="588"/>
      <c r="AB12" s="589">
        <f t="shared" si="2"/>
        <v>8</v>
      </c>
      <c r="AC12" s="589">
        <v>2</v>
      </c>
      <c r="AD12" s="589">
        <f t="shared" ref="AD12:AD28" si="13">MATCH(AC12,AB$11:AB$30,0)</f>
        <v>8</v>
      </c>
      <c r="AE12" s="590" t="str">
        <f t="shared" si="3"/>
        <v>Castilla - La Mancha</v>
      </c>
      <c r="AF12" s="591">
        <f t="shared" si="4"/>
        <v>3.3600087272953956</v>
      </c>
      <c r="AG12" s="587"/>
      <c r="AH12" s="589">
        <f t="shared" ref="AH12:AH30" si="14">_xlfn.RANK.EQ(T12,T$11:T$30,0)</f>
        <v>16</v>
      </c>
      <c r="AI12" s="589">
        <v>2</v>
      </c>
      <c r="AJ12" s="589">
        <f t="shared" ref="AJ12:AJ28" si="15">MATCH(AI12,AH$11:AH$30,0)</f>
        <v>18</v>
      </c>
      <c r="AK12" s="590" t="str">
        <f t="shared" ref="AK12:AK29" si="16">INDEX(B$11:B$30,AJ12,1)</f>
        <v>Ceuta y Melilla</v>
      </c>
      <c r="AL12" s="591">
        <f t="shared" ref="AL12:AL29" si="17">INDEX(T$11:T$30,AJ12,1)</f>
        <v>1.2077017947041737</v>
      </c>
      <c r="AM12" s="587"/>
      <c r="AN12" s="589">
        <f t="shared" ref="AN12:AN30" si="18">_xlfn.RANK.EQ(W12,W$11:W$30,0)</f>
        <v>11</v>
      </c>
      <c r="AO12" s="589">
        <v>2</v>
      </c>
      <c r="AP12" s="589">
        <f t="shared" ref="AP12:AP28" si="19">MATCH(AO12,AN$11:AN$30,0)</f>
        <v>7</v>
      </c>
      <c r="AQ12" s="590" t="str">
        <f t="shared" ref="AQ12:AQ29" si="20">INDEX(B$11:B$30,AP12,1)</f>
        <v>Castilla y León</v>
      </c>
      <c r="AR12" s="591">
        <f t="shared" ref="AR12:AR28" si="21">INDEX(W$11:W$30,AP12,1)</f>
        <v>5.0554497480458673</v>
      </c>
      <c r="AS12" s="587"/>
      <c r="AT12" s="589">
        <f t="shared" ref="AT12:AT30" si="22">_xlfn.RANK.EQ(Z12,Z$11:Z$30,0)</f>
        <v>10</v>
      </c>
      <c r="AU12" s="589">
        <v>2</v>
      </c>
      <c r="AV12" s="589">
        <f t="shared" ref="AV12:AV28" si="23">MATCH(AU12,AT$11:AT$30,0)</f>
        <v>1</v>
      </c>
      <c r="AW12" s="590" t="str">
        <f t="shared" ref="AW12:AW29" si="24">INDEX(B$11:B$30,AV12,1)</f>
        <v>Andalucía</v>
      </c>
      <c r="AX12" s="591">
        <f t="shared" ref="AX12:AX29" si="25">INDEX(Z$11:Z$30,AV12,1)</f>
        <v>31.742125281452463</v>
      </c>
    </row>
    <row r="13" spans="1:50" s="231" customFormat="1" ht="18" customHeight="1" x14ac:dyDescent="0.15">
      <c r="A13" s="677"/>
      <c r="B13" s="678" t="s">
        <v>40</v>
      </c>
      <c r="C13" s="679"/>
      <c r="D13" s="680">
        <f t="shared" si="5"/>
        <v>1004686</v>
      </c>
      <c r="E13" s="681">
        <f t="shared" si="0"/>
        <v>2.1162235110294971</v>
      </c>
      <c r="F13" s="679"/>
      <c r="G13" s="682">
        <f>'20pobl'!J14</f>
        <v>731830</v>
      </c>
      <c r="H13" s="683">
        <f t="shared" si="6"/>
        <v>1.9260503821282062</v>
      </c>
      <c r="I13" s="679"/>
      <c r="J13" s="682">
        <f>'20pobl'!Q14</f>
        <v>187640</v>
      </c>
      <c r="K13" s="683">
        <f t="shared" si="7"/>
        <v>2.8367863643159974</v>
      </c>
      <c r="L13" s="679"/>
      <c r="M13" s="682">
        <f>'20pobl'!X14</f>
        <v>85216</v>
      </c>
      <c r="N13" s="683">
        <f t="shared" si="1"/>
        <v>2.974917288739364</v>
      </c>
      <c r="O13" s="679"/>
      <c r="P13" s="684">
        <f t="shared" si="8"/>
        <v>29810</v>
      </c>
      <c r="Q13" s="685">
        <f t="shared" si="9"/>
        <v>2.9670961872664692</v>
      </c>
      <c r="R13" s="679"/>
      <c r="S13" s="682">
        <f>'44apbpcasaad'!G14</f>
        <v>7432</v>
      </c>
      <c r="T13" s="686">
        <f t="shared" si="10"/>
        <v>1.0155363950644276</v>
      </c>
      <c r="U13" s="679"/>
      <c r="V13" s="682">
        <f>'44apbpcasaad'!J14</f>
        <v>6068</v>
      </c>
      <c r="W13" s="686">
        <f t="shared" si="11"/>
        <v>3.2338520571306759</v>
      </c>
      <c r="X13" s="679"/>
      <c r="Y13" s="682">
        <f>'44apbpcasaad'!M14</f>
        <v>16310</v>
      </c>
      <c r="Z13" s="609">
        <f t="shared" si="12"/>
        <v>19.139598197521593</v>
      </c>
      <c r="AA13" s="588"/>
      <c r="AB13" s="589">
        <f t="shared" si="2"/>
        <v>7</v>
      </c>
      <c r="AC13" s="589">
        <v>3</v>
      </c>
      <c r="AD13" s="589">
        <f t="shared" si="13"/>
        <v>11</v>
      </c>
      <c r="AE13" s="590" t="str">
        <f t="shared" si="3"/>
        <v>Extremadura</v>
      </c>
      <c r="AF13" s="592">
        <f t="shared" si="4"/>
        <v>3.2592702147185753</v>
      </c>
      <c r="AG13" s="587"/>
      <c r="AH13" s="589">
        <f t="shared" si="14"/>
        <v>6</v>
      </c>
      <c r="AI13" s="589">
        <v>3</v>
      </c>
      <c r="AJ13" s="589">
        <f t="shared" si="15"/>
        <v>1</v>
      </c>
      <c r="AK13" s="590" t="str">
        <f t="shared" si="16"/>
        <v>Andalucía</v>
      </c>
      <c r="AL13" s="591">
        <f t="shared" si="17"/>
        <v>1.1851949155617099</v>
      </c>
      <c r="AM13" s="587"/>
      <c r="AN13" s="589">
        <f t="shared" si="18"/>
        <v>16</v>
      </c>
      <c r="AO13" s="589">
        <v>3</v>
      </c>
      <c r="AP13" s="589">
        <f t="shared" si="19"/>
        <v>8</v>
      </c>
      <c r="AQ13" s="590" t="str">
        <f t="shared" si="20"/>
        <v>Castilla - La Mancha</v>
      </c>
      <c r="AR13" s="591">
        <f t="shared" si="21"/>
        <v>4.60806915331999</v>
      </c>
      <c r="AS13" s="587"/>
      <c r="AT13" s="589">
        <f t="shared" si="22"/>
        <v>17</v>
      </c>
      <c r="AU13" s="589">
        <v>3</v>
      </c>
      <c r="AV13" s="589">
        <f t="shared" si="23"/>
        <v>8</v>
      </c>
      <c r="AW13" s="590" t="str">
        <f t="shared" si="24"/>
        <v>Castilla - La Mancha</v>
      </c>
      <c r="AX13" s="591">
        <f t="shared" si="25"/>
        <v>30.940638993101778</v>
      </c>
    </row>
    <row r="14" spans="1:50" s="231" customFormat="1" ht="18" customHeight="1" x14ac:dyDescent="0.15">
      <c r="A14" s="677"/>
      <c r="B14" s="678" t="s">
        <v>41</v>
      </c>
      <c r="C14" s="679"/>
      <c r="D14" s="680">
        <f t="shared" si="5"/>
        <v>1176659</v>
      </c>
      <c r="E14" s="681">
        <f t="shared" si="0"/>
        <v>2.4784593796115968</v>
      </c>
      <c r="F14" s="679"/>
      <c r="G14" s="682">
        <f>'20pobl'!J15</f>
        <v>984374</v>
      </c>
      <c r="H14" s="683">
        <f t="shared" si="6"/>
        <v>2.5907026479606889</v>
      </c>
      <c r="I14" s="679"/>
      <c r="J14" s="682">
        <f>'20pobl'!Q15</f>
        <v>141017</v>
      </c>
      <c r="K14" s="683">
        <f t="shared" si="7"/>
        <v>2.1319287078274836</v>
      </c>
      <c r="L14" s="679"/>
      <c r="M14" s="682">
        <f>'20pobl'!X15</f>
        <v>51268</v>
      </c>
      <c r="N14" s="683">
        <f t="shared" si="1"/>
        <v>1.789781960653982</v>
      </c>
      <c r="O14" s="679"/>
      <c r="P14" s="684">
        <f t="shared" si="8"/>
        <v>27990</v>
      </c>
      <c r="Q14" s="685">
        <f t="shared" si="9"/>
        <v>2.3787690401382218</v>
      </c>
      <c r="R14" s="679"/>
      <c r="S14" s="682">
        <f>'44apbpcasaad'!G15</f>
        <v>7431</v>
      </c>
      <c r="T14" s="686">
        <f t="shared" si="10"/>
        <v>0.75489600497371934</v>
      </c>
      <c r="U14" s="679"/>
      <c r="V14" s="682">
        <f>'44apbpcasaad'!J15</f>
        <v>6083</v>
      </c>
      <c r="W14" s="686">
        <f t="shared" si="11"/>
        <v>4.3136643099768115</v>
      </c>
      <c r="X14" s="679"/>
      <c r="Y14" s="682">
        <f>'44apbpcasaad'!M15</f>
        <v>14476</v>
      </c>
      <c r="Z14" s="609">
        <f t="shared" si="12"/>
        <v>28.235936646641179</v>
      </c>
      <c r="AA14" s="588"/>
      <c r="AB14" s="589">
        <f t="shared" si="2"/>
        <v>16</v>
      </c>
      <c r="AC14" s="589">
        <v>4</v>
      </c>
      <c r="AD14" s="589">
        <f t="shared" si="13"/>
        <v>1</v>
      </c>
      <c r="AE14" s="590" t="str">
        <f t="shared" si="3"/>
        <v>Andalucía</v>
      </c>
      <c r="AF14" s="591">
        <f t="shared" si="4"/>
        <v>3.2103176083067351</v>
      </c>
      <c r="AG14" s="587"/>
      <c r="AH14" s="589">
        <f t="shared" si="14"/>
        <v>17</v>
      </c>
      <c r="AI14" s="589">
        <v>4</v>
      </c>
      <c r="AJ14" s="589">
        <f t="shared" si="15"/>
        <v>14</v>
      </c>
      <c r="AK14" s="590" t="str">
        <f t="shared" si="16"/>
        <v>Murcia, Región de</v>
      </c>
      <c r="AL14" s="591">
        <f t="shared" si="17"/>
        <v>1.1201216461134642</v>
      </c>
      <c r="AM14" s="587"/>
      <c r="AN14" s="589">
        <f t="shared" si="18"/>
        <v>5</v>
      </c>
      <c r="AO14" s="589">
        <v>4</v>
      </c>
      <c r="AP14" s="589">
        <f t="shared" si="19"/>
        <v>14</v>
      </c>
      <c r="AQ14" s="590" t="str">
        <f t="shared" si="20"/>
        <v>Murcia, Región de</v>
      </c>
      <c r="AR14" s="591">
        <f t="shared" si="21"/>
        <v>4.3288906646879193</v>
      </c>
      <c r="AS14" s="587"/>
      <c r="AT14" s="589">
        <f t="shared" si="22"/>
        <v>4</v>
      </c>
      <c r="AU14" s="589">
        <v>4</v>
      </c>
      <c r="AV14" s="589">
        <f t="shared" si="23"/>
        <v>4</v>
      </c>
      <c r="AW14" s="590" t="str">
        <f t="shared" si="24"/>
        <v>Balears, Illes</v>
      </c>
      <c r="AX14" s="591">
        <f t="shared" si="25"/>
        <v>28.235936646641179</v>
      </c>
    </row>
    <row r="15" spans="1:50" s="231" customFormat="1" ht="18" customHeight="1" x14ac:dyDescent="0.15">
      <c r="A15" s="677"/>
      <c r="B15" s="678" t="s">
        <v>9</v>
      </c>
      <c r="C15" s="679"/>
      <c r="D15" s="680">
        <f t="shared" si="5"/>
        <v>2177701</v>
      </c>
      <c r="E15" s="681">
        <f t="shared" si="0"/>
        <v>4.5870073397981521</v>
      </c>
      <c r="F15" s="679"/>
      <c r="G15" s="682">
        <f>'20pobl'!J16</f>
        <v>1804834</v>
      </c>
      <c r="H15" s="683">
        <f t="shared" si="6"/>
        <v>4.7500119090198254</v>
      </c>
      <c r="I15" s="679"/>
      <c r="J15" s="682">
        <f>'20pobl'!Q16</f>
        <v>277418</v>
      </c>
      <c r="K15" s="683">
        <f t="shared" si="7"/>
        <v>4.1940716244714098</v>
      </c>
      <c r="L15" s="679"/>
      <c r="M15" s="682">
        <f>'20pobl'!X16</f>
        <v>95449</v>
      </c>
      <c r="N15" s="683">
        <f t="shared" si="1"/>
        <v>3.3321545284087914</v>
      </c>
      <c r="O15" s="679"/>
      <c r="P15" s="684">
        <f t="shared" si="8"/>
        <v>38568</v>
      </c>
      <c r="Q15" s="685">
        <f t="shared" si="9"/>
        <v>1.7710420301042247</v>
      </c>
      <c r="R15" s="679"/>
      <c r="S15" s="682">
        <f>'44apbpcasaad'!G16</f>
        <v>15446</v>
      </c>
      <c r="T15" s="686">
        <f t="shared" si="10"/>
        <v>0.8558127783496986</v>
      </c>
      <c r="U15" s="679"/>
      <c r="V15" s="682">
        <f>'44apbpcasaad'!J16</f>
        <v>7631</v>
      </c>
      <c r="W15" s="686">
        <f t="shared" si="11"/>
        <v>2.7507227360877811</v>
      </c>
      <c r="X15" s="679"/>
      <c r="Y15" s="682">
        <f>'44apbpcasaad'!M16</f>
        <v>15491</v>
      </c>
      <c r="Z15" s="609">
        <f t="shared" si="12"/>
        <v>16.229609529696486</v>
      </c>
      <c r="AA15" s="588"/>
      <c r="AB15" s="589">
        <f t="shared" si="2"/>
        <v>19</v>
      </c>
      <c r="AC15" s="589">
        <v>5</v>
      </c>
      <c r="AD15" s="589">
        <f t="shared" si="13"/>
        <v>6</v>
      </c>
      <c r="AE15" s="590" t="str">
        <f t="shared" si="3"/>
        <v>Cantabria</v>
      </c>
      <c r="AF15" s="591">
        <f t="shared" si="4"/>
        <v>3.0365458266285392</v>
      </c>
      <c r="AG15" s="587"/>
      <c r="AH15" s="589">
        <f t="shared" si="14"/>
        <v>13</v>
      </c>
      <c r="AI15" s="589">
        <v>5</v>
      </c>
      <c r="AJ15" s="589">
        <f t="shared" si="15"/>
        <v>11</v>
      </c>
      <c r="AK15" s="590" t="str">
        <f t="shared" si="16"/>
        <v>Extremadura</v>
      </c>
      <c r="AL15" s="591">
        <f t="shared" si="17"/>
        <v>1.0290404116644707</v>
      </c>
      <c r="AM15" s="587"/>
      <c r="AN15" s="589">
        <f t="shared" si="18"/>
        <v>19</v>
      </c>
      <c r="AO15" s="589">
        <v>5</v>
      </c>
      <c r="AP15" s="589">
        <f t="shared" si="19"/>
        <v>4</v>
      </c>
      <c r="AQ15" s="590" t="str">
        <f t="shared" si="20"/>
        <v>Balears, Illes</v>
      </c>
      <c r="AR15" s="591">
        <f t="shared" si="21"/>
        <v>4.3136643099768115</v>
      </c>
      <c r="AS15" s="587"/>
      <c r="AT15" s="589">
        <f t="shared" si="22"/>
        <v>19</v>
      </c>
      <c r="AU15" s="589">
        <v>5</v>
      </c>
      <c r="AV15" s="589">
        <f t="shared" si="23"/>
        <v>17</v>
      </c>
      <c r="AW15" s="590" t="str">
        <f t="shared" si="24"/>
        <v>Rioja, La</v>
      </c>
      <c r="AX15" s="591">
        <f t="shared" si="25"/>
        <v>26.200261957454497</v>
      </c>
    </row>
    <row r="16" spans="1:50" s="231" customFormat="1" ht="18" customHeight="1" x14ac:dyDescent="0.15">
      <c r="A16" s="677"/>
      <c r="B16" s="678" t="s">
        <v>8</v>
      </c>
      <c r="C16" s="679"/>
      <c r="D16" s="687">
        <f t="shared" si="5"/>
        <v>585402</v>
      </c>
      <c r="E16" s="681">
        <f t="shared" si="0"/>
        <v>1.2330633409878207</v>
      </c>
      <c r="F16" s="679"/>
      <c r="G16" s="688">
        <f>'20pobl'!J17</f>
        <v>450337</v>
      </c>
      <c r="H16" s="683">
        <f t="shared" si="6"/>
        <v>1.1852093395139172</v>
      </c>
      <c r="I16" s="679"/>
      <c r="J16" s="688">
        <f>'20pobl'!Q17</f>
        <v>94037</v>
      </c>
      <c r="K16" s="683">
        <f t="shared" si="7"/>
        <v>1.4216738400190974</v>
      </c>
      <c r="L16" s="679"/>
      <c r="M16" s="688">
        <f>'20pobl'!X17</f>
        <v>41028</v>
      </c>
      <c r="N16" s="683">
        <f t="shared" si="1"/>
        <v>1.4323003487889439</v>
      </c>
      <c r="O16" s="679"/>
      <c r="P16" s="688">
        <f t="shared" si="8"/>
        <v>17776</v>
      </c>
      <c r="Q16" s="685">
        <f t="shared" si="9"/>
        <v>3.0365458266285392</v>
      </c>
      <c r="R16" s="679"/>
      <c r="S16" s="688">
        <f>'44apbpcasaad'!G17</f>
        <v>4518</v>
      </c>
      <c r="T16" s="686">
        <f t="shared" si="10"/>
        <v>1.0032486782120944</v>
      </c>
      <c r="U16" s="679"/>
      <c r="V16" s="688">
        <f>'44apbpcasaad'!J17</f>
        <v>3707</v>
      </c>
      <c r="W16" s="686">
        <f t="shared" si="11"/>
        <v>3.942065357252996</v>
      </c>
      <c r="X16" s="679"/>
      <c r="Y16" s="688">
        <f>'44apbpcasaad'!M17</f>
        <v>9551</v>
      </c>
      <c r="Z16" s="609">
        <f t="shared" si="12"/>
        <v>23.279223944623183</v>
      </c>
      <c r="AA16" s="588"/>
      <c r="AB16" s="589">
        <f t="shared" si="2"/>
        <v>5</v>
      </c>
      <c r="AC16" s="589">
        <v>6</v>
      </c>
      <c r="AD16" s="589">
        <f t="shared" si="13"/>
        <v>16</v>
      </c>
      <c r="AE16" s="590" t="str">
        <f t="shared" si="3"/>
        <v>País Vasco</v>
      </c>
      <c r="AF16" s="591">
        <f t="shared" si="4"/>
        <v>3.0066018348191763</v>
      </c>
      <c r="AG16" s="587"/>
      <c r="AH16" s="589">
        <f t="shared" si="14"/>
        <v>9</v>
      </c>
      <c r="AI16" s="589">
        <v>6</v>
      </c>
      <c r="AJ16" s="589">
        <f t="shared" si="15"/>
        <v>3</v>
      </c>
      <c r="AK16" s="590" t="str">
        <f t="shared" si="16"/>
        <v>Asturias, Principado de</v>
      </c>
      <c r="AL16" s="591">
        <f t="shared" si="17"/>
        <v>1.0155363950644276</v>
      </c>
      <c r="AM16" s="587"/>
      <c r="AN16" s="589">
        <f t="shared" si="18"/>
        <v>9</v>
      </c>
      <c r="AO16" s="589">
        <v>6</v>
      </c>
      <c r="AP16" s="589">
        <f t="shared" si="19"/>
        <v>11</v>
      </c>
      <c r="AQ16" s="590" t="str">
        <f t="shared" si="20"/>
        <v>Extremadura</v>
      </c>
      <c r="AR16" s="591">
        <f t="shared" si="21"/>
        <v>4.290366332287169</v>
      </c>
      <c r="AS16" s="587"/>
      <c r="AT16" s="589">
        <f t="shared" si="22"/>
        <v>13</v>
      </c>
      <c r="AU16" s="589">
        <v>6</v>
      </c>
      <c r="AV16" s="589">
        <f t="shared" si="23"/>
        <v>10</v>
      </c>
      <c r="AW16" s="590" t="str">
        <f t="shared" si="24"/>
        <v>Comunitat Valenciana</v>
      </c>
      <c r="AX16" s="591">
        <f t="shared" si="25"/>
        <v>26.059042944104718</v>
      </c>
    </row>
    <row r="17" spans="1:50" s="231" customFormat="1" ht="18" customHeight="1" x14ac:dyDescent="0.15">
      <c r="A17" s="677"/>
      <c r="B17" s="678" t="s">
        <v>7</v>
      </c>
      <c r="C17" s="679"/>
      <c r="D17" s="680">
        <f t="shared" si="5"/>
        <v>2372640</v>
      </c>
      <c r="E17" s="681">
        <f t="shared" si="0"/>
        <v>4.9976177145984177</v>
      </c>
      <c r="F17" s="679"/>
      <c r="G17" s="682">
        <f>'20pobl'!J18</f>
        <v>1750539</v>
      </c>
      <c r="H17" s="683">
        <f t="shared" si="6"/>
        <v>4.60711683024791</v>
      </c>
      <c r="I17" s="679"/>
      <c r="J17" s="682">
        <f>'20pobl'!Q18</f>
        <v>403248</v>
      </c>
      <c r="K17" s="683">
        <f t="shared" si="7"/>
        <v>6.0963996367389539</v>
      </c>
      <c r="L17" s="679"/>
      <c r="M17" s="682">
        <f>'20pobl'!X18</f>
        <v>218853</v>
      </c>
      <c r="N17" s="683">
        <f t="shared" si="1"/>
        <v>7.6402268751464053</v>
      </c>
      <c r="O17" s="679"/>
      <c r="P17" s="684">
        <f t="shared" si="8"/>
        <v>118073</v>
      </c>
      <c r="Q17" s="685">
        <f>P17*100/D17</f>
        <v>4.9764397464427814</v>
      </c>
      <c r="R17" s="679"/>
      <c r="S17" s="682">
        <f>'44apbpcasaad'!G18</f>
        <v>24654</v>
      </c>
      <c r="T17" s="686">
        <f>S17*100/G17</f>
        <v>1.4083662232032534</v>
      </c>
      <c r="U17" s="679"/>
      <c r="V17" s="682">
        <f>'44apbpcasaad'!J18</f>
        <v>20386</v>
      </c>
      <c r="W17" s="686">
        <f>V17*100/J17</f>
        <v>5.0554497480458673</v>
      </c>
      <c r="X17" s="679"/>
      <c r="Y17" s="682">
        <f>'44apbpcasaad'!M18</f>
        <v>73033</v>
      </c>
      <c r="Z17" s="609">
        <f>Y17*100/M17</f>
        <v>33.370801405509631</v>
      </c>
      <c r="AA17" s="588"/>
      <c r="AB17" s="589">
        <f t="shared" si="2"/>
        <v>1</v>
      </c>
      <c r="AC17" s="589">
        <v>7</v>
      </c>
      <c r="AD17" s="589">
        <f t="shared" si="13"/>
        <v>3</v>
      </c>
      <c r="AE17" s="590" t="str">
        <f t="shared" si="3"/>
        <v>Asturias, Principado de</v>
      </c>
      <c r="AF17" s="591">
        <f t="shared" si="4"/>
        <v>2.9670961872664692</v>
      </c>
      <c r="AG17" s="587"/>
      <c r="AH17" s="589">
        <f t="shared" si="14"/>
        <v>1</v>
      </c>
      <c r="AI17" s="589">
        <v>7</v>
      </c>
      <c r="AJ17" s="589">
        <f t="shared" si="15"/>
        <v>12</v>
      </c>
      <c r="AK17" s="590" t="str">
        <f t="shared" si="16"/>
        <v>Galicia</v>
      </c>
      <c r="AL17" s="591">
        <f t="shared" si="17"/>
        <v>1.0084343058826843</v>
      </c>
      <c r="AM17" s="587"/>
      <c r="AN17" s="589">
        <f t="shared" si="18"/>
        <v>2</v>
      </c>
      <c r="AO17" s="589">
        <v>7</v>
      </c>
      <c r="AP17" s="589">
        <f t="shared" si="19"/>
        <v>20</v>
      </c>
      <c r="AQ17" s="590" t="str">
        <f t="shared" si="20"/>
        <v>TOTAL</v>
      </c>
      <c r="AR17" s="591">
        <f t="shared" si="21"/>
        <v>3.9790449112990243</v>
      </c>
      <c r="AS17" s="587"/>
      <c r="AT17" s="589">
        <f t="shared" si="22"/>
        <v>1</v>
      </c>
      <c r="AU17" s="589">
        <v>7</v>
      </c>
      <c r="AV17" s="589">
        <f t="shared" si="23"/>
        <v>11</v>
      </c>
      <c r="AW17" s="590" t="str">
        <f t="shared" si="24"/>
        <v>Extremadura</v>
      </c>
      <c r="AX17" s="591">
        <f t="shared" si="25"/>
        <v>26.057326387951743</v>
      </c>
    </row>
    <row r="18" spans="1:50" s="231" customFormat="1" ht="18" customHeight="1" x14ac:dyDescent="0.15">
      <c r="A18" s="677"/>
      <c r="B18" s="678" t="s">
        <v>43</v>
      </c>
      <c r="C18" s="679"/>
      <c r="D18" s="680">
        <f t="shared" si="5"/>
        <v>2053328</v>
      </c>
      <c r="E18" s="681">
        <f t="shared" si="0"/>
        <v>4.3250338806902606</v>
      </c>
      <c r="F18" s="679"/>
      <c r="G18" s="682">
        <f>'20pobl'!J19</f>
        <v>1657821</v>
      </c>
      <c r="H18" s="683">
        <f t="shared" si="6"/>
        <v>4.3630990401461611</v>
      </c>
      <c r="I18" s="679"/>
      <c r="J18" s="682">
        <f>'20pobl'!Q19</f>
        <v>263299</v>
      </c>
      <c r="K18" s="683">
        <f t="shared" si="7"/>
        <v>3.9806172081541131</v>
      </c>
      <c r="L18" s="679"/>
      <c r="M18" s="682">
        <f>'20pobl'!X19</f>
        <v>132208</v>
      </c>
      <c r="N18" s="683">
        <f t="shared" si="1"/>
        <v>4.6154227481887657</v>
      </c>
      <c r="O18" s="679"/>
      <c r="P18" s="684">
        <f t="shared" si="8"/>
        <v>68992</v>
      </c>
      <c r="Q18" s="685">
        <f t="shared" si="9"/>
        <v>3.3600087272953956</v>
      </c>
      <c r="R18" s="679"/>
      <c r="S18" s="682">
        <f>'44apbpcasaad'!G19</f>
        <v>15953</v>
      </c>
      <c r="T18" s="686">
        <f t="shared" si="10"/>
        <v>0.9622872433151709</v>
      </c>
      <c r="U18" s="679"/>
      <c r="V18" s="682">
        <f>'44apbpcasaad'!J19</f>
        <v>12133</v>
      </c>
      <c r="W18" s="686">
        <f t="shared" si="11"/>
        <v>4.60806915331999</v>
      </c>
      <c r="X18" s="679"/>
      <c r="Y18" s="682">
        <f>'44apbpcasaad'!M19</f>
        <v>40906</v>
      </c>
      <c r="Z18" s="609">
        <f t="shared" si="12"/>
        <v>30.940638993101778</v>
      </c>
      <c r="AA18" s="588"/>
      <c r="AB18" s="589">
        <f t="shared" si="2"/>
        <v>2</v>
      </c>
      <c r="AC18" s="589">
        <v>8</v>
      </c>
      <c r="AD18" s="589">
        <f t="shared" si="13"/>
        <v>2</v>
      </c>
      <c r="AE18" s="590" t="str">
        <f t="shared" si="3"/>
        <v>Aragón</v>
      </c>
      <c r="AF18" s="591">
        <f t="shared" si="4"/>
        <v>2.9269819009812901</v>
      </c>
      <c r="AG18" s="587"/>
      <c r="AH18" s="589">
        <f t="shared" si="14"/>
        <v>11</v>
      </c>
      <c r="AI18" s="589">
        <v>8</v>
      </c>
      <c r="AJ18" s="589">
        <f t="shared" si="15"/>
        <v>16</v>
      </c>
      <c r="AK18" s="590" t="str">
        <f t="shared" si="16"/>
        <v>País Vasco</v>
      </c>
      <c r="AL18" s="591">
        <f t="shared" si="17"/>
        <v>1.0059227780146573</v>
      </c>
      <c r="AM18" s="587"/>
      <c r="AN18" s="589">
        <f t="shared" si="18"/>
        <v>3</v>
      </c>
      <c r="AO18" s="589">
        <v>8</v>
      </c>
      <c r="AP18" s="589">
        <f t="shared" si="19"/>
        <v>10</v>
      </c>
      <c r="AQ18" s="590" t="str">
        <f t="shared" si="20"/>
        <v>Comunitat Valenciana</v>
      </c>
      <c r="AR18" s="591">
        <f t="shared" si="21"/>
        <v>3.9598329845851952</v>
      </c>
      <c r="AS18" s="587"/>
      <c r="AT18" s="589">
        <f t="shared" si="22"/>
        <v>3</v>
      </c>
      <c r="AU18" s="589">
        <v>8</v>
      </c>
      <c r="AV18" s="589">
        <f t="shared" si="23"/>
        <v>13</v>
      </c>
      <c r="AW18" s="590" t="str">
        <f t="shared" si="24"/>
        <v>Madrid, Comunidad de</v>
      </c>
      <c r="AX18" s="591">
        <f t="shared" si="25"/>
        <v>25.716361397235559</v>
      </c>
    </row>
    <row r="19" spans="1:50" s="231" customFormat="1" ht="18" customHeight="1" x14ac:dyDescent="0.15">
      <c r="A19" s="677"/>
      <c r="B19" s="678" t="s">
        <v>44</v>
      </c>
      <c r="C19" s="679"/>
      <c r="D19" s="680">
        <f t="shared" si="5"/>
        <v>7792611</v>
      </c>
      <c r="E19" s="681">
        <f t="shared" si="0"/>
        <v>16.413990650319683</v>
      </c>
      <c r="F19" s="679"/>
      <c r="G19" s="682">
        <f>'20pobl'!J20</f>
        <v>6290816</v>
      </c>
      <c r="H19" s="683">
        <f t="shared" si="6"/>
        <v>16.556343086096817</v>
      </c>
      <c r="I19" s="679"/>
      <c r="J19" s="682">
        <f>'20pobl'!Q20</f>
        <v>1048523</v>
      </c>
      <c r="K19" s="683">
        <f t="shared" si="7"/>
        <v>15.851821301810395</v>
      </c>
      <c r="L19" s="679"/>
      <c r="M19" s="682">
        <f>'20pobl'!X20</f>
        <v>453272</v>
      </c>
      <c r="N19" s="683">
        <f t="shared" si="1"/>
        <v>15.823867692704059</v>
      </c>
      <c r="O19" s="679"/>
      <c r="P19" s="684">
        <f t="shared" si="8"/>
        <v>197300</v>
      </c>
      <c r="Q19" s="685">
        <f t="shared" si="9"/>
        <v>2.5318856542434878</v>
      </c>
      <c r="R19" s="679"/>
      <c r="S19" s="682">
        <f>'44apbpcasaad'!G20</f>
        <v>53579</v>
      </c>
      <c r="T19" s="686">
        <f t="shared" si="10"/>
        <v>0.85170190957739023</v>
      </c>
      <c r="U19" s="679"/>
      <c r="V19" s="682">
        <f>'44apbpcasaad'!J20</f>
        <v>39714</v>
      </c>
      <c r="W19" s="686">
        <f t="shared" si="11"/>
        <v>3.7876136241169722</v>
      </c>
      <c r="X19" s="679"/>
      <c r="Y19" s="682">
        <f>'44apbpcasaad'!M20</f>
        <v>104007</v>
      </c>
      <c r="Z19" s="609">
        <f t="shared" si="12"/>
        <v>22.945825023385517</v>
      </c>
      <c r="AA19" s="588"/>
      <c r="AB19" s="589">
        <f t="shared" si="2"/>
        <v>15</v>
      </c>
      <c r="AC19" s="589">
        <v>9</v>
      </c>
      <c r="AD19" s="589">
        <f t="shared" si="13"/>
        <v>20</v>
      </c>
      <c r="AE19" s="590" t="str">
        <f t="shared" si="3"/>
        <v>TOTAL</v>
      </c>
      <c r="AF19" s="591">
        <f t="shared" si="4"/>
        <v>2.8726064982679458</v>
      </c>
      <c r="AG19" s="587"/>
      <c r="AH19" s="589">
        <f t="shared" si="14"/>
        <v>14</v>
      </c>
      <c r="AI19" s="589">
        <v>9</v>
      </c>
      <c r="AJ19" s="589">
        <f t="shared" si="15"/>
        <v>6</v>
      </c>
      <c r="AK19" s="590" t="str">
        <f t="shared" si="16"/>
        <v>Cantabria</v>
      </c>
      <c r="AL19" s="591">
        <f t="shared" si="17"/>
        <v>1.0032486782120944</v>
      </c>
      <c r="AM19" s="587"/>
      <c r="AN19" s="589">
        <f t="shared" si="18"/>
        <v>10</v>
      </c>
      <c r="AO19" s="589">
        <v>9</v>
      </c>
      <c r="AP19" s="589">
        <f t="shared" si="19"/>
        <v>6</v>
      </c>
      <c r="AQ19" s="590" t="str">
        <f t="shared" si="20"/>
        <v>Cantabria</v>
      </c>
      <c r="AR19" s="591">
        <f t="shared" si="21"/>
        <v>3.942065357252996</v>
      </c>
      <c r="AS19" s="587"/>
      <c r="AT19" s="589">
        <f t="shared" si="22"/>
        <v>15</v>
      </c>
      <c r="AU19" s="589">
        <v>9</v>
      </c>
      <c r="AV19" s="589">
        <f t="shared" si="23"/>
        <v>20</v>
      </c>
      <c r="AW19" s="590" t="str">
        <f t="shared" si="24"/>
        <v>TOTAL</v>
      </c>
      <c r="AX19" s="591">
        <f t="shared" si="25"/>
        <v>25.502647423636308</v>
      </c>
    </row>
    <row r="20" spans="1:50" s="231" customFormat="1" ht="18" customHeight="1" x14ac:dyDescent="0.15">
      <c r="A20" s="677"/>
      <c r="B20" s="678" t="s">
        <v>6</v>
      </c>
      <c r="C20" s="679"/>
      <c r="D20" s="680">
        <f t="shared" si="5"/>
        <v>5097967</v>
      </c>
      <c r="E20" s="681">
        <f t="shared" si="0"/>
        <v>10.738118799159649</v>
      </c>
      <c r="F20" s="679"/>
      <c r="G20" s="682">
        <f>'20pobl'!J21</f>
        <v>4079746</v>
      </c>
      <c r="H20" s="683">
        <f t="shared" si="6"/>
        <v>10.737188065925176</v>
      </c>
      <c r="I20" s="679"/>
      <c r="J20" s="682">
        <f>'20pobl'!Q21</f>
        <v>729753</v>
      </c>
      <c r="K20" s="683">
        <f t="shared" si="7"/>
        <v>11.032580258573288</v>
      </c>
      <c r="L20" s="679"/>
      <c r="M20" s="682">
        <f>'20pobl'!X21</f>
        <v>288468</v>
      </c>
      <c r="N20" s="683">
        <f t="shared" si="1"/>
        <v>10.070508360496467</v>
      </c>
      <c r="O20" s="679"/>
      <c r="P20" s="684">
        <f t="shared" si="8"/>
        <v>142536</v>
      </c>
      <c r="Q20" s="685">
        <f t="shared" si="9"/>
        <v>2.7959380670765426</v>
      </c>
      <c r="R20" s="679"/>
      <c r="S20" s="682">
        <f>'44apbpcasaad'!G21</f>
        <v>38467</v>
      </c>
      <c r="T20" s="686">
        <f t="shared" si="10"/>
        <v>0.94287732618648323</v>
      </c>
      <c r="U20" s="679"/>
      <c r="V20" s="682">
        <f>'44apbpcasaad'!J21</f>
        <v>28897</v>
      </c>
      <c r="W20" s="686">
        <f t="shared" si="11"/>
        <v>3.9598329845851952</v>
      </c>
      <c r="X20" s="679"/>
      <c r="Y20" s="682">
        <f>'44apbpcasaad'!M21</f>
        <v>75172</v>
      </c>
      <c r="Z20" s="609">
        <f t="shared" si="12"/>
        <v>26.059042944104718</v>
      </c>
      <c r="AA20" s="588"/>
      <c r="AB20" s="589">
        <f t="shared" si="2"/>
        <v>11</v>
      </c>
      <c r="AC20" s="589">
        <v>10</v>
      </c>
      <c r="AD20" s="589">
        <f t="shared" si="13"/>
        <v>17</v>
      </c>
      <c r="AE20" s="590" t="str">
        <f t="shared" si="3"/>
        <v>Rioja, La</v>
      </c>
      <c r="AF20" s="592">
        <f t="shared" si="4"/>
        <v>2.7962562364798118</v>
      </c>
      <c r="AG20" s="587"/>
      <c r="AH20" s="589">
        <f t="shared" si="14"/>
        <v>12</v>
      </c>
      <c r="AI20" s="589">
        <v>10</v>
      </c>
      <c r="AJ20" s="589">
        <f t="shared" si="15"/>
        <v>20</v>
      </c>
      <c r="AK20" s="590" t="str">
        <f t="shared" si="16"/>
        <v>TOTAL</v>
      </c>
      <c r="AL20" s="591">
        <f t="shared" si="17"/>
        <v>0.97395517102799978</v>
      </c>
      <c r="AM20" s="587"/>
      <c r="AN20" s="589">
        <f t="shared" si="18"/>
        <v>8</v>
      </c>
      <c r="AO20" s="589">
        <v>10</v>
      </c>
      <c r="AP20" s="589">
        <f t="shared" si="19"/>
        <v>9</v>
      </c>
      <c r="AQ20" s="590" t="str">
        <f t="shared" si="20"/>
        <v>Cataluña</v>
      </c>
      <c r="AR20" s="591">
        <f t="shared" si="21"/>
        <v>3.7876136241169722</v>
      </c>
      <c r="AS20" s="587"/>
      <c r="AT20" s="589">
        <f t="shared" si="22"/>
        <v>6</v>
      </c>
      <c r="AU20" s="589">
        <v>10</v>
      </c>
      <c r="AV20" s="589">
        <f t="shared" si="23"/>
        <v>2</v>
      </c>
      <c r="AW20" s="590" t="str">
        <f t="shared" si="24"/>
        <v>Aragón</v>
      </c>
      <c r="AX20" s="591">
        <f t="shared" si="25"/>
        <v>24.385138131232406</v>
      </c>
    </row>
    <row r="21" spans="1:50" s="231" customFormat="1" ht="18" customHeight="1" x14ac:dyDescent="0.15">
      <c r="A21" s="677"/>
      <c r="B21" s="678" t="s">
        <v>5</v>
      </c>
      <c r="C21" s="679"/>
      <c r="D21" s="680">
        <f t="shared" si="5"/>
        <v>1054776</v>
      </c>
      <c r="E21" s="681">
        <f t="shared" si="0"/>
        <v>2.221730739822839</v>
      </c>
      <c r="F21" s="679"/>
      <c r="G21" s="682">
        <f>'20pobl'!J22</f>
        <v>828053</v>
      </c>
      <c r="H21" s="683">
        <f t="shared" si="6"/>
        <v>2.1792927279182428</v>
      </c>
      <c r="I21" s="679"/>
      <c r="J21" s="682">
        <f>'20pobl'!Q22</f>
        <v>152621</v>
      </c>
      <c r="K21" s="683">
        <f t="shared" si="7"/>
        <v>2.3073607530818152</v>
      </c>
      <c r="L21" s="679"/>
      <c r="M21" s="682">
        <f>'20pobl'!X22</f>
        <v>74102</v>
      </c>
      <c r="N21" s="683">
        <f t="shared" si="1"/>
        <v>2.5869240627366263</v>
      </c>
      <c r="O21" s="679"/>
      <c r="P21" s="684">
        <f t="shared" si="8"/>
        <v>34378</v>
      </c>
      <c r="Q21" s="685">
        <f t="shared" si="9"/>
        <v>3.2592702147185753</v>
      </c>
      <c r="R21" s="679"/>
      <c r="S21" s="682">
        <f>'44apbpcasaad'!G22</f>
        <v>8521</v>
      </c>
      <c r="T21" s="686">
        <f t="shared" si="10"/>
        <v>1.0290404116644707</v>
      </c>
      <c r="U21" s="679"/>
      <c r="V21" s="682">
        <f>'44apbpcasaad'!J22</f>
        <v>6548</v>
      </c>
      <c r="W21" s="686">
        <f t="shared" si="11"/>
        <v>4.290366332287169</v>
      </c>
      <c r="X21" s="679"/>
      <c r="Y21" s="682">
        <f>'44apbpcasaad'!M22</f>
        <v>19309</v>
      </c>
      <c r="Z21" s="609">
        <f t="shared" si="12"/>
        <v>26.057326387951743</v>
      </c>
      <c r="AA21" s="588"/>
      <c r="AB21" s="589">
        <f t="shared" si="2"/>
        <v>3</v>
      </c>
      <c r="AC21" s="589">
        <v>11</v>
      </c>
      <c r="AD21" s="589">
        <f t="shared" si="13"/>
        <v>10</v>
      </c>
      <c r="AE21" s="590" t="str">
        <f t="shared" si="3"/>
        <v>Comunitat Valenciana</v>
      </c>
      <c r="AF21" s="591">
        <f t="shared" si="4"/>
        <v>2.7959380670765426</v>
      </c>
      <c r="AG21" s="587"/>
      <c r="AH21" s="589">
        <f t="shared" si="14"/>
        <v>5</v>
      </c>
      <c r="AI21" s="589">
        <v>11</v>
      </c>
      <c r="AJ21" s="589">
        <f t="shared" si="15"/>
        <v>8</v>
      </c>
      <c r="AK21" s="590" t="str">
        <f t="shared" si="16"/>
        <v>Castilla - La Mancha</v>
      </c>
      <c r="AL21" s="591">
        <f t="shared" si="17"/>
        <v>0.9622872433151709</v>
      </c>
      <c r="AM21" s="587"/>
      <c r="AN21" s="589">
        <f t="shared" si="18"/>
        <v>6</v>
      </c>
      <c r="AO21" s="589">
        <v>11</v>
      </c>
      <c r="AP21" s="589">
        <f t="shared" si="19"/>
        <v>2</v>
      </c>
      <c r="AQ21" s="590" t="str">
        <f t="shared" si="20"/>
        <v>Aragón</v>
      </c>
      <c r="AR21" s="591">
        <f t="shared" si="21"/>
        <v>3.6078607478018587</v>
      </c>
      <c r="AS21" s="587"/>
      <c r="AT21" s="589">
        <f t="shared" si="22"/>
        <v>7</v>
      </c>
      <c r="AU21" s="589">
        <v>11</v>
      </c>
      <c r="AV21" s="589">
        <f t="shared" si="23"/>
        <v>14</v>
      </c>
      <c r="AW21" s="590" t="str">
        <f t="shared" si="24"/>
        <v>Murcia, Región de</v>
      </c>
      <c r="AX21" s="591">
        <f t="shared" si="25"/>
        <v>23.960136229132935</v>
      </c>
    </row>
    <row r="22" spans="1:50" s="231" customFormat="1" ht="18" customHeight="1" x14ac:dyDescent="0.15">
      <c r="A22" s="677"/>
      <c r="B22" s="678" t="s">
        <v>38</v>
      </c>
      <c r="C22" s="679"/>
      <c r="D22" s="680">
        <f t="shared" si="5"/>
        <v>2690464</v>
      </c>
      <c r="E22" s="681">
        <f t="shared" si="0"/>
        <v>5.6670672950339354</v>
      </c>
      <c r="F22" s="679"/>
      <c r="G22" s="682">
        <f>'20pobl'!J23</f>
        <v>1987834</v>
      </c>
      <c r="H22" s="683">
        <f t="shared" si="6"/>
        <v>5.231636357224275</v>
      </c>
      <c r="I22" s="679"/>
      <c r="J22" s="682">
        <f>'20pobl'!Q23</f>
        <v>464829</v>
      </c>
      <c r="K22" s="683">
        <f t="shared" si="7"/>
        <v>7.0273959120584131</v>
      </c>
      <c r="L22" s="679"/>
      <c r="M22" s="682">
        <f>'20pobl'!X23</f>
        <v>237801</v>
      </c>
      <c r="N22" s="683">
        <f t="shared" si="1"/>
        <v>8.3017074983513606</v>
      </c>
      <c r="O22" s="679"/>
      <c r="P22" s="684">
        <f t="shared" si="8"/>
        <v>72272</v>
      </c>
      <c r="Q22" s="685">
        <f t="shared" si="9"/>
        <v>2.6862281004317472</v>
      </c>
      <c r="R22" s="679"/>
      <c r="S22" s="682">
        <f>'44apbpcasaad'!G23</f>
        <v>20046</v>
      </c>
      <c r="T22" s="686">
        <f t="shared" si="10"/>
        <v>1.0084343058826843</v>
      </c>
      <c r="U22" s="679"/>
      <c r="V22" s="682">
        <f>'44apbpcasaad'!J23</f>
        <v>13097</v>
      </c>
      <c r="W22" s="686">
        <f t="shared" si="11"/>
        <v>2.8175952877294663</v>
      </c>
      <c r="X22" s="679"/>
      <c r="Y22" s="682">
        <f>'44apbpcasaad'!M23</f>
        <v>39129</v>
      </c>
      <c r="Z22" s="609">
        <f t="shared" si="12"/>
        <v>16.454514489005511</v>
      </c>
      <c r="AA22" s="588"/>
      <c r="AB22" s="589">
        <f t="shared" si="2"/>
        <v>12</v>
      </c>
      <c r="AC22" s="589">
        <v>12</v>
      </c>
      <c r="AD22" s="589">
        <f t="shared" si="13"/>
        <v>12</v>
      </c>
      <c r="AE22" s="590" t="str">
        <f t="shared" si="3"/>
        <v>Galicia</v>
      </c>
      <c r="AF22" s="591">
        <f t="shared" si="4"/>
        <v>2.6862281004317472</v>
      </c>
      <c r="AG22" s="587"/>
      <c r="AH22" s="589">
        <f t="shared" si="14"/>
        <v>7</v>
      </c>
      <c r="AI22" s="589">
        <v>12</v>
      </c>
      <c r="AJ22" s="589">
        <f t="shared" si="15"/>
        <v>10</v>
      </c>
      <c r="AK22" s="590" t="str">
        <f t="shared" si="16"/>
        <v>Comunitat Valenciana</v>
      </c>
      <c r="AL22" s="591">
        <f t="shared" si="17"/>
        <v>0.94287732618648323</v>
      </c>
      <c r="AM22" s="587"/>
      <c r="AN22" s="589">
        <f t="shared" si="18"/>
        <v>17</v>
      </c>
      <c r="AO22" s="589">
        <v>12</v>
      </c>
      <c r="AP22" s="589">
        <f t="shared" si="19"/>
        <v>13</v>
      </c>
      <c r="AQ22" s="590" t="str">
        <f t="shared" si="20"/>
        <v>Madrid, Comunidad de</v>
      </c>
      <c r="AR22" s="591">
        <f t="shared" si="21"/>
        <v>3.5463924668171609</v>
      </c>
      <c r="AS22" s="587"/>
      <c r="AT22" s="589">
        <f t="shared" si="22"/>
        <v>18</v>
      </c>
      <c r="AU22" s="589">
        <v>12</v>
      </c>
      <c r="AV22" s="589">
        <f t="shared" si="23"/>
        <v>16</v>
      </c>
      <c r="AW22" s="590" t="str">
        <f t="shared" si="24"/>
        <v>País Vasco</v>
      </c>
      <c r="AX22" s="591">
        <f t="shared" si="25"/>
        <v>23.435253943643406</v>
      </c>
    </row>
    <row r="23" spans="1:50" s="231" customFormat="1" ht="18" customHeight="1" x14ac:dyDescent="0.15">
      <c r="A23" s="677"/>
      <c r="B23" s="678" t="s">
        <v>45</v>
      </c>
      <c r="C23" s="679"/>
      <c r="D23" s="680">
        <f t="shared" si="5"/>
        <v>6750336</v>
      </c>
      <c r="E23" s="681">
        <f t="shared" si="0"/>
        <v>14.218591431102663</v>
      </c>
      <c r="F23" s="679"/>
      <c r="G23" s="682">
        <f>'20pobl'!J24</f>
        <v>5514027</v>
      </c>
      <c r="H23" s="683">
        <f t="shared" si="6"/>
        <v>14.511968367537881</v>
      </c>
      <c r="I23" s="679"/>
      <c r="J23" s="682">
        <f>'20pobl'!Q24</f>
        <v>866035</v>
      </c>
      <c r="K23" s="683">
        <f t="shared" si="7"/>
        <v>13.092924104777257</v>
      </c>
      <c r="L23" s="679"/>
      <c r="M23" s="682">
        <f>'20pobl'!X24</f>
        <v>370274</v>
      </c>
      <c r="N23" s="683">
        <f t="shared" si="1"/>
        <v>12.92638147965968</v>
      </c>
      <c r="O23" s="679"/>
      <c r="P23" s="684">
        <f t="shared" si="8"/>
        <v>171082</v>
      </c>
      <c r="Q23" s="685">
        <f t="shared" si="9"/>
        <v>2.5344219902535223</v>
      </c>
      <c r="R23" s="679"/>
      <c r="S23" s="682">
        <f>'44apbpcasaad'!G24</f>
        <v>45148</v>
      </c>
      <c r="T23" s="686">
        <f t="shared" si="10"/>
        <v>0.81878452898398935</v>
      </c>
      <c r="U23" s="679"/>
      <c r="V23" s="682">
        <f>'44apbpcasaad'!J24</f>
        <v>30713</v>
      </c>
      <c r="W23" s="686">
        <f t="shared" si="11"/>
        <v>3.5463924668171609</v>
      </c>
      <c r="X23" s="679"/>
      <c r="Y23" s="682">
        <f>'44apbpcasaad'!M24</f>
        <v>95221</v>
      </c>
      <c r="Z23" s="609">
        <f t="shared" si="12"/>
        <v>25.716361397235559</v>
      </c>
      <c r="AA23" s="588"/>
      <c r="AB23" s="589">
        <f t="shared" si="2"/>
        <v>14</v>
      </c>
      <c r="AC23" s="589">
        <v>13</v>
      </c>
      <c r="AD23" s="589">
        <f t="shared" si="13"/>
        <v>14</v>
      </c>
      <c r="AE23" s="590" t="str">
        <f t="shared" si="3"/>
        <v>Murcia, Región de</v>
      </c>
      <c r="AF23" s="591">
        <f t="shared" si="4"/>
        <v>2.5552948733515333</v>
      </c>
      <c r="AG23" s="587"/>
      <c r="AH23" s="589">
        <f t="shared" si="14"/>
        <v>15</v>
      </c>
      <c r="AI23" s="589">
        <v>13</v>
      </c>
      <c r="AJ23" s="589">
        <f t="shared" si="15"/>
        <v>5</v>
      </c>
      <c r="AK23" s="590" t="str">
        <f t="shared" si="16"/>
        <v>Canarias</v>
      </c>
      <c r="AL23" s="591">
        <f t="shared" si="17"/>
        <v>0.8558127783496986</v>
      </c>
      <c r="AM23" s="587"/>
      <c r="AN23" s="589">
        <f t="shared" si="18"/>
        <v>12</v>
      </c>
      <c r="AO23" s="589">
        <v>13</v>
      </c>
      <c r="AP23" s="589">
        <f t="shared" si="19"/>
        <v>18</v>
      </c>
      <c r="AQ23" s="590" t="str">
        <f t="shared" si="20"/>
        <v>Ceuta y Melilla</v>
      </c>
      <c r="AR23" s="591">
        <f t="shared" si="21"/>
        <v>3.4026716288961256</v>
      </c>
      <c r="AS23" s="587"/>
      <c r="AT23" s="589">
        <f t="shared" si="22"/>
        <v>8</v>
      </c>
      <c r="AU23" s="589">
        <v>13</v>
      </c>
      <c r="AV23" s="589">
        <f t="shared" si="23"/>
        <v>6</v>
      </c>
      <c r="AW23" s="590" t="str">
        <f t="shared" si="24"/>
        <v>Cantabria</v>
      </c>
      <c r="AX23" s="591">
        <f t="shared" si="25"/>
        <v>23.279223944623183</v>
      </c>
    </row>
    <row r="24" spans="1:50" s="231" customFormat="1" ht="18" customHeight="1" x14ac:dyDescent="0.15">
      <c r="A24" s="677"/>
      <c r="B24" s="678" t="s">
        <v>46</v>
      </c>
      <c r="C24" s="679"/>
      <c r="D24" s="680">
        <f t="shared" si="5"/>
        <v>1531878</v>
      </c>
      <c r="E24" s="681">
        <f t="shared" si="0"/>
        <v>3.2266760357254345</v>
      </c>
      <c r="F24" s="679"/>
      <c r="G24" s="682">
        <f>'20pobl'!J25</f>
        <v>1285039</v>
      </c>
      <c r="H24" s="683">
        <f t="shared" si="6"/>
        <v>3.382001089050255</v>
      </c>
      <c r="I24" s="679"/>
      <c r="J24" s="682">
        <f>'20pobl'!Q25</f>
        <v>175195</v>
      </c>
      <c r="K24" s="683">
        <f t="shared" si="7"/>
        <v>2.6486398800700339</v>
      </c>
      <c r="L24" s="679"/>
      <c r="M24" s="682">
        <f>'20pobl'!X25</f>
        <v>71644</v>
      </c>
      <c r="N24" s="683">
        <f t="shared" si="1"/>
        <v>2.501114511763554</v>
      </c>
      <c r="O24" s="679"/>
      <c r="P24" s="684">
        <f t="shared" si="8"/>
        <v>39144</v>
      </c>
      <c r="Q24" s="685">
        <f t="shared" si="9"/>
        <v>2.5552948733515333</v>
      </c>
      <c r="R24" s="679"/>
      <c r="S24" s="682">
        <f>'44apbpcasaad'!G25</f>
        <v>14394</v>
      </c>
      <c r="T24" s="686">
        <f t="shared" si="10"/>
        <v>1.1201216461134642</v>
      </c>
      <c r="U24" s="679"/>
      <c r="V24" s="682">
        <f>'44apbpcasaad'!J25</f>
        <v>7584</v>
      </c>
      <c r="W24" s="686">
        <f t="shared" si="11"/>
        <v>4.3288906646879193</v>
      </c>
      <c r="X24" s="679"/>
      <c r="Y24" s="682">
        <f>'44apbpcasaad'!M25</f>
        <v>17166</v>
      </c>
      <c r="Z24" s="609">
        <f t="shared" si="12"/>
        <v>23.960136229132935</v>
      </c>
      <c r="AA24" s="588"/>
      <c r="AB24" s="589">
        <f t="shared" si="2"/>
        <v>13</v>
      </c>
      <c r="AC24" s="589">
        <v>14</v>
      </c>
      <c r="AD24" s="589">
        <f t="shared" si="13"/>
        <v>13</v>
      </c>
      <c r="AE24" s="590" t="str">
        <f t="shared" si="3"/>
        <v>Madrid, Comunidad de</v>
      </c>
      <c r="AF24" s="591">
        <f t="shared" si="4"/>
        <v>2.5344219902535223</v>
      </c>
      <c r="AG24" s="587"/>
      <c r="AH24" s="589">
        <f t="shared" si="14"/>
        <v>4</v>
      </c>
      <c r="AI24" s="589">
        <v>14</v>
      </c>
      <c r="AJ24" s="589">
        <f t="shared" si="15"/>
        <v>9</v>
      </c>
      <c r="AK24" s="590" t="str">
        <f t="shared" si="16"/>
        <v>Cataluña</v>
      </c>
      <c r="AL24" s="591">
        <f t="shared" si="17"/>
        <v>0.85170190957739023</v>
      </c>
      <c r="AM24" s="587"/>
      <c r="AN24" s="589">
        <f t="shared" si="18"/>
        <v>4</v>
      </c>
      <c r="AO24" s="589">
        <v>14</v>
      </c>
      <c r="AP24" s="589">
        <f t="shared" si="19"/>
        <v>17</v>
      </c>
      <c r="AQ24" s="590" t="str">
        <f t="shared" si="20"/>
        <v>Rioja, La</v>
      </c>
      <c r="AR24" s="591">
        <f t="shared" si="21"/>
        <v>3.3975594091201029</v>
      </c>
      <c r="AS24" s="587"/>
      <c r="AT24" s="589">
        <f t="shared" si="22"/>
        <v>11</v>
      </c>
      <c r="AU24" s="589">
        <v>14</v>
      </c>
      <c r="AV24" s="589">
        <f t="shared" si="23"/>
        <v>15</v>
      </c>
      <c r="AW24" s="590" t="str">
        <f t="shared" si="24"/>
        <v>Navarra, Comunidad Foral de</v>
      </c>
      <c r="AX24" s="591">
        <f t="shared" si="25"/>
        <v>23.212305318482088</v>
      </c>
    </row>
    <row r="25" spans="1:50" s="231" customFormat="1" ht="18" customHeight="1" x14ac:dyDescent="0.15">
      <c r="B25" s="678" t="s">
        <v>47</v>
      </c>
      <c r="C25" s="679"/>
      <c r="D25" s="687">
        <f t="shared" si="5"/>
        <v>664117</v>
      </c>
      <c r="E25" s="681">
        <f t="shared" si="0"/>
        <v>1.3988649284198011</v>
      </c>
      <c r="F25" s="679"/>
      <c r="G25" s="688">
        <f>'20pobl'!J26</f>
        <v>529501</v>
      </c>
      <c r="H25" s="683">
        <f t="shared" si="6"/>
        <v>1.3935553385175072</v>
      </c>
      <c r="I25" s="679"/>
      <c r="J25" s="688">
        <f>'20pobl'!Q26</f>
        <v>93138</v>
      </c>
      <c r="K25" s="683">
        <f>J25*100/$J$30</f>
        <v>1.408082543165974</v>
      </c>
      <c r="L25" s="679"/>
      <c r="M25" s="688">
        <f>'20pobl'!X26</f>
        <v>41478</v>
      </c>
      <c r="N25" s="683">
        <f t="shared" si="1"/>
        <v>1.4480099899353567</v>
      </c>
      <c r="O25" s="679"/>
      <c r="P25" s="689">
        <f t="shared" si="8"/>
        <v>15541</v>
      </c>
      <c r="Q25" s="685">
        <f t="shared" si="9"/>
        <v>2.3400997113460429</v>
      </c>
      <c r="R25" s="679"/>
      <c r="S25" s="688">
        <f>'44apbpcasaad'!G26</f>
        <v>3323</v>
      </c>
      <c r="T25" s="686">
        <f t="shared" si="10"/>
        <v>0.62757199703116706</v>
      </c>
      <c r="U25" s="679"/>
      <c r="V25" s="688">
        <f>'44apbpcasaad'!J26</f>
        <v>2590</v>
      </c>
      <c r="W25" s="686">
        <f t="shared" si="11"/>
        <v>2.7808198587042883</v>
      </c>
      <c r="X25" s="679"/>
      <c r="Y25" s="688">
        <f>'44apbpcasaad'!M26</f>
        <v>9628</v>
      </c>
      <c r="Z25" s="609">
        <f t="shared" si="12"/>
        <v>23.212305318482088</v>
      </c>
      <c r="AA25" s="588"/>
      <c r="AB25" s="589">
        <f t="shared" si="2"/>
        <v>17</v>
      </c>
      <c r="AC25" s="589">
        <v>15</v>
      </c>
      <c r="AD25" s="589">
        <f t="shared" si="13"/>
        <v>9</v>
      </c>
      <c r="AE25" s="590" t="str">
        <f t="shared" si="3"/>
        <v>Cataluña</v>
      </c>
      <c r="AF25" s="591">
        <f t="shared" si="4"/>
        <v>2.5318856542434878</v>
      </c>
      <c r="AG25" s="587"/>
      <c r="AH25" s="589">
        <f t="shared" si="14"/>
        <v>18</v>
      </c>
      <c r="AI25" s="589">
        <v>15</v>
      </c>
      <c r="AJ25" s="589">
        <f t="shared" si="15"/>
        <v>13</v>
      </c>
      <c r="AK25" s="590" t="str">
        <f t="shared" si="16"/>
        <v>Madrid, Comunidad de</v>
      </c>
      <c r="AL25" s="591">
        <f t="shared" si="17"/>
        <v>0.81878452898398935</v>
      </c>
      <c r="AM25" s="587"/>
      <c r="AN25" s="589">
        <f t="shared" si="18"/>
        <v>18</v>
      </c>
      <c r="AO25" s="589">
        <v>15</v>
      </c>
      <c r="AP25" s="589">
        <f t="shared" si="19"/>
        <v>16</v>
      </c>
      <c r="AQ25" s="590" t="str">
        <f t="shared" si="20"/>
        <v>País Vasco</v>
      </c>
      <c r="AR25" s="591">
        <f t="shared" si="21"/>
        <v>3.3974123042948956</v>
      </c>
      <c r="AS25" s="587"/>
      <c r="AT25" s="589">
        <f t="shared" si="22"/>
        <v>14</v>
      </c>
      <c r="AU25" s="589">
        <v>15</v>
      </c>
      <c r="AV25" s="589">
        <f t="shared" si="23"/>
        <v>9</v>
      </c>
      <c r="AW25" s="590" t="str">
        <f t="shared" si="24"/>
        <v>Cataluña</v>
      </c>
      <c r="AX25" s="591">
        <f t="shared" si="25"/>
        <v>22.945825023385517</v>
      </c>
    </row>
    <row r="26" spans="1:50" s="231" customFormat="1" ht="18" customHeight="1" x14ac:dyDescent="0.15">
      <c r="B26" s="678" t="s">
        <v>48</v>
      </c>
      <c r="C26" s="679"/>
      <c r="D26" s="687">
        <f t="shared" si="5"/>
        <v>2208174</v>
      </c>
      <c r="E26" s="681">
        <f t="shared" si="0"/>
        <v>4.6511942390399073</v>
      </c>
      <c r="F26" s="679"/>
      <c r="G26" s="688">
        <f>'20pobl'!J27</f>
        <v>1695657</v>
      </c>
      <c r="H26" s="683">
        <f t="shared" si="6"/>
        <v>4.4626768686831202</v>
      </c>
      <c r="I26" s="679"/>
      <c r="J26" s="688">
        <f>'20pobl'!Q27</f>
        <v>353210</v>
      </c>
      <c r="K26" s="683">
        <f t="shared" si="7"/>
        <v>5.3399131940953604</v>
      </c>
      <c r="L26" s="679"/>
      <c r="M26" s="688">
        <f>'20pobl'!X27</f>
        <v>159307</v>
      </c>
      <c r="N26" s="683">
        <f t="shared" si="1"/>
        <v>5.561457338025745</v>
      </c>
      <c r="O26" s="679"/>
      <c r="P26" s="689">
        <f t="shared" si="8"/>
        <v>66391</v>
      </c>
      <c r="Q26" s="685">
        <f t="shared" si="9"/>
        <v>3.0066018348191763</v>
      </c>
      <c r="R26" s="679"/>
      <c r="S26" s="688">
        <f>'44apbpcasaad'!G27</f>
        <v>17057</v>
      </c>
      <c r="T26" s="686">
        <f t="shared" si="10"/>
        <v>1.0059227780146573</v>
      </c>
      <c r="U26" s="679"/>
      <c r="V26" s="688">
        <f>'44apbpcasaad'!J27</f>
        <v>12000</v>
      </c>
      <c r="W26" s="686">
        <f t="shared" si="11"/>
        <v>3.3974123042948956</v>
      </c>
      <c r="X26" s="679"/>
      <c r="Y26" s="688">
        <f>'44apbpcasaad'!M27</f>
        <v>37334</v>
      </c>
      <c r="Z26" s="609">
        <f t="shared" si="12"/>
        <v>23.435253943643406</v>
      </c>
      <c r="AA26" s="588"/>
      <c r="AB26" s="589">
        <f t="shared" si="2"/>
        <v>6</v>
      </c>
      <c r="AC26" s="589">
        <v>16</v>
      </c>
      <c r="AD26" s="589">
        <f t="shared" si="13"/>
        <v>4</v>
      </c>
      <c r="AE26" s="590" t="str">
        <f t="shared" si="3"/>
        <v>Balears, Illes</v>
      </c>
      <c r="AF26" s="592">
        <f t="shared" si="4"/>
        <v>2.3787690401382218</v>
      </c>
      <c r="AG26" s="587"/>
      <c r="AH26" s="589">
        <f t="shared" si="14"/>
        <v>8</v>
      </c>
      <c r="AI26" s="589">
        <v>16</v>
      </c>
      <c r="AJ26" s="589">
        <f t="shared" si="15"/>
        <v>2</v>
      </c>
      <c r="AK26" s="590" t="str">
        <f t="shared" si="16"/>
        <v>Aragón</v>
      </c>
      <c r="AL26" s="591">
        <f t="shared" si="17"/>
        <v>0.78422188911930835</v>
      </c>
      <c r="AM26" s="587"/>
      <c r="AN26" s="589">
        <f t="shared" si="18"/>
        <v>15</v>
      </c>
      <c r="AO26" s="589">
        <v>16</v>
      </c>
      <c r="AP26" s="589">
        <f t="shared" si="19"/>
        <v>3</v>
      </c>
      <c r="AQ26" s="590" t="str">
        <f t="shared" si="20"/>
        <v>Asturias, Principado de</v>
      </c>
      <c r="AR26" s="591">
        <f t="shared" si="21"/>
        <v>3.2338520571306759</v>
      </c>
      <c r="AS26" s="587"/>
      <c r="AT26" s="589">
        <f t="shared" si="22"/>
        <v>12</v>
      </c>
      <c r="AU26" s="589">
        <v>16</v>
      </c>
      <c r="AV26" s="589">
        <f t="shared" si="23"/>
        <v>18</v>
      </c>
      <c r="AW26" s="590" t="str">
        <f t="shared" si="24"/>
        <v>Ceuta y Melilla</v>
      </c>
      <c r="AX26" s="591">
        <f t="shared" si="25"/>
        <v>20.086437538588186</v>
      </c>
    </row>
    <row r="27" spans="1:50" s="231" customFormat="1" ht="18" customHeight="1" x14ac:dyDescent="0.15">
      <c r="B27" s="678" t="s">
        <v>49</v>
      </c>
      <c r="C27" s="679"/>
      <c r="D27" s="687">
        <f t="shared" si="5"/>
        <v>319892</v>
      </c>
      <c r="E27" s="690">
        <f t="shared" si="0"/>
        <v>0.67380551872948147</v>
      </c>
      <c r="F27" s="679"/>
      <c r="G27" s="688">
        <f>'20pobl'!J28</f>
        <v>251041</v>
      </c>
      <c r="H27" s="691">
        <f t="shared" si="6"/>
        <v>0.66069662897100012</v>
      </c>
      <c r="I27" s="679"/>
      <c r="J27" s="688">
        <f>'20pobl'!Q28</f>
        <v>46710</v>
      </c>
      <c r="K27" s="691">
        <f t="shared" si="7"/>
        <v>0.70617294328075164</v>
      </c>
      <c r="L27" s="679"/>
      <c r="M27" s="688">
        <f>'20pobl'!X28</f>
        <v>22141</v>
      </c>
      <c r="N27" s="691">
        <f t="shared" si="1"/>
        <v>0.77294925471716891</v>
      </c>
      <c r="O27" s="679"/>
      <c r="P27" s="689">
        <f t="shared" si="8"/>
        <v>8945</v>
      </c>
      <c r="Q27" s="692">
        <f t="shared" si="9"/>
        <v>2.7962562364798118</v>
      </c>
      <c r="R27" s="679"/>
      <c r="S27" s="688">
        <f>'44apbpcasaad'!G28</f>
        <v>1557</v>
      </c>
      <c r="T27" s="414">
        <f t="shared" si="10"/>
        <v>0.6202174146852506</v>
      </c>
      <c r="U27" s="679"/>
      <c r="V27" s="688">
        <f>'44apbpcasaad'!J28</f>
        <v>1587</v>
      </c>
      <c r="W27" s="414">
        <f t="shared" si="11"/>
        <v>3.3975594091201029</v>
      </c>
      <c r="X27" s="679"/>
      <c r="Y27" s="688">
        <f>'44apbpcasaad'!M28</f>
        <v>5801</v>
      </c>
      <c r="Z27" s="612">
        <f t="shared" si="12"/>
        <v>26.200261957454497</v>
      </c>
      <c r="AA27" s="588"/>
      <c r="AB27" s="589">
        <f t="shared" si="2"/>
        <v>10</v>
      </c>
      <c r="AC27" s="589">
        <v>17</v>
      </c>
      <c r="AD27" s="589">
        <f t="shared" si="13"/>
        <v>15</v>
      </c>
      <c r="AE27" s="590" t="str">
        <f t="shared" si="3"/>
        <v>Navarra, Comunidad Foral de</v>
      </c>
      <c r="AF27" s="591">
        <f t="shared" si="4"/>
        <v>2.3400997113460429</v>
      </c>
      <c r="AG27" s="587"/>
      <c r="AH27" s="589">
        <f t="shared" si="14"/>
        <v>19</v>
      </c>
      <c r="AI27" s="589">
        <v>17</v>
      </c>
      <c r="AJ27" s="589">
        <f t="shared" si="15"/>
        <v>4</v>
      </c>
      <c r="AK27" s="590" t="str">
        <f t="shared" si="16"/>
        <v>Balears, Illes</v>
      </c>
      <c r="AL27" s="591">
        <f t="shared" si="17"/>
        <v>0.75489600497371934</v>
      </c>
      <c r="AM27" s="587"/>
      <c r="AN27" s="589">
        <f t="shared" si="18"/>
        <v>14</v>
      </c>
      <c r="AO27" s="589">
        <v>17</v>
      </c>
      <c r="AP27" s="589">
        <f t="shared" si="19"/>
        <v>12</v>
      </c>
      <c r="AQ27" s="590" t="str">
        <f t="shared" si="20"/>
        <v>Galicia</v>
      </c>
      <c r="AR27" s="591">
        <f t="shared" si="21"/>
        <v>2.8175952877294663</v>
      </c>
      <c r="AS27" s="587"/>
      <c r="AT27" s="589">
        <f t="shared" si="22"/>
        <v>5</v>
      </c>
      <c r="AU27" s="589">
        <v>17</v>
      </c>
      <c r="AV27" s="589">
        <f t="shared" si="23"/>
        <v>3</v>
      </c>
      <c r="AW27" s="590" t="str">
        <f t="shared" si="24"/>
        <v>Asturias, Principado de</v>
      </c>
      <c r="AX27" s="591">
        <f t="shared" si="25"/>
        <v>19.139598197521593</v>
      </c>
    </row>
    <row r="28" spans="1:50" s="231" customFormat="1" ht="18" customHeight="1" x14ac:dyDescent="0.15">
      <c r="B28" s="678" t="s">
        <v>4</v>
      </c>
      <c r="C28" s="679"/>
      <c r="D28" s="687">
        <f t="shared" si="5"/>
        <v>168287</v>
      </c>
      <c r="E28" s="690">
        <f t="shared" si="0"/>
        <v>0.35447185090726951</v>
      </c>
      <c r="F28" s="679"/>
      <c r="G28" s="688">
        <f>'20pobl'!J29</f>
        <v>148381</v>
      </c>
      <c r="H28" s="691">
        <f t="shared" si="6"/>
        <v>0.39051320901106185</v>
      </c>
      <c r="I28" s="679"/>
      <c r="J28" s="688">
        <f>'20pobl'!Q29</f>
        <v>15047</v>
      </c>
      <c r="K28" s="691">
        <f t="shared" si="7"/>
        <v>0.2274841421011661</v>
      </c>
      <c r="L28" s="679"/>
      <c r="M28" s="688">
        <f>'20pobl'!X29</f>
        <v>4859</v>
      </c>
      <c r="N28" s="691">
        <f t="shared" si="1"/>
        <v>0.16962921406759962</v>
      </c>
      <c r="O28" s="679"/>
      <c r="P28" s="689">
        <f t="shared" si="8"/>
        <v>3280</v>
      </c>
      <c r="Q28" s="692">
        <f t="shared" si="9"/>
        <v>1.94905132303743</v>
      </c>
      <c r="R28" s="679"/>
      <c r="S28" s="688">
        <f>'44apbpcasaad'!G29</f>
        <v>1792</v>
      </c>
      <c r="T28" s="414">
        <f t="shared" si="10"/>
        <v>1.2077017947041737</v>
      </c>
      <c r="U28" s="679"/>
      <c r="V28" s="688">
        <f>'44apbpcasaad'!J29</f>
        <v>512</v>
      </c>
      <c r="W28" s="414">
        <f t="shared" si="11"/>
        <v>3.4026716288961256</v>
      </c>
      <c r="X28" s="679"/>
      <c r="Y28" s="688">
        <f>'44apbpcasaad'!M29</f>
        <v>976</v>
      </c>
      <c r="Z28" s="612">
        <f t="shared" si="12"/>
        <v>20.086437538588186</v>
      </c>
      <c r="AA28" s="588"/>
      <c r="AB28" s="589">
        <f t="shared" si="2"/>
        <v>18</v>
      </c>
      <c r="AC28" s="589">
        <v>18</v>
      </c>
      <c r="AD28" s="589">
        <f t="shared" si="13"/>
        <v>18</v>
      </c>
      <c r="AE28" s="590" t="str">
        <f t="shared" si="3"/>
        <v>Ceuta y Melilla</v>
      </c>
      <c r="AF28" s="591">
        <f t="shared" si="4"/>
        <v>1.94905132303743</v>
      </c>
      <c r="AG28" s="587"/>
      <c r="AH28" s="589">
        <f t="shared" si="14"/>
        <v>2</v>
      </c>
      <c r="AI28" s="589">
        <v>18</v>
      </c>
      <c r="AJ28" s="589">
        <f t="shared" si="15"/>
        <v>15</v>
      </c>
      <c r="AK28" s="590" t="str">
        <f t="shared" si="16"/>
        <v>Navarra, Comunidad Foral de</v>
      </c>
      <c r="AL28" s="591">
        <f t="shared" si="17"/>
        <v>0.62757199703116706</v>
      </c>
      <c r="AM28" s="587"/>
      <c r="AN28" s="589">
        <f t="shared" si="18"/>
        <v>13</v>
      </c>
      <c r="AO28" s="589">
        <v>18</v>
      </c>
      <c r="AP28" s="589">
        <f t="shared" si="19"/>
        <v>15</v>
      </c>
      <c r="AQ28" s="590" t="str">
        <f t="shared" si="20"/>
        <v>Navarra, Comunidad Foral de</v>
      </c>
      <c r="AR28" s="591">
        <f t="shared" si="21"/>
        <v>2.7808198587042883</v>
      </c>
      <c r="AS28" s="587"/>
      <c r="AT28" s="589">
        <f t="shared" si="22"/>
        <v>16</v>
      </c>
      <c r="AU28" s="589">
        <v>18</v>
      </c>
      <c r="AV28" s="589">
        <f t="shared" si="23"/>
        <v>12</v>
      </c>
      <c r="AW28" s="590" t="str">
        <f t="shared" si="24"/>
        <v>Galicia</v>
      </c>
      <c r="AX28" s="591">
        <f t="shared" si="25"/>
        <v>16.454514489005511</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3"/>
        <v>Canarias</v>
      </c>
      <c r="AF29" s="591">
        <f t="shared" si="4"/>
        <v>1.7710420301042247</v>
      </c>
      <c r="AG29" s="587"/>
      <c r="AH29" s="585"/>
      <c r="AI29" s="585"/>
      <c r="AJ29" s="589">
        <f>MATCH(AI30,AH$11:AH$30,0)</f>
        <v>17</v>
      </c>
      <c r="AK29" s="590" t="str">
        <f t="shared" si="16"/>
        <v>Rioja, La</v>
      </c>
      <c r="AL29" s="591">
        <f t="shared" si="17"/>
        <v>0.6202174146852506</v>
      </c>
      <c r="AM29" s="587"/>
      <c r="AN29" s="585"/>
      <c r="AO29" s="585"/>
      <c r="AP29" s="589">
        <f>MATCH(AO30,AN$11:AN$30,0)</f>
        <v>5</v>
      </c>
      <c r="AQ29" s="590" t="str">
        <f t="shared" si="20"/>
        <v>Canarias</v>
      </c>
      <c r="AR29" s="591">
        <f>INDEX(W$11:W$30,AP29,1)</f>
        <v>2.7507227360877811</v>
      </c>
      <c r="AS29" s="587"/>
      <c r="AT29" s="585"/>
      <c r="AU29" s="585"/>
      <c r="AV29" s="589">
        <f>MATCH(AU30,AT$11:AT$30,0)</f>
        <v>5</v>
      </c>
      <c r="AW29" s="590" t="str">
        <f t="shared" si="24"/>
        <v>Canarias</v>
      </c>
      <c r="AX29" s="591">
        <f t="shared" si="25"/>
        <v>16.229609529696486</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1363782</v>
      </c>
      <c r="Q30" s="695">
        <f>P30*100/D30</f>
        <v>2.8726064982679458</v>
      </c>
      <c r="R30" s="675"/>
      <c r="S30" s="698">
        <f>SUM(S11:S28)</f>
        <v>370068</v>
      </c>
      <c r="T30" s="696">
        <f>S30*100/G30</f>
        <v>0.97395517102799978</v>
      </c>
      <c r="U30" s="675"/>
      <c r="V30" s="698">
        <f>SUM(V11:V28)</f>
        <v>263195</v>
      </c>
      <c r="W30" s="696">
        <f>V30*100/J30</f>
        <v>3.9790449112990243</v>
      </c>
      <c r="X30" s="675"/>
      <c r="Y30" s="698">
        <f>SUM(Y11:Y28)</f>
        <v>730519</v>
      </c>
      <c r="Z30" s="594">
        <f>Y30*100/M30</f>
        <v>25.502647423636308</v>
      </c>
      <c r="AA30" s="588"/>
      <c r="AB30" s="589">
        <f>_xlfn.RANK.EQ(Q30,Q$11:Q$30,0)</f>
        <v>9</v>
      </c>
      <c r="AC30" s="589">
        <v>19</v>
      </c>
      <c r="AD30" s="585"/>
      <c r="AE30" s="585"/>
      <c r="AF30" s="595"/>
      <c r="AG30" s="297"/>
      <c r="AH30" s="589">
        <f t="shared" si="14"/>
        <v>10</v>
      </c>
      <c r="AI30" s="589">
        <v>19</v>
      </c>
      <c r="AJ30" s="585"/>
      <c r="AK30" s="585"/>
      <c r="AL30" s="595"/>
      <c r="AM30" s="297"/>
      <c r="AN30" s="589">
        <f t="shared" si="18"/>
        <v>7</v>
      </c>
      <c r="AO30" s="589">
        <v>19</v>
      </c>
      <c r="AP30" s="585"/>
      <c r="AQ30" s="585"/>
      <c r="AR30" s="595"/>
      <c r="AS30" s="297"/>
      <c r="AT30" s="589">
        <f t="shared" si="22"/>
        <v>9</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79" t="s">
        <v>179</v>
      </c>
      <c r="C33" s="1079"/>
      <c r="D33" s="1079"/>
      <c r="E33" s="1079"/>
      <c r="F33" s="1079"/>
      <c r="G33" s="1079"/>
      <c r="H33" s="1079"/>
      <c r="I33" s="1079"/>
      <c r="J33" s="1079"/>
      <c r="K33" s="1079"/>
      <c r="L33" s="1079"/>
      <c r="M33" s="1079"/>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439" customFormat="1" ht="29.25" customHeight="1" x14ac:dyDescent="0.2">
      <c r="B34" s="1055"/>
      <c r="C34" s="1055"/>
      <c r="D34" s="1055"/>
      <c r="E34" s="1055"/>
      <c r="F34" s="1055"/>
      <c r="G34" s="1055"/>
      <c r="H34" s="1055"/>
      <c r="I34" s="1055"/>
      <c r="J34" s="1055"/>
      <c r="K34" s="1055"/>
      <c r="L34" s="1055"/>
      <c r="M34" s="1055"/>
      <c r="N34" s="1055"/>
      <c r="O34" s="1055"/>
      <c r="P34" s="1055"/>
      <c r="Q34" s="700"/>
      <c r="R34" s="700"/>
      <c r="S34" s="700"/>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row>
    <row r="35" spans="2:50" s="439" customFormat="1" ht="4.5" customHeight="1" x14ac:dyDescent="0.2">
      <c r="B35" s="1056"/>
      <c r="C35" s="1056"/>
      <c r="D35" s="1056"/>
      <c r="E35" s="1056"/>
      <c r="F35" s="1056"/>
      <c r="G35" s="1056"/>
      <c r="H35" s="1056"/>
      <c r="I35" s="1056"/>
      <c r="J35" s="1056"/>
      <c r="K35" s="1056"/>
      <c r="L35" s="1056"/>
      <c r="M35" s="1056"/>
      <c r="N35" s="1056"/>
      <c r="O35" s="1056"/>
      <c r="P35" s="1056"/>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297" customFormat="1" x14ac:dyDescent="0.2">
      <c r="L38" s="615"/>
      <c r="M38" s="615"/>
      <c r="N38" s="615"/>
    </row>
    <row r="39" spans="2:50"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row>
    <row r="40" spans="2:50"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row>
    <row r="41" spans="2:50" x14ac:dyDescent="0.2">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row>
    <row r="42" spans="2:50" x14ac:dyDescent="0.2">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row>
    <row r="43" spans="2:50" x14ac:dyDescent="0.2">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row>
    <row r="44" spans="2:50" x14ac:dyDescent="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row>
    <row r="45" spans="2:50" x14ac:dyDescent="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row>
    <row r="46" spans="2:50"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50"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50"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38"/>
  <sheetViews>
    <sheetView zoomScale="80" zoomScaleNormal="80" workbookViewId="0"/>
  </sheetViews>
  <sheetFormatPr baseColWidth="10" defaultColWidth="11.42578125" defaultRowHeight="15" x14ac:dyDescent="0.2"/>
  <cols>
    <col min="1" max="1" width="4"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5703125" style="261" customWidth="1"/>
    <col min="12" max="12" width="8.42578125" style="261" customWidth="1"/>
    <col min="13" max="13" width="6.140625" style="261" customWidth="1"/>
    <col min="14" max="14" width="8.42578125" style="261" customWidth="1"/>
    <col min="15" max="15" width="7.5703125" style="261" customWidth="1"/>
    <col min="16" max="16" width="8.42578125" style="261" customWidth="1"/>
    <col min="17" max="17" width="6.140625" style="261" customWidth="1"/>
    <col min="18" max="18" width="8.42578125" style="261" customWidth="1"/>
    <col min="19" max="19" width="6.140625" style="261" customWidth="1"/>
    <col min="20" max="22" width="8.42578125" style="261" customWidth="1"/>
    <col min="23" max="23" width="6.140625" style="261" customWidth="1"/>
    <col min="24" max="24" width="8.42578125" style="261" customWidth="1"/>
    <col min="25" max="25" width="3.5703125" style="261" customWidth="1"/>
    <col min="26" max="27" width="2.42578125" style="261" bestFit="1" customWidth="1"/>
    <col min="28" max="28" width="5.28515625" style="439" customWidth="1"/>
    <col min="29" max="29" width="14.85546875" style="297" bestFit="1" customWidth="1"/>
    <col min="30" max="30" width="4.5703125" style="297" bestFit="1" customWidth="1"/>
    <col min="31" max="31" width="3.28515625" style="297" customWidth="1"/>
    <col min="32" max="32" width="4.28515625" style="297" bestFit="1" customWidth="1"/>
    <col min="33" max="33" width="2.42578125" style="297" bestFit="1" customWidth="1"/>
    <col min="34" max="34" width="4.28515625" style="297" bestFit="1" customWidth="1"/>
    <col min="35" max="35" width="8.42578125" style="439" bestFit="1" customWidth="1"/>
    <col min="36" max="36" width="4.28515625" style="261" bestFit="1" customWidth="1"/>
    <col min="37" max="16384" width="11.42578125" style="261"/>
  </cols>
  <sheetData>
    <row r="1" spans="1:36" s="201" customFormat="1" ht="14.25" x14ac:dyDescent="0.2">
      <c r="B1" s="202"/>
      <c r="C1" s="203"/>
      <c r="E1" s="203"/>
      <c r="F1" s="714" t="s">
        <v>143</v>
      </c>
      <c r="G1" s="714"/>
      <c r="H1" s="714"/>
      <c r="I1" s="714" t="s">
        <v>19</v>
      </c>
      <c r="AB1" s="1009"/>
      <c r="AC1" s="714"/>
      <c r="AD1" s="714"/>
      <c r="AE1" s="714"/>
      <c r="AF1" s="714"/>
      <c r="AG1" s="714"/>
      <c r="AH1" s="714"/>
      <c r="AI1" s="1009"/>
    </row>
    <row r="2" spans="1:36" s="205" customFormat="1" x14ac:dyDescent="0.2">
      <c r="B2" s="1033"/>
      <c r="C2" s="1033"/>
      <c r="AB2" s="507"/>
      <c r="AC2" s="617"/>
      <c r="AD2" s="617"/>
      <c r="AE2" s="617"/>
      <c r="AF2" s="617"/>
      <c r="AG2" s="617"/>
      <c r="AH2" s="617"/>
      <c r="AI2" s="507"/>
    </row>
    <row r="3" spans="1:36" s="208" customFormat="1" ht="29.25" customHeight="1" x14ac:dyDescent="0.2">
      <c r="B3" s="1034"/>
      <c r="C3" s="1034"/>
      <c r="AB3" s="507"/>
      <c r="AC3" s="617"/>
      <c r="AD3" s="617"/>
      <c r="AE3" s="617"/>
      <c r="AF3" s="617"/>
      <c r="AG3" s="617"/>
      <c r="AH3" s="617"/>
      <c r="AI3" s="507"/>
    </row>
    <row r="4" spans="1:36" s="208" customFormat="1" ht="24" customHeight="1" x14ac:dyDescent="0.2">
      <c r="A4" s="1081" t="s">
        <v>439</v>
      </c>
      <c r="B4" s="1081"/>
      <c r="C4" s="1081"/>
      <c r="D4" s="1081"/>
      <c r="E4" s="1081"/>
      <c r="F4" s="1081"/>
      <c r="G4" s="1081"/>
      <c r="H4" s="1081"/>
      <c r="I4" s="1081"/>
      <c r="J4" s="1081"/>
      <c r="K4" s="1081"/>
      <c r="L4" s="1081"/>
      <c r="M4" s="1081"/>
      <c r="N4" s="1081"/>
      <c r="O4" s="1081"/>
      <c r="P4" s="1081"/>
      <c r="Q4" s="1081"/>
      <c r="R4" s="1081"/>
      <c r="S4" s="1081"/>
      <c r="T4" s="1081"/>
      <c r="U4" s="1081"/>
      <c r="V4" s="1081"/>
      <c r="W4" s="1081"/>
      <c r="AB4" s="507"/>
      <c r="AC4" s="617"/>
      <c r="AD4" s="617"/>
      <c r="AE4" s="617"/>
      <c r="AF4" s="617"/>
      <c r="AG4" s="617"/>
      <c r="AH4" s="617"/>
      <c r="AI4" s="507"/>
    </row>
    <row r="5" spans="1:36" s="208" customForma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AB5" s="507"/>
      <c r="AC5" s="617"/>
      <c r="AD5" s="617"/>
      <c r="AE5" s="617"/>
      <c r="AF5" s="617"/>
      <c r="AG5" s="617"/>
      <c r="AH5" s="617"/>
      <c r="AI5" s="507"/>
    </row>
    <row r="6" spans="1:36" s="208" customFormat="1" ht="6.75" customHeight="1" x14ac:dyDescent="0.2">
      <c r="AB6" s="507"/>
      <c r="AC6" s="617"/>
      <c r="AD6" s="617"/>
      <c r="AE6" s="617"/>
      <c r="AF6" s="617"/>
      <c r="AG6" s="617"/>
      <c r="AH6" s="617"/>
      <c r="AI6" s="507"/>
    </row>
    <row r="7" spans="1:36" s="213" customFormat="1" ht="9" customHeight="1" x14ac:dyDescent="0.2">
      <c r="A7" s="209"/>
      <c r="B7" s="1036" t="s">
        <v>15</v>
      </c>
      <c r="C7" s="211"/>
      <c r="D7" s="1082" t="s">
        <v>262</v>
      </c>
      <c r="E7" s="568"/>
      <c r="F7" s="1043"/>
      <c r="G7" s="1043"/>
      <c r="H7" s="568"/>
      <c r="I7" s="864"/>
      <c r="J7" s="865"/>
      <c r="K7" s="942"/>
      <c r="L7" s="942"/>
      <c r="M7" s="943"/>
      <c r="N7" s="943"/>
      <c r="O7" s="943"/>
      <c r="P7" s="943"/>
      <c r="Q7" s="943"/>
      <c r="R7" s="943"/>
      <c r="S7" s="944"/>
      <c r="T7" s="945"/>
      <c r="U7" s="945"/>
      <c r="V7" s="945"/>
      <c r="W7" s="945"/>
      <c r="X7" s="946"/>
      <c r="AB7" s="431"/>
      <c r="AC7" s="596"/>
      <c r="AD7" s="596"/>
      <c r="AE7" s="596"/>
      <c r="AF7" s="596"/>
      <c r="AG7" s="596"/>
      <c r="AH7" s="596"/>
      <c r="AI7" s="431"/>
    </row>
    <row r="8" spans="1:36" s="213" customFormat="1" ht="14.25" customHeight="1" x14ac:dyDescent="0.2">
      <c r="A8" s="209"/>
      <c r="B8" s="1037"/>
      <c r="C8" s="211"/>
      <c r="D8" s="1083"/>
      <c r="E8" s="799"/>
      <c r="F8" s="1045" t="s">
        <v>282</v>
      </c>
      <c r="G8" s="1044"/>
      <c r="H8" s="211"/>
      <c r="I8" s="1045" t="s">
        <v>283</v>
      </c>
      <c r="J8" s="1044"/>
      <c r="K8" s="1084" t="s">
        <v>383</v>
      </c>
      <c r="L8" s="1085"/>
      <c r="M8" s="1085"/>
      <c r="N8" s="1085"/>
      <c r="O8" s="1085"/>
      <c r="P8" s="1085"/>
      <c r="Q8" s="1085"/>
      <c r="R8" s="1085"/>
      <c r="S8" s="1085"/>
      <c r="T8" s="1085"/>
      <c r="U8" s="1085"/>
      <c r="V8" s="1085"/>
      <c r="W8" s="1085"/>
      <c r="X8" s="1086"/>
      <c r="AB8" s="431"/>
      <c r="AC8" s="596"/>
      <c r="AD8" s="596"/>
      <c r="AE8" s="596"/>
      <c r="AF8" s="596"/>
      <c r="AG8" s="596"/>
      <c r="AH8" s="596"/>
      <c r="AI8" s="431"/>
    </row>
    <row r="9" spans="1:36" s="213" customFormat="1" ht="28.5" customHeight="1" x14ac:dyDescent="0.2">
      <c r="A9" s="209"/>
      <c r="B9" s="1037"/>
      <c r="C9" s="211"/>
      <c r="D9" s="1083"/>
      <c r="E9" s="211"/>
      <c r="F9" s="1074"/>
      <c r="G9" s="1075"/>
      <c r="H9" s="211"/>
      <c r="I9" s="1074"/>
      <c r="J9" s="1075"/>
      <c r="K9" s="1045" t="s">
        <v>384</v>
      </c>
      <c r="L9" s="1044"/>
      <c r="M9" s="1045" t="s">
        <v>385</v>
      </c>
      <c r="N9" s="1044"/>
      <c r="O9" s="1045" t="s">
        <v>386</v>
      </c>
      <c r="P9" s="1044"/>
      <c r="Q9" s="1045" t="s">
        <v>387</v>
      </c>
      <c r="R9" s="1044"/>
      <c r="S9" s="1045" t="s">
        <v>388</v>
      </c>
      <c r="T9" s="1044"/>
      <c r="U9" s="1045" t="s">
        <v>121</v>
      </c>
      <c r="V9" s="1044"/>
      <c r="W9" s="1045" t="s">
        <v>389</v>
      </c>
      <c r="X9" s="1044"/>
      <c r="AB9" s="431"/>
      <c r="AC9" s="596"/>
      <c r="AD9" s="596"/>
      <c r="AE9" s="596"/>
      <c r="AF9" s="596"/>
      <c r="AG9" s="596"/>
      <c r="AH9" s="596"/>
      <c r="AI9" s="431"/>
    </row>
    <row r="10" spans="1:36" s="219" customFormat="1" ht="22.5" x14ac:dyDescent="0.2">
      <c r="A10" s="214"/>
      <c r="B10" s="1038"/>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W10" s="217" t="s">
        <v>12</v>
      </c>
      <c r="X10" s="218" t="s">
        <v>390</v>
      </c>
      <c r="AB10" s="435"/>
      <c r="AC10" s="590" t="s">
        <v>217</v>
      </c>
      <c r="AD10" s="947" t="s">
        <v>399</v>
      </c>
      <c r="AE10" s="948" t="s">
        <v>400</v>
      </c>
      <c r="AF10" s="600"/>
      <c r="AG10" s="600"/>
      <c r="AH10" s="600"/>
      <c r="AI10" s="435"/>
    </row>
    <row r="11" spans="1:36"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W11" s="231"/>
      <c r="X11" s="231"/>
      <c r="AB11" s="231"/>
      <c r="AC11" s="949">
        <v>44286</v>
      </c>
      <c r="AD11" s="947">
        <v>27240</v>
      </c>
      <c r="AE11" s="947">
        <v>16097</v>
      </c>
      <c r="AF11" s="587"/>
      <c r="AG11" s="587"/>
      <c r="AH11" s="587"/>
      <c r="AI11" s="231"/>
    </row>
    <row r="12" spans="1:36" s="232" customFormat="1" ht="14.25" x14ac:dyDescent="0.15">
      <c r="A12" s="224"/>
      <c r="B12" s="225" t="s">
        <v>11</v>
      </c>
      <c r="C12" s="226"/>
      <c r="D12" s="801">
        <v>272883</v>
      </c>
      <c r="E12" s="226"/>
      <c r="F12" s="227">
        <v>3436</v>
      </c>
      <c r="G12" s="228">
        <v>1.2591476933337731</v>
      </c>
      <c r="H12" s="226"/>
      <c r="I12" s="227">
        <v>2626</v>
      </c>
      <c r="J12" s="228">
        <v>0.96231718355485674</v>
      </c>
      <c r="K12" s="227">
        <v>2229</v>
      </c>
      <c r="L12" s="228">
        <v>84.88194973343488</v>
      </c>
      <c r="M12" s="227">
        <v>26</v>
      </c>
      <c r="N12" s="228">
        <v>0.99009900990099009</v>
      </c>
      <c r="O12" s="227">
        <v>179</v>
      </c>
      <c r="P12" s="228">
        <v>6.8164508758568161</v>
      </c>
      <c r="Q12" s="227">
        <v>135</v>
      </c>
      <c r="R12" s="228">
        <v>5.1408987052551414</v>
      </c>
      <c r="S12" s="227">
        <v>1</v>
      </c>
      <c r="T12" s="228">
        <v>3.8080731150038079E-2</v>
      </c>
      <c r="U12" s="227">
        <v>13</v>
      </c>
      <c r="V12" s="228">
        <v>0.49504950495049505</v>
      </c>
      <c r="W12" s="227">
        <v>43</v>
      </c>
      <c r="X12" s="228">
        <f t="shared" ref="X12:X29" si="0">W12/$I12*100</f>
        <v>1.6374714394516376</v>
      </c>
      <c r="Z12" s="305"/>
      <c r="AA12" s="305"/>
      <c r="AB12" s="305"/>
      <c r="AC12" s="949">
        <v>44316</v>
      </c>
      <c r="AD12" s="947">
        <v>23620</v>
      </c>
      <c r="AE12" s="947">
        <v>14066</v>
      </c>
      <c r="AF12" s="589"/>
      <c r="AG12" s="589"/>
      <c r="AH12" s="589"/>
      <c r="AI12" s="306"/>
      <c r="AJ12" s="950"/>
    </row>
    <row r="13" spans="1:36" s="232" customFormat="1" ht="14.25" x14ac:dyDescent="0.15">
      <c r="A13" s="224"/>
      <c r="B13" s="233" t="s">
        <v>10</v>
      </c>
      <c r="C13" s="226"/>
      <c r="D13" s="802">
        <v>38821</v>
      </c>
      <c r="E13" s="226"/>
      <c r="F13" s="234">
        <v>885</v>
      </c>
      <c r="G13" s="235">
        <v>2.2796939800623375</v>
      </c>
      <c r="H13" s="226"/>
      <c r="I13" s="234">
        <v>458</v>
      </c>
      <c r="J13" s="235">
        <v>1.1797738337497745</v>
      </c>
      <c r="K13" s="234">
        <v>438</v>
      </c>
      <c r="L13" s="235">
        <v>95.633187772925766</v>
      </c>
      <c r="M13" s="234">
        <v>9</v>
      </c>
      <c r="N13" s="235">
        <v>1.9650655021834063</v>
      </c>
      <c r="O13" s="234">
        <v>3</v>
      </c>
      <c r="P13" s="235">
        <v>0.65502183406113534</v>
      </c>
      <c r="Q13" s="234">
        <v>0</v>
      </c>
      <c r="R13" s="235">
        <v>0</v>
      </c>
      <c r="S13" s="234">
        <v>0</v>
      </c>
      <c r="T13" s="235">
        <v>0</v>
      </c>
      <c r="U13" s="234">
        <v>2</v>
      </c>
      <c r="V13" s="235">
        <v>0.43668122270742354</v>
      </c>
      <c r="W13" s="234">
        <v>6</v>
      </c>
      <c r="X13" s="235">
        <f t="shared" si="0"/>
        <v>1.3100436681222707</v>
      </c>
      <c r="Z13" s="305"/>
      <c r="AA13" s="305"/>
      <c r="AB13" s="305"/>
      <c r="AC13" s="949">
        <v>44347</v>
      </c>
      <c r="AD13" s="947">
        <v>21534</v>
      </c>
      <c r="AE13" s="947">
        <v>12150</v>
      </c>
      <c r="AF13" s="589"/>
      <c r="AG13" s="589"/>
      <c r="AH13" s="589"/>
      <c r="AI13" s="306"/>
      <c r="AJ13" s="950"/>
    </row>
    <row r="14" spans="1:36" s="232" customFormat="1" ht="14.25" x14ac:dyDescent="0.15">
      <c r="A14" s="224"/>
      <c r="B14" s="233" t="s">
        <v>40</v>
      </c>
      <c r="C14" s="226"/>
      <c r="D14" s="802">
        <v>29810</v>
      </c>
      <c r="E14" s="226"/>
      <c r="F14" s="234">
        <v>438</v>
      </c>
      <c r="G14" s="235">
        <v>1.4693056021469304</v>
      </c>
      <c r="H14" s="226"/>
      <c r="I14" s="234">
        <v>347</v>
      </c>
      <c r="J14" s="235">
        <v>1.164038913116404</v>
      </c>
      <c r="K14" s="234">
        <v>298</v>
      </c>
      <c r="L14" s="235">
        <v>85.878962536023053</v>
      </c>
      <c r="M14" s="234">
        <v>5</v>
      </c>
      <c r="N14" s="235">
        <v>1.4409221902017291</v>
      </c>
      <c r="O14" s="234">
        <v>32</v>
      </c>
      <c r="P14" s="235">
        <v>9.2219020172910664</v>
      </c>
      <c r="Q14" s="234">
        <v>0</v>
      </c>
      <c r="R14" s="235">
        <v>0</v>
      </c>
      <c r="S14" s="234">
        <v>0</v>
      </c>
      <c r="T14" s="235">
        <v>0</v>
      </c>
      <c r="U14" s="234">
        <v>12</v>
      </c>
      <c r="V14" s="235">
        <v>3.4582132564841501</v>
      </c>
      <c r="W14" s="234">
        <v>0</v>
      </c>
      <c r="X14" s="235">
        <f t="shared" si="0"/>
        <v>0</v>
      </c>
      <c r="Z14" s="305"/>
      <c r="AA14" s="305"/>
      <c r="AB14" s="305"/>
      <c r="AC14" s="949">
        <v>44377</v>
      </c>
      <c r="AD14" s="947">
        <v>21833</v>
      </c>
      <c r="AE14" s="947">
        <v>13954</v>
      </c>
      <c r="AF14" s="589"/>
      <c r="AG14" s="589"/>
      <c r="AH14" s="589"/>
      <c r="AI14" s="306"/>
      <c r="AJ14" s="950"/>
    </row>
    <row r="15" spans="1:36" s="232" customFormat="1" ht="14.25" x14ac:dyDescent="0.15">
      <c r="A15" s="224"/>
      <c r="B15" s="233" t="s">
        <v>41</v>
      </c>
      <c r="C15" s="226"/>
      <c r="D15" s="802">
        <v>27990</v>
      </c>
      <c r="E15" s="226"/>
      <c r="F15" s="234">
        <v>843</v>
      </c>
      <c r="G15" s="235">
        <v>3.011789924973205</v>
      </c>
      <c r="H15" s="226"/>
      <c r="I15" s="234">
        <v>316</v>
      </c>
      <c r="J15" s="235">
        <v>1.1289746337977848</v>
      </c>
      <c r="K15" s="234">
        <v>240</v>
      </c>
      <c r="L15" s="235">
        <v>75.949367088607602</v>
      </c>
      <c r="M15" s="234">
        <v>1</v>
      </c>
      <c r="N15" s="235">
        <v>0.31645569620253167</v>
      </c>
      <c r="O15" s="234">
        <v>74</v>
      </c>
      <c r="P15" s="235">
        <v>23.417721518987342</v>
      </c>
      <c r="Q15" s="234">
        <v>0</v>
      </c>
      <c r="R15" s="235">
        <v>0</v>
      </c>
      <c r="S15" s="234">
        <v>0</v>
      </c>
      <c r="T15" s="235">
        <v>0</v>
      </c>
      <c r="U15" s="234">
        <v>1</v>
      </c>
      <c r="V15" s="235">
        <v>0.31645569620253167</v>
      </c>
      <c r="W15" s="234">
        <v>0</v>
      </c>
      <c r="X15" s="235">
        <f t="shared" si="0"/>
        <v>0</v>
      </c>
      <c r="Z15" s="305"/>
      <c r="AA15" s="305"/>
      <c r="AB15" s="305"/>
      <c r="AC15" s="949">
        <v>44408</v>
      </c>
      <c r="AD15" s="947">
        <v>25882</v>
      </c>
      <c r="AE15" s="947">
        <v>13248</v>
      </c>
      <c r="AF15" s="589"/>
      <c r="AG15" s="589"/>
      <c r="AH15" s="589"/>
      <c r="AI15" s="306"/>
      <c r="AJ15" s="950"/>
    </row>
    <row r="16" spans="1:36" s="232" customFormat="1" ht="14.25" x14ac:dyDescent="0.15">
      <c r="A16" s="224"/>
      <c r="B16" s="233" t="s">
        <v>9</v>
      </c>
      <c r="C16" s="226"/>
      <c r="D16" s="802">
        <v>38568</v>
      </c>
      <c r="E16" s="226"/>
      <c r="F16" s="234">
        <v>866</v>
      </c>
      <c r="G16" s="235">
        <v>2.2453847749429579</v>
      </c>
      <c r="H16" s="226"/>
      <c r="I16" s="234">
        <v>286</v>
      </c>
      <c r="J16" s="235">
        <v>0.74154739680564197</v>
      </c>
      <c r="K16" s="234">
        <v>280</v>
      </c>
      <c r="L16" s="235">
        <v>97.902097902097907</v>
      </c>
      <c r="M16" s="234">
        <v>2</v>
      </c>
      <c r="N16" s="235">
        <v>0.69930069930069927</v>
      </c>
      <c r="O16" s="234">
        <v>1</v>
      </c>
      <c r="P16" s="235">
        <v>0.34965034965034963</v>
      </c>
      <c r="Q16" s="234">
        <v>0</v>
      </c>
      <c r="R16" s="235">
        <v>0</v>
      </c>
      <c r="S16" s="234">
        <v>0</v>
      </c>
      <c r="T16" s="235">
        <v>0</v>
      </c>
      <c r="U16" s="234">
        <v>2</v>
      </c>
      <c r="V16" s="235">
        <v>0.69930069930069927</v>
      </c>
      <c r="W16" s="234">
        <v>1</v>
      </c>
      <c r="X16" s="235">
        <f t="shared" si="0"/>
        <v>0.34965034965034963</v>
      </c>
      <c r="Z16" s="305"/>
      <c r="AA16" s="305"/>
      <c r="AB16" s="305"/>
      <c r="AC16" s="949">
        <v>44439</v>
      </c>
      <c r="AD16" s="947">
        <v>15551</v>
      </c>
      <c r="AE16" s="947">
        <v>13247</v>
      </c>
      <c r="AF16" s="589"/>
      <c r="AG16" s="589"/>
      <c r="AH16" s="589"/>
      <c r="AI16" s="306"/>
      <c r="AJ16" s="950"/>
    </row>
    <row r="17" spans="1:36" s="232" customFormat="1" ht="14.25" x14ac:dyDescent="0.15">
      <c r="A17" s="224"/>
      <c r="B17" s="233" t="s">
        <v>8</v>
      </c>
      <c r="C17" s="226"/>
      <c r="D17" s="803">
        <v>17776</v>
      </c>
      <c r="E17" s="226"/>
      <c r="F17" s="234">
        <v>114</v>
      </c>
      <c r="G17" s="235">
        <v>0.64131413141314131</v>
      </c>
      <c r="H17" s="226"/>
      <c r="I17" s="234">
        <v>143</v>
      </c>
      <c r="J17" s="235">
        <v>0.8044554455445545</v>
      </c>
      <c r="K17" s="238">
        <v>139</v>
      </c>
      <c r="L17" s="235">
        <v>97.2027972027972</v>
      </c>
      <c r="M17" s="238">
        <v>3</v>
      </c>
      <c r="N17" s="235">
        <v>2.0979020979020979</v>
      </c>
      <c r="O17" s="238">
        <v>1</v>
      </c>
      <c r="P17" s="235">
        <v>0.69930069930069927</v>
      </c>
      <c r="Q17" s="238">
        <v>0</v>
      </c>
      <c r="R17" s="235">
        <v>0</v>
      </c>
      <c r="S17" s="238">
        <v>0</v>
      </c>
      <c r="T17" s="235">
        <v>0</v>
      </c>
      <c r="U17" s="238">
        <v>0</v>
      </c>
      <c r="V17" s="235">
        <v>0</v>
      </c>
      <c r="W17" s="238">
        <v>0</v>
      </c>
      <c r="X17" s="235">
        <f t="shared" si="0"/>
        <v>0</v>
      </c>
      <c r="Z17" s="305"/>
      <c r="AA17" s="305"/>
      <c r="AB17" s="305"/>
      <c r="AC17" s="949">
        <v>44469</v>
      </c>
      <c r="AD17" s="947">
        <v>29199</v>
      </c>
      <c r="AE17" s="947">
        <v>15187</v>
      </c>
      <c r="AF17" s="589"/>
      <c r="AG17" s="589"/>
      <c r="AH17" s="589"/>
      <c r="AI17" s="306"/>
      <c r="AJ17" s="950"/>
    </row>
    <row r="18" spans="1:36" s="232" customFormat="1" ht="14.25" x14ac:dyDescent="0.15">
      <c r="A18" s="224"/>
      <c r="B18" s="233" t="s">
        <v>7</v>
      </c>
      <c r="C18" s="226"/>
      <c r="D18" s="802">
        <v>118073</v>
      </c>
      <c r="E18" s="226"/>
      <c r="F18" s="234">
        <v>2007</v>
      </c>
      <c r="G18" s="235">
        <v>1.6997958889839337</v>
      </c>
      <c r="H18" s="226"/>
      <c r="I18" s="234">
        <v>1365</v>
      </c>
      <c r="J18" s="235">
        <v>1.1560644685914647</v>
      </c>
      <c r="K18" s="234">
        <v>1208</v>
      </c>
      <c r="L18" s="235">
        <v>88.498168498168496</v>
      </c>
      <c r="M18" s="234">
        <v>30</v>
      </c>
      <c r="N18" s="235">
        <v>2.197802197802198</v>
      </c>
      <c r="O18" s="234">
        <v>1</v>
      </c>
      <c r="P18" s="235">
        <v>7.3260073260073263E-2</v>
      </c>
      <c r="Q18" s="234">
        <v>1</v>
      </c>
      <c r="R18" s="235">
        <v>7.3260073260073263E-2</v>
      </c>
      <c r="S18" s="234">
        <v>0</v>
      </c>
      <c r="T18" s="235">
        <v>0</v>
      </c>
      <c r="U18" s="234">
        <v>19</v>
      </c>
      <c r="V18" s="235">
        <v>1.3919413919413921</v>
      </c>
      <c r="W18" s="234">
        <v>106</v>
      </c>
      <c r="X18" s="235">
        <f t="shared" si="0"/>
        <v>7.7655677655677655</v>
      </c>
      <c r="Z18" s="305"/>
      <c r="AA18" s="305"/>
      <c r="AB18" s="305"/>
      <c r="AC18" s="949">
        <v>44500</v>
      </c>
      <c r="AD18" s="947">
        <v>26213</v>
      </c>
      <c r="AE18" s="947">
        <v>13678</v>
      </c>
      <c r="AF18" s="589"/>
      <c r="AG18" s="589"/>
      <c r="AH18" s="589"/>
      <c r="AI18" s="306"/>
      <c r="AJ18" s="950"/>
    </row>
    <row r="19" spans="1:36" s="232" customFormat="1" ht="14.25" x14ac:dyDescent="0.15">
      <c r="A19" s="224"/>
      <c r="B19" s="233" t="s">
        <v>43</v>
      </c>
      <c r="C19" s="226"/>
      <c r="D19" s="802">
        <v>68992</v>
      </c>
      <c r="E19" s="226"/>
      <c r="F19" s="234">
        <v>1345</v>
      </c>
      <c r="G19" s="235">
        <v>1.9495013914656774</v>
      </c>
      <c r="H19" s="226"/>
      <c r="I19" s="234">
        <v>839</v>
      </c>
      <c r="J19" s="235">
        <v>1.2160830241187384</v>
      </c>
      <c r="K19" s="234">
        <v>721</v>
      </c>
      <c r="L19" s="235">
        <v>85.935637663885572</v>
      </c>
      <c r="M19" s="234">
        <v>28</v>
      </c>
      <c r="N19" s="235">
        <v>3.3373063170441002</v>
      </c>
      <c r="O19" s="234">
        <v>11</v>
      </c>
      <c r="P19" s="235">
        <v>1.3110846245530394</v>
      </c>
      <c r="Q19" s="234">
        <v>14</v>
      </c>
      <c r="R19" s="235">
        <v>1.6686531585220501</v>
      </c>
      <c r="S19" s="234">
        <v>0</v>
      </c>
      <c r="T19" s="235">
        <v>0</v>
      </c>
      <c r="U19" s="234">
        <v>17</v>
      </c>
      <c r="V19" s="235">
        <v>2.026221692491061</v>
      </c>
      <c r="W19" s="234">
        <v>48</v>
      </c>
      <c r="X19" s="235">
        <f t="shared" si="0"/>
        <v>5.7210965435041716</v>
      </c>
      <c r="Z19" s="305"/>
      <c r="AA19" s="305"/>
      <c r="AB19" s="305"/>
      <c r="AC19" s="949">
        <v>44530</v>
      </c>
      <c r="AD19" s="947">
        <v>25655</v>
      </c>
      <c r="AE19" s="947">
        <v>14422</v>
      </c>
      <c r="AF19" s="589"/>
      <c r="AG19" s="589"/>
      <c r="AH19" s="589"/>
      <c r="AI19" s="306"/>
      <c r="AJ19" s="950"/>
    </row>
    <row r="20" spans="1:36" s="232" customFormat="1" ht="14.25" x14ac:dyDescent="0.15">
      <c r="A20" s="224"/>
      <c r="B20" s="233" t="s">
        <v>44</v>
      </c>
      <c r="C20" s="226"/>
      <c r="D20" s="802">
        <v>197300</v>
      </c>
      <c r="E20" s="226"/>
      <c r="F20" s="234">
        <v>5228</v>
      </c>
      <c r="G20" s="235">
        <v>2.6497719209325901</v>
      </c>
      <c r="H20" s="226"/>
      <c r="I20" s="234">
        <v>2552</v>
      </c>
      <c r="J20" s="235">
        <v>1.2934617334009124</v>
      </c>
      <c r="K20" s="234">
        <v>1940</v>
      </c>
      <c r="L20" s="235">
        <v>76.01880877742947</v>
      </c>
      <c r="M20" s="234">
        <v>10</v>
      </c>
      <c r="N20" s="235">
        <v>0.3918495297805642</v>
      </c>
      <c r="O20" s="234">
        <v>574</v>
      </c>
      <c r="P20" s="235">
        <v>22.49216300940439</v>
      </c>
      <c r="Q20" s="234">
        <v>0</v>
      </c>
      <c r="R20" s="235">
        <v>0</v>
      </c>
      <c r="S20" s="234">
        <v>4</v>
      </c>
      <c r="T20" s="235">
        <v>0.15673981191222569</v>
      </c>
      <c r="U20" s="234">
        <v>24</v>
      </c>
      <c r="V20" s="235">
        <v>0.94043887147335425</v>
      </c>
      <c r="W20" s="234">
        <v>0</v>
      </c>
      <c r="X20" s="235">
        <f t="shared" si="0"/>
        <v>0</v>
      </c>
      <c r="Z20" s="305"/>
      <c r="AA20" s="305"/>
      <c r="AB20" s="305"/>
      <c r="AC20" s="949">
        <v>44561</v>
      </c>
      <c r="AD20" s="947">
        <v>24712</v>
      </c>
      <c r="AE20" s="947">
        <v>14501</v>
      </c>
      <c r="AF20" s="589"/>
      <c r="AG20" s="589"/>
      <c r="AH20" s="589"/>
      <c r="AI20" s="306"/>
      <c r="AJ20" s="950"/>
    </row>
    <row r="21" spans="1:36" s="232" customFormat="1" ht="14.25" x14ac:dyDescent="0.15">
      <c r="A21" s="224"/>
      <c r="B21" s="233" t="s">
        <v>6</v>
      </c>
      <c r="C21" s="226"/>
      <c r="D21" s="802">
        <v>142536</v>
      </c>
      <c r="E21" s="226"/>
      <c r="F21" s="234">
        <v>1991</v>
      </c>
      <c r="G21" s="235">
        <v>1.3968400965370154</v>
      </c>
      <c r="H21" s="226"/>
      <c r="I21" s="234">
        <v>1509</v>
      </c>
      <c r="J21" s="235">
        <v>1.0586799124431723</v>
      </c>
      <c r="K21" s="234">
        <v>1361</v>
      </c>
      <c r="L21" s="235">
        <v>90.192180251822393</v>
      </c>
      <c r="M21" s="234">
        <v>27</v>
      </c>
      <c r="N21" s="235">
        <v>1.7892644135188867</v>
      </c>
      <c r="O21" s="234">
        <v>76</v>
      </c>
      <c r="P21" s="235">
        <v>5.0364479787939027</v>
      </c>
      <c r="Q21" s="234">
        <v>29</v>
      </c>
      <c r="R21" s="235">
        <v>1.9218025182239893</v>
      </c>
      <c r="S21" s="234">
        <v>0</v>
      </c>
      <c r="T21" s="235">
        <v>0</v>
      </c>
      <c r="U21" s="234">
        <v>0</v>
      </c>
      <c r="V21" s="235">
        <v>0</v>
      </c>
      <c r="W21" s="234">
        <v>16</v>
      </c>
      <c r="X21" s="235">
        <f t="shared" si="0"/>
        <v>1.0603048376408217</v>
      </c>
      <c r="Z21" s="305"/>
      <c r="AA21" s="305"/>
      <c r="AB21" s="305"/>
      <c r="AC21" s="949">
        <v>44592</v>
      </c>
      <c r="AD21" s="947">
        <v>15800</v>
      </c>
      <c r="AE21" s="947">
        <v>18653</v>
      </c>
      <c r="AF21" s="589"/>
      <c r="AG21" s="589"/>
      <c r="AH21" s="589"/>
      <c r="AI21" s="306"/>
      <c r="AJ21" s="950"/>
    </row>
    <row r="22" spans="1:36" s="232" customFormat="1" ht="14.25" x14ac:dyDescent="0.15">
      <c r="A22" s="224"/>
      <c r="B22" s="233" t="s">
        <v>5</v>
      </c>
      <c r="C22" s="226"/>
      <c r="D22" s="802">
        <v>34378</v>
      </c>
      <c r="E22" s="226"/>
      <c r="F22" s="234">
        <v>1127</v>
      </c>
      <c r="G22" s="235">
        <v>3.2782593519111058</v>
      </c>
      <c r="H22" s="226"/>
      <c r="I22" s="234">
        <v>356</v>
      </c>
      <c r="J22" s="235">
        <v>1.0355459887137124</v>
      </c>
      <c r="K22" s="234">
        <v>324</v>
      </c>
      <c r="L22" s="235">
        <v>91.011235955056179</v>
      </c>
      <c r="M22" s="234">
        <v>6</v>
      </c>
      <c r="N22" s="235">
        <v>1.6853932584269662</v>
      </c>
      <c r="O22" s="234">
        <v>10</v>
      </c>
      <c r="P22" s="235">
        <v>2.8089887640449436</v>
      </c>
      <c r="Q22" s="234">
        <v>4</v>
      </c>
      <c r="R22" s="235">
        <v>1.1235955056179776</v>
      </c>
      <c r="S22" s="234">
        <v>0</v>
      </c>
      <c r="T22" s="235">
        <v>0</v>
      </c>
      <c r="U22" s="234">
        <v>9</v>
      </c>
      <c r="V22" s="235">
        <v>2.5280898876404492</v>
      </c>
      <c r="W22" s="234">
        <v>3</v>
      </c>
      <c r="X22" s="235">
        <f t="shared" si="0"/>
        <v>0.84269662921348309</v>
      </c>
      <c r="Z22" s="305"/>
      <c r="AA22" s="305"/>
      <c r="AB22" s="305"/>
      <c r="AC22" s="949">
        <v>44620</v>
      </c>
      <c r="AD22" s="947">
        <v>21660</v>
      </c>
      <c r="AE22" s="947">
        <v>18762</v>
      </c>
      <c r="AF22" s="589"/>
      <c r="AG22" s="589"/>
      <c r="AH22" s="589"/>
      <c r="AI22" s="306"/>
      <c r="AJ22" s="950"/>
    </row>
    <row r="23" spans="1:36" s="232" customFormat="1" ht="14.25" x14ac:dyDescent="0.15">
      <c r="A23" s="224"/>
      <c r="B23" s="233" t="s">
        <v>38</v>
      </c>
      <c r="C23" s="226"/>
      <c r="D23" s="802">
        <v>72272</v>
      </c>
      <c r="E23" s="226"/>
      <c r="F23" s="234">
        <v>1662</v>
      </c>
      <c r="G23" s="235">
        <v>2.2996457825990699</v>
      </c>
      <c r="H23" s="226"/>
      <c r="I23" s="234">
        <v>865</v>
      </c>
      <c r="J23" s="235">
        <v>1.1968673898605269</v>
      </c>
      <c r="K23" s="234">
        <v>728</v>
      </c>
      <c r="L23" s="235">
        <v>84.161849710982665</v>
      </c>
      <c r="M23" s="234">
        <v>9</v>
      </c>
      <c r="N23" s="235">
        <v>1.0404624277456647</v>
      </c>
      <c r="O23" s="234">
        <v>2</v>
      </c>
      <c r="P23" s="235">
        <v>0.23121387283236997</v>
      </c>
      <c r="Q23" s="234">
        <v>13</v>
      </c>
      <c r="R23" s="235">
        <v>1.5028901734104045</v>
      </c>
      <c r="S23" s="234">
        <v>0</v>
      </c>
      <c r="T23" s="235">
        <v>0</v>
      </c>
      <c r="U23" s="234">
        <v>113</v>
      </c>
      <c r="V23" s="235">
        <v>13.063583815028901</v>
      </c>
      <c r="W23" s="234">
        <v>0</v>
      </c>
      <c r="X23" s="235">
        <f t="shared" si="0"/>
        <v>0</v>
      </c>
      <c r="Z23" s="305"/>
      <c r="AA23" s="305"/>
      <c r="AB23" s="305"/>
      <c r="AC23" s="949">
        <v>44651</v>
      </c>
      <c r="AD23" s="947">
        <v>28954</v>
      </c>
      <c r="AE23" s="947">
        <v>17183</v>
      </c>
      <c r="AF23" s="589"/>
      <c r="AG23" s="589"/>
      <c r="AH23" s="589"/>
      <c r="AI23" s="306"/>
      <c r="AJ23" s="950"/>
    </row>
    <row r="24" spans="1:36" s="232" customFormat="1" ht="14.25" x14ac:dyDescent="0.15">
      <c r="A24" s="224"/>
      <c r="B24" s="233" t="s">
        <v>45</v>
      </c>
      <c r="C24" s="226"/>
      <c r="D24" s="802">
        <v>171082</v>
      </c>
      <c r="E24" s="226"/>
      <c r="F24" s="234">
        <v>3988</v>
      </c>
      <c r="G24" s="235">
        <v>2.3310459311908911</v>
      </c>
      <c r="H24" s="226"/>
      <c r="I24" s="234">
        <v>1777</v>
      </c>
      <c r="J24" s="235">
        <v>1.0386832045451888</v>
      </c>
      <c r="K24" s="234">
        <v>1270</v>
      </c>
      <c r="L24" s="235">
        <v>71.468767585818796</v>
      </c>
      <c r="M24" s="234">
        <v>88</v>
      </c>
      <c r="N24" s="235">
        <v>4.9521665728756332</v>
      </c>
      <c r="O24" s="234">
        <v>1</v>
      </c>
      <c r="P24" s="235">
        <v>5.6274620146314014E-2</v>
      </c>
      <c r="Q24" s="234">
        <v>0</v>
      </c>
      <c r="R24" s="235">
        <v>0</v>
      </c>
      <c r="S24" s="234">
        <v>0</v>
      </c>
      <c r="T24" s="235">
        <v>0</v>
      </c>
      <c r="U24" s="234">
        <v>5</v>
      </c>
      <c r="V24" s="235">
        <v>0.28137310073157007</v>
      </c>
      <c r="W24" s="234">
        <v>413</v>
      </c>
      <c r="X24" s="235">
        <f t="shared" si="0"/>
        <v>23.241418120427689</v>
      </c>
      <c r="Z24" s="305"/>
      <c r="AA24" s="305"/>
      <c r="AB24" s="305"/>
      <c r="AC24" s="949">
        <v>44681</v>
      </c>
      <c r="AD24" s="947">
        <v>20498</v>
      </c>
      <c r="AE24" s="947">
        <v>16055</v>
      </c>
      <c r="AF24" s="589"/>
      <c r="AG24" s="589"/>
      <c r="AH24" s="589"/>
      <c r="AI24" s="306"/>
      <c r="AJ24" s="950"/>
    </row>
    <row r="25" spans="1:36" s="240" customFormat="1" ht="14.25" x14ac:dyDescent="0.15">
      <c r="A25" s="239"/>
      <c r="B25" s="233" t="s">
        <v>46</v>
      </c>
      <c r="C25" s="226"/>
      <c r="D25" s="802">
        <v>39144</v>
      </c>
      <c r="E25" s="226"/>
      <c r="F25" s="234">
        <v>818</v>
      </c>
      <c r="G25" s="235">
        <v>2.0897200081749436</v>
      </c>
      <c r="H25" s="226"/>
      <c r="I25" s="234">
        <v>317</v>
      </c>
      <c r="J25" s="235">
        <v>0.80983036991620683</v>
      </c>
      <c r="K25" s="234">
        <v>231</v>
      </c>
      <c r="L25" s="235">
        <v>72.870662460567829</v>
      </c>
      <c r="M25" s="234">
        <v>9</v>
      </c>
      <c r="N25" s="235">
        <v>2.8391167192429023</v>
      </c>
      <c r="O25" s="234">
        <v>5</v>
      </c>
      <c r="P25" s="235">
        <v>1.5772870662460567</v>
      </c>
      <c r="Q25" s="234">
        <v>59</v>
      </c>
      <c r="R25" s="235">
        <v>18.611987381703472</v>
      </c>
      <c r="S25" s="234">
        <v>10</v>
      </c>
      <c r="T25" s="235">
        <v>3.1545741324921135</v>
      </c>
      <c r="U25" s="234">
        <v>0</v>
      </c>
      <c r="V25" s="235">
        <v>0</v>
      </c>
      <c r="W25" s="234">
        <v>3</v>
      </c>
      <c r="X25" s="235">
        <f t="shared" si="0"/>
        <v>0.94637223974763407</v>
      </c>
      <c r="Z25" s="305"/>
      <c r="AA25" s="305"/>
      <c r="AB25" s="305"/>
      <c r="AC25" s="949">
        <v>44712</v>
      </c>
      <c r="AD25" s="947">
        <v>23876</v>
      </c>
      <c r="AE25" s="947">
        <v>15983</v>
      </c>
      <c r="AF25" s="589"/>
      <c r="AG25" s="589"/>
      <c r="AH25" s="589"/>
      <c r="AI25" s="306"/>
      <c r="AJ25" s="950"/>
    </row>
    <row r="26" spans="1:36" s="232" customFormat="1" ht="14.25" x14ac:dyDescent="0.15">
      <c r="B26" s="233" t="s">
        <v>47</v>
      </c>
      <c r="C26" s="226"/>
      <c r="D26" s="804">
        <v>15541</v>
      </c>
      <c r="E26" s="226"/>
      <c r="F26" s="238">
        <v>287</v>
      </c>
      <c r="G26" s="235">
        <v>1.8467280097805805</v>
      </c>
      <c r="H26" s="226"/>
      <c r="I26" s="238">
        <v>201</v>
      </c>
      <c r="J26" s="235">
        <v>1.2933530660832635</v>
      </c>
      <c r="K26" s="238">
        <v>198</v>
      </c>
      <c r="L26" s="235">
        <v>98.507462686567166</v>
      </c>
      <c r="M26" s="238">
        <v>2</v>
      </c>
      <c r="N26" s="235">
        <v>0.99502487562189057</v>
      </c>
      <c r="O26" s="238">
        <v>0</v>
      </c>
      <c r="P26" s="235">
        <v>0</v>
      </c>
      <c r="Q26" s="238">
        <v>0</v>
      </c>
      <c r="R26" s="235">
        <v>0</v>
      </c>
      <c r="S26" s="238">
        <v>0</v>
      </c>
      <c r="T26" s="235">
        <v>0</v>
      </c>
      <c r="U26" s="238">
        <v>1</v>
      </c>
      <c r="V26" s="235">
        <v>0.49751243781094528</v>
      </c>
      <c r="W26" s="238">
        <v>0</v>
      </c>
      <c r="X26" s="235">
        <f t="shared" si="0"/>
        <v>0</v>
      </c>
      <c r="Z26" s="305"/>
      <c r="AA26" s="305"/>
      <c r="AB26" s="305"/>
      <c r="AC26" s="949">
        <v>44742</v>
      </c>
      <c r="AD26" s="947">
        <v>25318</v>
      </c>
      <c r="AE26" s="947">
        <v>16449</v>
      </c>
      <c r="AF26" s="589"/>
      <c r="AG26" s="589"/>
      <c r="AH26" s="589"/>
      <c r="AI26" s="306"/>
      <c r="AJ26" s="950"/>
    </row>
    <row r="27" spans="1:36" s="232" customFormat="1" ht="14.25" x14ac:dyDescent="0.15">
      <c r="B27" s="233" t="s">
        <v>48</v>
      </c>
      <c r="C27" s="226"/>
      <c r="D27" s="804">
        <v>66391</v>
      </c>
      <c r="E27" s="226"/>
      <c r="F27" s="238">
        <v>1275</v>
      </c>
      <c r="G27" s="235">
        <v>1.9204410236327214</v>
      </c>
      <c r="H27" s="226"/>
      <c r="I27" s="238">
        <v>931</v>
      </c>
      <c r="J27" s="235">
        <v>1.402298504315344</v>
      </c>
      <c r="K27" s="238">
        <v>765</v>
      </c>
      <c r="L27" s="235">
        <v>82.169709989258862</v>
      </c>
      <c r="M27" s="238">
        <v>26</v>
      </c>
      <c r="N27" s="235">
        <v>2.7926960257787328</v>
      </c>
      <c r="O27" s="238">
        <v>96</v>
      </c>
      <c r="P27" s="235">
        <v>10.311493018259936</v>
      </c>
      <c r="Q27" s="238">
        <v>9</v>
      </c>
      <c r="R27" s="235">
        <v>0.96670247046186897</v>
      </c>
      <c r="S27" s="238">
        <v>12</v>
      </c>
      <c r="T27" s="235">
        <v>1.288936627282492</v>
      </c>
      <c r="U27" s="238">
        <v>21</v>
      </c>
      <c r="V27" s="235">
        <v>2.2556390977443606</v>
      </c>
      <c r="W27" s="238">
        <v>2</v>
      </c>
      <c r="X27" s="235">
        <f t="shared" si="0"/>
        <v>0.21482277121374865</v>
      </c>
      <c r="Z27" s="305"/>
      <c r="AA27" s="305"/>
      <c r="AB27" s="305"/>
      <c r="AC27" s="949">
        <v>44773</v>
      </c>
      <c r="AD27" s="947">
        <v>29962</v>
      </c>
      <c r="AE27" s="947">
        <v>16217</v>
      </c>
      <c r="AF27" s="589"/>
      <c r="AG27" s="589"/>
      <c r="AH27" s="589"/>
      <c r="AI27" s="306"/>
      <c r="AJ27" s="950"/>
    </row>
    <row r="28" spans="1:36" s="232" customFormat="1" ht="14.25" x14ac:dyDescent="0.15">
      <c r="B28" s="233" t="s">
        <v>49</v>
      </c>
      <c r="C28" s="226"/>
      <c r="D28" s="804">
        <v>8945</v>
      </c>
      <c r="E28" s="226"/>
      <c r="F28" s="238">
        <v>213</v>
      </c>
      <c r="G28" s="242">
        <v>2.3812185578535492</v>
      </c>
      <c r="H28" s="226"/>
      <c r="I28" s="238">
        <v>140</v>
      </c>
      <c r="J28" s="242">
        <v>1.5651201788708775</v>
      </c>
      <c r="K28" s="238">
        <v>22</v>
      </c>
      <c r="L28" s="242">
        <v>15.714285714285714</v>
      </c>
      <c r="M28" s="238">
        <v>2</v>
      </c>
      <c r="N28" s="242">
        <v>1.4285714285714286</v>
      </c>
      <c r="O28" s="238">
        <v>116</v>
      </c>
      <c r="P28" s="242">
        <v>82.857142857142861</v>
      </c>
      <c r="Q28" s="238">
        <v>0</v>
      </c>
      <c r="R28" s="242">
        <v>0</v>
      </c>
      <c r="S28" s="238">
        <v>0</v>
      </c>
      <c r="T28" s="242">
        <v>0</v>
      </c>
      <c r="U28" s="238">
        <v>0</v>
      </c>
      <c r="V28" s="242">
        <v>0</v>
      </c>
      <c r="W28" s="238">
        <v>0</v>
      </c>
      <c r="X28" s="242">
        <f t="shared" si="0"/>
        <v>0</v>
      </c>
      <c r="Z28" s="305"/>
      <c r="AA28" s="305"/>
      <c r="AB28" s="305"/>
      <c r="AC28" s="949">
        <v>44804</v>
      </c>
      <c r="AD28" s="947">
        <v>19002</v>
      </c>
      <c r="AE28" s="947">
        <v>17806</v>
      </c>
      <c r="AF28" s="589"/>
      <c r="AG28" s="589"/>
      <c r="AH28" s="589"/>
      <c r="AI28" s="306"/>
      <c r="AJ28" s="950"/>
    </row>
    <row r="29" spans="1:36" s="232" customFormat="1" ht="14.25" x14ac:dyDescent="0.15">
      <c r="B29" s="244" t="s">
        <v>4</v>
      </c>
      <c r="C29" s="226"/>
      <c r="D29" s="805">
        <v>3280</v>
      </c>
      <c r="E29" s="226"/>
      <c r="F29" s="245">
        <v>66</v>
      </c>
      <c r="G29" s="246">
        <v>2.0121951219512195</v>
      </c>
      <c r="H29" s="226"/>
      <c r="I29" s="245">
        <v>36</v>
      </c>
      <c r="J29" s="246">
        <v>1.097560975609756</v>
      </c>
      <c r="K29" s="245">
        <v>27</v>
      </c>
      <c r="L29" s="246">
        <v>75</v>
      </c>
      <c r="M29" s="245">
        <v>5</v>
      </c>
      <c r="N29" s="246">
        <v>13.888888888888889</v>
      </c>
      <c r="O29" s="245">
        <v>0</v>
      </c>
      <c r="P29" s="246">
        <v>0</v>
      </c>
      <c r="Q29" s="245">
        <v>2</v>
      </c>
      <c r="R29" s="246">
        <v>5.5555555555555554</v>
      </c>
      <c r="S29" s="245">
        <v>0</v>
      </c>
      <c r="T29" s="246">
        <v>0</v>
      </c>
      <c r="U29" s="245">
        <v>1</v>
      </c>
      <c r="V29" s="246">
        <v>2.7777777777777777</v>
      </c>
      <c r="W29" s="245">
        <v>1</v>
      </c>
      <c r="X29" s="246">
        <f t="shared" si="0"/>
        <v>2.7777777777777777</v>
      </c>
      <c r="Z29" s="305"/>
      <c r="AA29" s="305"/>
      <c r="AB29" s="305"/>
      <c r="AC29" s="949">
        <v>44834</v>
      </c>
      <c r="AD29" s="947">
        <v>23558</v>
      </c>
      <c r="AE29" s="947">
        <v>17545</v>
      </c>
      <c r="AF29" s="589"/>
      <c r="AG29" s="589"/>
      <c r="AH29" s="589"/>
      <c r="AI29" s="306"/>
      <c r="AJ29" s="950"/>
    </row>
    <row r="30" spans="1:36"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W30" s="221"/>
      <c r="X30" s="574"/>
      <c r="Z30" s="309"/>
      <c r="AA30" s="309"/>
      <c r="AB30" s="305"/>
      <c r="AC30" s="949">
        <v>44865</v>
      </c>
      <c r="AD30" s="947">
        <v>27902</v>
      </c>
      <c r="AE30" s="947">
        <v>14112</v>
      </c>
      <c r="AF30" s="585"/>
      <c r="AG30" s="585"/>
      <c r="AH30" s="589"/>
      <c r="AI30" s="306"/>
      <c r="AJ30" s="950"/>
    </row>
    <row r="31" spans="1:36" s="251" customFormat="1" x14ac:dyDescent="0.15">
      <c r="B31" s="252" t="s">
        <v>3</v>
      </c>
      <c r="C31" s="211"/>
      <c r="D31" s="806">
        <v>1363782</v>
      </c>
      <c r="E31" s="211"/>
      <c r="F31" s="253">
        <v>26589</v>
      </c>
      <c r="G31" s="254">
        <v>1.949651777190196</v>
      </c>
      <c r="H31" s="211"/>
      <c r="I31" s="253">
        <v>15064</v>
      </c>
      <c r="J31" s="254">
        <v>1.1045753646843852</v>
      </c>
      <c r="K31" s="253">
        <v>12419</v>
      </c>
      <c r="L31" s="254">
        <v>82.441582580987784</v>
      </c>
      <c r="M31" s="253">
        <v>288</v>
      </c>
      <c r="N31" s="254">
        <v>1.9118428040361128</v>
      </c>
      <c r="O31" s="253">
        <v>1182</v>
      </c>
      <c r="P31" s="254">
        <v>7.8465215082315449</v>
      </c>
      <c r="Q31" s="253">
        <v>266</v>
      </c>
      <c r="R31" s="254">
        <v>1.7657992565055762</v>
      </c>
      <c r="S31" s="253">
        <v>27</v>
      </c>
      <c r="T31" s="254">
        <v>0.17923526287838557</v>
      </c>
      <c r="U31" s="253">
        <v>240</v>
      </c>
      <c r="V31" s="254">
        <v>1.5932023366967605</v>
      </c>
      <c r="W31" s="253">
        <f>SUM(W12:W29)</f>
        <v>642</v>
      </c>
      <c r="X31" s="254">
        <f>W31/$I31*100</f>
        <v>4.2618162506638342</v>
      </c>
      <c r="Z31" s="305"/>
      <c r="AA31" s="305"/>
      <c r="AB31" s="309"/>
      <c r="AC31" s="949">
        <v>44895</v>
      </c>
      <c r="AD31" s="947">
        <v>25864</v>
      </c>
      <c r="AE31" s="947">
        <v>14618</v>
      </c>
      <c r="AF31" s="589"/>
      <c r="AG31" s="589"/>
      <c r="AH31" s="585"/>
      <c r="AI31" s="309"/>
      <c r="AJ31" s="438"/>
    </row>
    <row r="32" spans="1:36" s="256" customFormat="1" ht="6.75" customHeight="1" x14ac:dyDescent="0.2">
      <c r="B32" s="257" t="s">
        <v>42</v>
      </c>
      <c r="C32" s="258"/>
      <c r="E32" s="258"/>
      <c r="AB32" s="439"/>
      <c r="AC32" s="949">
        <v>44926</v>
      </c>
      <c r="AD32" s="947">
        <v>27618</v>
      </c>
      <c r="AE32" s="947">
        <v>15332</v>
      </c>
      <c r="AF32" s="297"/>
      <c r="AG32" s="297"/>
      <c r="AH32" s="297"/>
      <c r="AI32" s="439"/>
    </row>
    <row r="33" spans="2:35" s="251" customFormat="1" x14ac:dyDescent="0.2">
      <c r="B33" s="1080" t="s">
        <v>401</v>
      </c>
      <c r="C33" s="1080"/>
      <c r="D33" s="1080"/>
      <c r="E33" s="1080"/>
      <c r="F33" s="1080"/>
      <c r="G33" s="1080"/>
      <c r="H33" s="1080"/>
      <c r="I33" s="1080"/>
      <c r="J33" s="1080"/>
      <c r="K33" s="1080"/>
      <c r="L33" s="1080"/>
      <c r="M33" s="1080"/>
      <c r="N33" s="1080"/>
      <c r="O33" s="1080"/>
      <c r="P33" s="1080"/>
      <c r="Q33" s="1080"/>
      <c r="R33" s="1080"/>
      <c r="S33" s="1080"/>
      <c r="T33" s="1080"/>
      <c r="U33" s="1080"/>
      <c r="V33" s="1080"/>
      <c r="W33" s="1080"/>
      <c r="X33" s="1080"/>
      <c r="AB33" s="439"/>
      <c r="AC33" s="949">
        <v>44957</v>
      </c>
      <c r="AD33" s="947">
        <v>19275</v>
      </c>
      <c r="AE33" s="947">
        <v>18183</v>
      </c>
      <c r="AF33" s="297"/>
      <c r="AG33" s="297"/>
      <c r="AH33" s="297"/>
      <c r="AI33" s="439"/>
    </row>
    <row r="34" spans="2:35" s="251" customFormat="1" ht="11.25" customHeight="1" x14ac:dyDescent="0.2">
      <c r="B34" s="1080"/>
      <c r="C34" s="1080"/>
      <c r="D34" s="1080"/>
      <c r="E34" s="1080"/>
      <c r="F34" s="1080"/>
      <c r="G34" s="1080"/>
      <c r="H34" s="1080"/>
      <c r="I34" s="1080"/>
      <c r="J34" s="1080"/>
      <c r="K34" s="1080"/>
      <c r="L34" s="1080"/>
      <c r="M34" s="1080"/>
      <c r="N34" s="1080"/>
      <c r="O34" s="1080"/>
      <c r="P34" s="1080"/>
      <c r="Q34" s="1080"/>
      <c r="R34" s="1080"/>
      <c r="S34" s="1080"/>
      <c r="T34" s="1080"/>
      <c r="U34" s="1080"/>
      <c r="V34" s="1080"/>
      <c r="W34" s="1080"/>
      <c r="X34" s="1080"/>
      <c r="AB34" s="439"/>
      <c r="AC34" s="949">
        <v>44985</v>
      </c>
      <c r="AD34" s="947">
        <v>22255</v>
      </c>
      <c r="AE34" s="947">
        <v>17384</v>
      </c>
      <c r="AF34" s="297"/>
      <c r="AG34" s="297"/>
      <c r="AH34" s="297"/>
      <c r="AI34" s="439"/>
    </row>
    <row r="35" spans="2:35" x14ac:dyDescent="0.2">
      <c r="B35" s="1064"/>
      <c r="C35" s="1064"/>
      <c r="D35" s="1064"/>
      <c r="E35" s="262"/>
      <c r="F35" s="262"/>
      <c r="AC35" s="949">
        <v>45016</v>
      </c>
      <c r="AD35" s="947">
        <f>GETPIVOTDATA("Suma de AltasPIA",[1]td!$A$3,"Fecha",$AC35)</f>
        <v>31089</v>
      </c>
      <c r="AE35" s="947">
        <f>GETPIVOTDATA("Suma de BajasPIA",[1]td!$A$3,"Fecha",$AC35)</f>
        <v>20191</v>
      </c>
    </row>
    <row r="36" spans="2:35" x14ac:dyDescent="0.2">
      <c r="B36" s="1065"/>
      <c r="C36" s="1065"/>
      <c r="D36" s="1065"/>
      <c r="E36" s="262"/>
      <c r="F36" s="262"/>
      <c r="AC36" s="949">
        <v>45046</v>
      </c>
      <c r="AD36" s="947">
        <f>GETPIVOTDATA("Suma de AltasPIA",[1]td!$A$3,"Fecha",$AC36)</f>
        <v>29256</v>
      </c>
      <c r="AE36" s="947">
        <f>GETPIVOTDATA("Suma de BajasPIA",[1]td!$A$3,"Fecha",$AC36)</f>
        <v>18363</v>
      </c>
    </row>
    <row r="37" spans="2:35" x14ac:dyDescent="0.2">
      <c r="AC37" s="949">
        <v>45077</v>
      </c>
      <c r="AD37" s="947">
        <f>GETPIVOTDATA("Suma de AltasPIA",[1]td!$A$3,"Fecha",$AC37)</f>
        <v>26178</v>
      </c>
      <c r="AE37" s="947">
        <f>GETPIVOTDATA("Suma de BajasPIA",[1]td!$A$3,"Fecha",$AC37)</f>
        <v>15112</v>
      </c>
    </row>
    <row r="38" spans="2:35" x14ac:dyDescent="0.2">
      <c r="AC38" s="949">
        <v>45107</v>
      </c>
      <c r="AD38" s="947">
        <f>GETPIVOTDATA("Suma de AltasPIA",[1]td!$A$3,"Fecha",$AC38)</f>
        <v>26589</v>
      </c>
      <c r="AE38" s="947">
        <f>GETPIVOTDATA("Suma de BajasPIA",[1]td!$A$3,"Fecha",$AC38)</f>
        <v>15064</v>
      </c>
    </row>
  </sheetData>
  <mergeCells count="20">
    <mergeCell ref="B2:C2"/>
    <mergeCell ref="B3:C3"/>
    <mergeCell ref="A4:W4"/>
    <mergeCell ref="B5:W5"/>
    <mergeCell ref="B7:B10"/>
    <mergeCell ref="D7:D9"/>
    <mergeCell ref="F7:G7"/>
    <mergeCell ref="F8:G9"/>
    <mergeCell ref="I8:J9"/>
    <mergeCell ref="K8:X8"/>
    <mergeCell ref="U9:V9"/>
    <mergeCell ref="B33:X34"/>
    <mergeCell ref="B35:D35"/>
    <mergeCell ref="B36:D36"/>
    <mergeCell ref="K9:L9"/>
    <mergeCell ref="M9:N9"/>
    <mergeCell ref="O9:P9"/>
    <mergeCell ref="Q9:R9"/>
    <mergeCell ref="S9:T9"/>
    <mergeCell ref="W9:X9"/>
  </mergeCells>
  <printOptions horizontalCentered="1"/>
  <pageMargins left="0" right="0" top="0.43307086614173229" bottom="0.43307086614173229" header="0" footer="0"/>
  <pageSetup paperSize="9" scale="72"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58"/>
      <c r="C3" s="1058"/>
      <c r="D3" s="1058"/>
      <c r="E3" s="1058"/>
      <c r="F3" s="1058"/>
      <c r="G3" s="1058"/>
      <c r="H3" s="1058"/>
      <c r="I3" s="1058"/>
      <c r="J3" s="1058"/>
      <c r="K3" s="1058"/>
      <c r="L3" s="45"/>
      <c r="M3" s="45"/>
      <c r="W3" s="89"/>
      <c r="AA3" s="89"/>
      <c r="AD3" s="88"/>
    </row>
    <row r="4" spans="2:32"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row>
    <row r="5" spans="2:32" s="7" customFormat="1" ht="39" customHeight="1" x14ac:dyDescent="0.2">
      <c r="B5" s="1032" t="s">
        <v>440</v>
      </c>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032"/>
      <c r="AD5" s="1032"/>
      <c r="AE5" s="13"/>
    </row>
    <row r="6" spans="2:32" s="7" customFormat="1" ht="14.25" customHeight="1" x14ac:dyDescent="0.2">
      <c r="B6" s="1035" t="str">
        <f>porsaad!B6</f>
        <v>Situación a 30 de junio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c r="AD6" s="8"/>
    </row>
    <row r="7" spans="2:32" s="7" customFormat="1" ht="5.25" customHeight="1" x14ac:dyDescent="0.2">
      <c r="AC7" s="87"/>
      <c r="AD7" s="86"/>
    </row>
    <row r="8" spans="2:32" s="83" customFormat="1" ht="21.75" customHeight="1" x14ac:dyDescent="0.2">
      <c r="B8" s="1092" t="s">
        <v>30</v>
      </c>
      <c r="C8" s="68"/>
      <c r="D8" s="1092" t="s">
        <v>120</v>
      </c>
      <c r="E8" s="1095" t="s">
        <v>29</v>
      </c>
      <c r="F8" s="1096"/>
      <c r="G8" s="1096"/>
      <c r="H8" s="1096"/>
      <c r="I8" s="1096"/>
      <c r="J8" s="1096"/>
      <c r="K8" s="1096"/>
      <c r="L8" s="1096"/>
      <c r="M8" s="1096"/>
      <c r="N8" s="1096"/>
      <c r="O8" s="1096"/>
      <c r="P8" s="1096"/>
      <c r="Q8" s="1096"/>
      <c r="R8" s="1096"/>
      <c r="S8" s="1096"/>
      <c r="T8" s="1096"/>
      <c r="U8" s="1096"/>
      <c r="V8" s="1096"/>
      <c r="W8" s="1096"/>
      <c r="X8" s="1096"/>
      <c r="Y8" s="1096"/>
      <c r="Z8" s="1096"/>
      <c r="AA8" s="1097"/>
      <c r="AB8" s="68"/>
      <c r="AC8" s="1098" t="s">
        <v>3</v>
      </c>
      <c r="AD8" s="1099"/>
    </row>
    <row r="9" spans="2:32" s="83" customFormat="1" ht="21.75" customHeight="1" x14ac:dyDescent="0.2">
      <c r="B9" s="1093"/>
      <c r="C9" s="68"/>
      <c r="D9" s="1093"/>
      <c r="E9" s="1089" t="s">
        <v>25</v>
      </c>
      <c r="F9" s="1090"/>
      <c r="G9" s="199"/>
      <c r="H9" s="1089" t="s">
        <v>24</v>
      </c>
      <c r="I9" s="1090"/>
      <c r="J9" s="199"/>
      <c r="K9" s="1089" t="s">
        <v>23</v>
      </c>
      <c r="L9" s="1090"/>
      <c r="M9" s="199"/>
      <c r="N9" s="1089" t="s">
        <v>22</v>
      </c>
      <c r="O9" s="1090"/>
      <c r="P9" s="199"/>
      <c r="Q9" s="1089" t="s">
        <v>21</v>
      </c>
      <c r="R9" s="1090"/>
      <c r="S9" s="199"/>
      <c r="T9" s="1089" t="s">
        <v>20</v>
      </c>
      <c r="U9" s="1090"/>
      <c r="V9" s="199"/>
      <c r="W9" s="1089" t="s">
        <v>19</v>
      </c>
      <c r="X9" s="1090"/>
      <c r="Y9" s="199"/>
      <c r="Z9" s="1089" t="s">
        <v>18</v>
      </c>
      <c r="AA9" s="1090"/>
      <c r="AB9" s="68"/>
      <c r="AC9" s="1100"/>
      <c r="AD9" s="1101"/>
    </row>
    <row r="10" spans="2:32" s="83" customFormat="1" ht="21.75" customHeight="1" x14ac:dyDescent="0.2">
      <c r="B10" s="1094"/>
      <c r="D10" s="1094"/>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5" t="s">
        <v>27</v>
      </c>
      <c r="D12" s="417" t="s">
        <v>34</v>
      </c>
      <c r="E12" s="77">
        <v>444</v>
      </c>
      <c r="F12" s="76">
        <v>0.17312708854046846</v>
      </c>
      <c r="G12" s="74"/>
      <c r="H12" s="77">
        <v>9458</v>
      </c>
      <c r="I12" s="76">
        <v>3.6879189266120509</v>
      </c>
      <c r="J12" s="74"/>
      <c r="K12" s="77">
        <v>6003</v>
      </c>
      <c r="L12" s="76">
        <v>2.3407250281721446</v>
      </c>
      <c r="M12" s="74"/>
      <c r="N12" s="77">
        <v>9044</v>
      </c>
      <c r="O12" s="76">
        <v>3.526489614324317</v>
      </c>
      <c r="P12" s="74"/>
      <c r="Q12" s="77">
        <v>8181</v>
      </c>
      <c r="R12" s="76">
        <v>3.1899835841206587</v>
      </c>
      <c r="S12" s="74"/>
      <c r="T12" s="77">
        <v>11087</v>
      </c>
      <c r="U12" s="76">
        <v>4.3231081771355262</v>
      </c>
      <c r="V12" s="74"/>
      <c r="W12" s="77">
        <v>37673</v>
      </c>
      <c r="X12" s="76">
        <v>14.689677492308713</v>
      </c>
      <c r="Y12" s="74"/>
      <c r="Z12" s="77">
        <v>174569</v>
      </c>
      <c r="AA12" s="76">
        <f t="shared" ref="AA12:AA19" si="0">Z12*100/$AC12</f>
        <v>68.068970088786116</v>
      </c>
      <c r="AB12" s="66"/>
      <c r="AC12" s="153">
        <f>E12+H12+K12+N12+Q12+T12+W12+Z12</f>
        <v>256459</v>
      </c>
      <c r="AD12" s="75">
        <f>F12+I12+L12+O12+R12+U12+X12+AA12</f>
        <v>100</v>
      </c>
      <c r="AF12" s="425"/>
    </row>
    <row r="13" spans="2:32" s="73" customFormat="1" ht="21" customHeight="1" x14ac:dyDescent="0.2">
      <c r="B13" s="1116"/>
      <c r="D13" s="418" t="s">
        <v>52</v>
      </c>
      <c r="E13" s="415">
        <v>639</v>
      </c>
      <c r="F13" s="416">
        <v>0.19271483632810379</v>
      </c>
      <c r="G13" s="74"/>
      <c r="H13" s="415">
        <v>10377</v>
      </c>
      <c r="I13" s="416">
        <v>3.1295803702296294</v>
      </c>
      <c r="J13" s="74"/>
      <c r="K13" s="415">
        <v>7419</v>
      </c>
      <c r="L13" s="416">
        <v>2.2374825832835712</v>
      </c>
      <c r="M13" s="74"/>
      <c r="N13" s="415">
        <v>11058</v>
      </c>
      <c r="O13" s="416">
        <v>3.3349619094149792</v>
      </c>
      <c r="P13" s="74"/>
      <c r="Q13" s="415">
        <v>12099</v>
      </c>
      <c r="R13" s="416">
        <v>3.6489151873767258</v>
      </c>
      <c r="S13" s="74"/>
      <c r="T13" s="415">
        <v>18950</v>
      </c>
      <c r="U13" s="416">
        <v>5.715095693924205</v>
      </c>
      <c r="V13" s="74"/>
      <c r="W13" s="415">
        <v>60853</v>
      </c>
      <c r="X13" s="416">
        <v>18.35254449933349</v>
      </c>
      <c r="Y13" s="74"/>
      <c r="Z13" s="415">
        <v>210183</v>
      </c>
      <c r="AA13" s="416">
        <f t="shared" si="0"/>
        <v>63.388704920109298</v>
      </c>
      <c r="AB13" s="66"/>
      <c r="AC13" s="157">
        <f t="shared" ref="AC13:AD15" si="1">E13+H13+K13+N13+Q13+T13+W13+Z13</f>
        <v>331578</v>
      </c>
      <c r="AD13" s="181">
        <f t="shared" si="1"/>
        <v>100</v>
      </c>
      <c r="AF13" s="425"/>
    </row>
    <row r="14" spans="2:32" s="73" customFormat="1" ht="21" customHeight="1" x14ac:dyDescent="0.2">
      <c r="B14" s="1116"/>
      <c r="D14" s="418" t="s">
        <v>53</v>
      </c>
      <c r="E14" s="415">
        <v>262</v>
      </c>
      <c r="F14" s="416">
        <v>9.409601384863471E-2</v>
      </c>
      <c r="G14" s="74"/>
      <c r="H14" s="415">
        <v>7036</v>
      </c>
      <c r="I14" s="416">
        <v>2.5269448604541749</v>
      </c>
      <c r="J14" s="74"/>
      <c r="K14" s="415">
        <v>5971</v>
      </c>
      <c r="L14" s="416">
        <v>2.1444553385122056</v>
      </c>
      <c r="M14" s="74"/>
      <c r="N14" s="415">
        <v>8219</v>
      </c>
      <c r="O14" s="416">
        <v>2.9518135031371324</v>
      </c>
      <c r="P14" s="74"/>
      <c r="Q14" s="415">
        <v>10411</v>
      </c>
      <c r="R14" s="416">
        <v>3.7390595426646409</v>
      </c>
      <c r="S14" s="74"/>
      <c r="T14" s="415">
        <v>18043</v>
      </c>
      <c r="U14" s="416">
        <v>6.4800548773699083</v>
      </c>
      <c r="V14" s="74"/>
      <c r="W14" s="415">
        <v>65140</v>
      </c>
      <c r="X14" s="416">
        <v>23.394711229389561</v>
      </c>
      <c r="Y14" s="74"/>
      <c r="Z14" s="415">
        <v>163357</v>
      </c>
      <c r="AA14" s="416">
        <f t="shared" si="0"/>
        <v>58.668864634623745</v>
      </c>
      <c r="AB14" s="66"/>
      <c r="AC14" s="157">
        <f t="shared" si="1"/>
        <v>278439</v>
      </c>
      <c r="AD14" s="181">
        <f t="shared" si="1"/>
        <v>100</v>
      </c>
      <c r="AF14" s="425"/>
    </row>
    <row r="15" spans="2:32" s="73" customFormat="1" ht="21" customHeight="1" x14ac:dyDescent="0.2">
      <c r="B15" s="1117"/>
      <c r="D15" s="421" t="s">
        <v>71</v>
      </c>
      <c r="E15" s="419">
        <f>SUM(E12:E14)</f>
        <v>1345</v>
      </c>
      <c r="F15" s="420">
        <f t="shared" ref="F15:F19" si="2">E15*100/$AC15</f>
        <v>0.15522645751296055</v>
      </c>
      <c r="G15" s="74"/>
      <c r="H15" s="419">
        <f>SUM(H12:H14)</f>
        <v>26871</v>
      </c>
      <c r="I15" s="420">
        <f t="shared" ref="I15:I19" si="3">H15*100/$AC15</f>
        <v>3.1011822600972212</v>
      </c>
      <c r="J15" s="74"/>
      <c r="K15" s="419">
        <f>SUM(K12:K14)</f>
        <v>19393</v>
      </c>
      <c r="L15" s="420">
        <f t="shared" ref="L15:L19" si="4">K15*100/$AC15</f>
        <v>2.2381462383262778</v>
      </c>
      <c r="M15" s="74"/>
      <c r="N15" s="419">
        <f>SUM(N12:N14)</f>
        <v>28321</v>
      </c>
      <c r="O15" s="420">
        <f t="shared" ref="O15:O19" si="5">N15*100/$AC15</f>
        <v>3.2685267681966956</v>
      </c>
      <c r="P15" s="74"/>
      <c r="Q15" s="419">
        <f>SUM(Q12:Q14)</f>
        <v>30691</v>
      </c>
      <c r="R15" s="420">
        <f t="shared" ref="R15:R19" si="6">Q15*100/$AC15</f>
        <v>3.5420484814351467</v>
      </c>
      <c r="S15" s="74"/>
      <c r="T15" s="419">
        <f>SUM(T12:T14)</f>
        <v>48080</v>
      </c>
      <c r="U15" s="420">
        <f t="shared" ref="U15:U19" si="7">T15*100/$AC15</f>
        <v>5.5489130685673924</v>
      </c>
      <c r="V15" s="74"/>
      <c r="W15" s="419">
        <f>SUM(W12:W14)</f>
        <v>163666</v>
      </c>
      <c r="X15" s="420">
        <f t="shared" ref="X15:X19" si="8">W15*100/$AC15</f>
        <v>18.888693974212789</v>
      </c>
      <c r="Y15" s="74"/>
      <c r="Z15" s="419">
        <f>SUM(Z12:Z14)</f>
        <v>548109</v>
      </c>
      <c r="AA15" s="420">
        <f t="shared" si="0"/>
        <v>63.257262751651517</v>
      </c>
      <c r="AB15" s="66"/>
      <c r="AC15" s="422">
        <f>SUM(AC12:AC14)</f>
        <v>866476</v>
      </c>
      <c r="AD15" s="424">
        <f t="shared" si="1"/>
        <v>100</v>
      </c>
      <c r="AF15" s="425"/>
    </row>
    <row r="16" spans="2:32" s="73" customFormat="1" ht="21" customHeight="1" x14ac:dyDescent="0.2">
      <c r="B16" s="1115" t="s">
        <v>26</v>
      </c>
      <c r="D16" s="417" t="s">
        <v>34</v>
      </c>
      <c r="E16" s="77">
        <v>613</v>
      </c>
      <c r="F16" s="76">
        <v>0.43176615601338264</v>
      </c>
      <c r="G16" s="74"/>
      <c r="H16" s="77">
        <v>19464</v>
      </c>
      <c r="I16" s="76">
        <v>13.7094558901215</v>
      </c>
      <c r="J16" s="74"/>
      <c r="K16" s="77">
        <v>9016</v>
      </c>
      <c r="L16" s="76">
        <v>6.3504138052474026</v>
      </c>
      <c r="M16" s="74"/>
      <c r="N16" s="77">
        <v>11094</v>
      </c>
      <c r="O16" s="76">
        <v>7.8140517696777598</v>
      </c>
      <c r="P16" s="74"/>
      <c r="Q16" s="77">
        <v>9303</v>
      </c>
      <c r="R16" s="76">
        <v>6.5525620707871104</v>
      </c>
      <c r="S16" s="74"/>
      <c r="T16" s="77">
        <v>12020</v>
      </c>
      <c r="U16" s="76">
        <v>8.4662792745201614</v>
      </c>
      <c r="V16" s="74"/>
      <c r="W16" s="77">
        <v>27134</v>
      </c>
      <c r="X16" s="76">
        <v>19.111815460468392</v>
      </c>
      <c r="Y16" s="74"/>
      <c r="Z16" s="77">
        <v>53331</v>
      </c>
      <c r="AA16" s="76">
        <f t="shared" si="0"/>
        <v>37.56365557316429</v>
      </c>
      <c r="AB16" s="66"/>
      <c r="AC16" s="153">
        <f>E16+H16+K16+N16+Q16+T16+W16+Z16</f>
        <v>141975</v>
      </c>
      <c r="AD16" s="75">
        <f>F16+I16+L16+O16+R16+U16+X16+AA16</f>
        <v>100</v>
      </c>
      <c r="AF16" s="425"/>
    </row>
    <row r="17" spans="2:32" s="73" customFormat="1" ht="21" customHeight="1" x14ac:dyDescent="0.2">
      <c r="B17" s="1116"/>
      <c r="D17" s="418" t="s">
        <v>52</v>
      </c>
      <c r="E17" s="415">
        <v>893</v>
      </c>
      <c r="F17" s="416">
        <v>0.45865198432468246</v>
      </c>
      <c r="G17" s="74"/>
      <c r="H17" s="415">
        <v>24781</v>
      </c>
      <c r="I17" s="416">
        <v>12.727720967021227</v>
      </c>
      <c r="J17" s="74"/>
      <c r="K17" s="415">
        <v>11334</v>
      </c>
      <c r="L17" s="416">
        <v>5.821233583802857</v>
      </c>
      <c r="M17" s="74"/>
      <c r="N17" s="415">
        <v>14675</v>
      </c>
      <c r="O17" s="416">
        <v>7.5371980626704538</v>
      </c>
      <c r="P17" s="74"/>
      <c r="Q17" s="415">
        <v>14443</v>
      </c>
      <c r="R17" s="416">
        <v>7.418040996194164</v>
      </c>
      <c r="S17" s="74"/>
      <c r="T17" s="415">
        <v>20395</v>
      </c>
      <c r="U17" s="416">
        <v>10.475036080965172</v>
      </c>
      <c r="V17" s="74"/>
      <c r="W17" s="415">
        <v>39300</v>
      </c>
      <c r="X17" s="416">
        <v>20.184796174647278</v>
      </c>
      <c r="Y17" s="74"/>
      <c r="Z17" s="415">
        <v>68880</v>
      </c>
      <c r="AA17" s="416">
        <f t="shared" si="0"/>
        <v>35.377322150374162</v>
      </c>
      <c r="AB17" s="66"/>
      <c r="AC17" s="157">
        <f t="shared" ref="AC17:AD19" si="9">E17+H17+K17+N17+Q17+T17+W17+Z17</f>
        <v>194701</v>
      </c>
      <c r="AD17" s="181">
        <f t="shared" si="9"/>
        <v>100</v>
      </c>
      <c r="AF17" s="425"/>
    </row>
    <row r="18" spans="2:32" s="73" customFormat="1" ht="21" customHeight="1" x14ac:dyDescent="0.2">
      <c r="B18" s="1116"/>
      <c r="D18" s="418" t="s">
        <v>53</v>
      </c>
      <c r="E18" s="415">
        <v>344</v>
      </c>
      <c r="F18" s="416">
        <v>0.21415675776629522</v>
      </c>
      <c r="G18" s="74"/>
      <c r="H18" s="415">
        <v>15718</v>
      </c>
      <c r="I18" s="416">
        <v>9.7852206935192676</v>
      </c>
      <c r="J18" s="74"/>
      <c r="K18" s="415">
        <v>9972</v>
      </c>
      <c r="L18" s="416">
        <v>6.2080557803648135</v>
      </c>
      <c r="M18" s="74"/>
      <c r="N18" s="415">
        <v>11607</v>
      </c>
      <c r="O18" s="416">
        <v>7.2259229284691529</v>
      </c>
      <c r="P18" s="74"/>
      <c r="Q18" s="415">
        <v>12132</v>
      </c>
      <c r="R18" s="416">
        <v>7.552761003548528</v>
      </c>
      <c r="S18" s="74"/>
      <c r="T18" s="415">
        <v>17563</v>
      </c>
      <c r="U18" s="416">
        <v>10.933823071655357</v>
      </c>
      <c r="V18" s="74"/>
      <c r="W18" s="415">
        <v>33095</v>
      </c>
      <c r="X18" s="416">
        <v>20.603249704289361</v>
      </c>
      <c r="Y18" s="74"/>
      <c r="Z18" s="415">
        <v>60199</v>
      </c>
      <c r="AA18" s="416">
        <f t="shared" si="0"/>
        <v>37.476810060387223</v>
      </c>
      <c r="AB18" s="66"/>
      <c r="AC18" s="157">
        <f t="shared" si="9"/>
        <v>160630</v>
      </c>
      <c r="AD18" s="181">
        <f t="shared" si="9"/>
        <v>100</v>
      </c>
      <c r="AF18" s="425"/>
    </row>
    <row r="19" spans="2:32" s="73" customFormat="1" ht="21" customHeight="1" x14ac:dyDescent="0.2">
      <c r="B19" s="1117"/>
      <c r="D19" s="421" t="s">
        <v>71</v>
      </c>
      <c r="E19" s="419">
        <f>SUM(E16:E18)</f>
        <v>1850</v>
      </c>
      <c r="F19" s="420">
        <f t="shared" si="2"/>
        <v>0.37200435948892635</v>
      </c>
      <c r="G19" s="74"/>
      <c r="H19" s="419">
        <f>SUM(H16:H18)</f>
        <v>59963</v>
      </c>
      <c r="I19" s="420">
        <f t="shared" si="3"/>
        <v>12.057566166505129</v>
      </c>
      <c r="J19" s="74"/>
      <c r="K19" s="419">
        <f>SUM(K16:K18)</f>
        <v>30322</v>
      </c>
      <c r="L19" s="420">
        <f t="shared" si="4"/>
        <v>6.0972519937422831</v>
      </c>
      <c r="M19" s="74"/>
      <c r="N19" s="419">
        <f>SUM(N16:N18)</f>
        <v>37376</v>
      </c>
      <c r="O19" s="420">
        <f t="shared" si="5"/>
        <v>7.5156945623016815</v>
      </c>
      <c r="P19" s="74"/>
      <c r="Q19" s="419">
        <f>SUM(Q16:Q18)</f>
        <v>35878</v>
      </c>
      <c r="R19" s="420">
        <f t="shared" si="6"/>
        <v>7.214471572834432</v>
      </c>
      <c r="S19" s="74"/>
      <c r="T19" s="419">
        <f>SUM(T16:T18)</f>
        <v>49978</v>
      </c>
      <c r="U19" s="420">
        <f t="shared" si="7"/>
        <v>10.049748042452736</v>
      </c>
      <c r="V19" s="74"/>
      <c r="W19" s="419">
        <f>SUM(W16:W18)</f>
        <v>99529</v>
      </c>
      <c r="X19" s="420">
        <f t="shared" si="8"/>
        <v>20.013633457066675</v>
      </c>
      <c r="Y19" s="74"/>
      <c r="Z19" s="419">
        <f>SUM(Z16:Z18)</f>
        <v>182410</v>
      </c>
      <c r="AA19" s="420">
        <f t="shared" si="0"/>
        <v>36.679629845608133</v>
      </c>
      <c r="AB19" s="66"/>
      <c r="AC19" s="422">
        <f>SUM(AC16:AC18)</f>
        <v>497306</v>
      </c>
      <c r="AD19" s="424">
        <f t="shared" si="9"/>
        <v>100</v>
      </c>
      <c r="AF19" s="425"/>
    </row>
    <row r="20" spans="2:32" s="70" customFormat="1" ht="3" customHeight="1" x14ac:dyDescent="0.2">
      <c r="B20" s="423"/>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095" t="s">
        <v>3</v>
      </c>
      <c r="C21" s="1096"/>
      <c r="D21" s="1097"/>
      <c r="E21" s="65">
        <f>E15+E19</f>
        <v>3195</v>
      </c>
      <c r="F21" s="67">
        <f>E21*100/$AC21</f>
        <v>0.23427497943219663</v>
      </c>
      <c r="G21" s="66"/>
      <c r="H21" s="65">
        <f>H15+H19</f>
        <v>86834</v>
      </c>
      <c r="I21" s="67">
        <f>H21*100/$AC21</f>
        <v>6.3671466554038698</v>
      </c>
      <c r="J21" s="66"/>
      <c r="K21" s="65">
        <f>K15+K19</f>
        <v>49715</v>
      </c>
      <c r="L21" s="67">
        <f>K21*100/$AC21</f>
        <v>3.6453773403667156</v>
      </c>
      <c r="M21" s="66"/>
      <c r="N21" s="65">
        <f>N15+N19</f>
        <v>65697</v>
      </c>
      <c r="O21" s="67">
        <f>N21*100/$AC21</f>
        <v>4.8172655160428866</v>
      </c>
      <c r="P21" s="66"/>
      <c r="Q21" s="65">
        <f>Q15+Q19</f>
        <v>66569</v>
      </c>
      <c r="R21" s="67">
        <f>Q21*100/$AC21</f>
        <v>4.8812053539348668</v>
      </c>
      <c r="S21" s="66"/>
      <c r="T21" s="65">
        <f>T15+T19</f>
        <v>98058</v>
      </c>
      <c r="U21" s="67">
        <f>T21*100/$AC21</f>
        <v>7.1901520917566</v>
      </c>
      <c r="V21" s="66"/>
      <c r="W21" s="65">
        <f>W15+W19</f>
        <v>263195</v>
      </c>
      <c r="X21" s="67">
        <f>W21*100/$AC21</f>
        <v>19.298905543554614</v>
      </c>
      <c r="Y21" s="66"/>
      <c r="Z21" s="65">
        <f>Z15+Z19</f>
        <v>730519</v>
      </c>
      <c r="AA21" s="67">
        <f>Z21*100/$AC21</f>
        <v>53.565672519508247</v>
      </c>
      <c r="AB21" s="66"/>
      <c r="AC21" s="65">
        <f>AC15+AC19</f>
        <v>1363782</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091" t="s">
        <v>17</v>
      </c>
      <c r="D35" s="1091"/>
      <c r="E35" s="1091"/>
      <c r="F35" s="1091"/>
      <c r="G35" s="1091"/>
      <c r="H35" s="1091"/>
      <c r="I35" s="1091"/>
      <c r="J35" s="1091"/>
      <c r="K35" s="1091"/>
      <c r="L35" s="1091"/>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087"/>
      <c r="C44" s="1088"/>
      <c r="D44" s="1088"/>
      <c r="E44" s="1088"/>
      <c r="F44" s="1088"/>
      <c r="G44" s="1088"/>
      <c r="H44" s="1088"/>
      <c r="I44" s="1088"/>
      <c r="J44" s="1088"/>
      <c r="K44" s="1088"/>
      <c r="L44" s="1088"/>
      <c r="M44" s="1088"/>
      <c r="N44" s="1088"/>
      <c r="O44" s="1088"/>
      <c r="P44" s="403"/>
      <c r="AD44" s="54"/>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33"/>
      <c r="C2" s="1033"/>
      <c r="D2" s="1033"/>
      <c r="E2" s="1033"/>
      <c r="F2" s="1033"/>
      <c r="G2" s="1033"/>
      <c r="H2" s="1033"/>
      <c r="I2" s="1033"/>
      <c r="O2" s="207"/>
    </row>
    <row r="3" spans="1:50" s="208" customFormat="1" ht="4.5" customHeight="1" x14ac:dyDescent="0.2">
      <c r="B3" s="1034"/>
      <c r="C3" s="1034"/>
      <c r="D3" s="1034"/>
      <c r="E3" s="1034"/>
      <c r="F3" s="1034"/>
      <c r="G3" s="1034"/>
      <c r="H3" s="1034"/>
      <c r="I3" s="1034"/>
      <c r="O3" s="207"/>
    </row>
    <row r="4" spans="1:50" s="208" customFormat="1" ht="37.5" customHeight="1" x14ac:dyDescent="0.2">
      <c r="A4" s="1081" t="s">
        <v>216</v>
      </c>
      <c r="B4" s="1081"/>
      <c r="C4" s="1081"/>
      <c r="D4" s="1081"/>
      <c r="E4" s="1081"/>
      <c r="F4" s="1081"/>
      <c r="G4" s="1081"/>
      <c r="H4" s="1081"/>
      <c r="I4" s="1081"/>
      <c r="J4" s="1081"/>
      <c r="K4" s="1081"/>
      <c r="L4" s="1081"/>
      <c r="M4" s="1081"/>
      <c r="N4" s="1081"/>
      <c r="O4" s="1081"/>
      <c r="P4" s="1081"/>
      <c r="Q4" s="1081"/>
      <c r="R4" s="1081"/>
      <c r="S4" s="1081"/>
      <c r="T4" s="1081"/>
      <c r="U4" s="1081"/>
      <c r="V4" s="1081"/>
      <c r="W4" s="1081"/>
      <c r="X4" s="1081"/>
      <c r="Y4" s="1081"/>
      <c r="Z4" s="1081"/>
    </row>
    <row r="5" spans="1:50" s="208" customFormat="1" ht="17.25" customHeight="1" x14ac:dyDescent="0.2">
      <c r="B5" s="1035" t="str">
        <f>porsaad!B6</f>
        <v>Situación a 30 de junio de 2023</v>
      </c>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row>
    <row r="6" spans="1:50" s="208" customFormat="1" ht="6" customHeight="1" x14ac:dyDescent="0.2">
      <c r="O6" s="207"/>
    </row>
    <row r="7" spans="1:50" s="213" customFormat="1" ht="12.75" customHeight="1" x14ac:dyDescent="0.2">
      <c r="A7" s="209"/>
      <c r="B7" s="1036" t="s">
        <v>15</v>
      </c>
      <c r="C7" s="211"/>
      <c r="D7" s="1045" t="s">
        <v>115</v>
      </c>
      <c r="E7" s="1043"/>
      <c r="F7" s="568"/>
      <c r="G7" s="1043"/>
      <c r="H7" s="1043"/>
      <c r="I7" s="568"/>
      <c r="J7" s="1043"/>
      <c r="K7" s="1043"/>
      <c r="L7" s="568"/>
      <c r="M7" s="1043"/>
      <c r="N7" s="1044"/>
      <c r="O7" s="211"/>
      <c r="P7" s="1045" t="s">
        <v>187</v>
      </c>
      <c r="Q7" s="1043"/>
      <c r="R7" s="568"/>
      <c r="S7" s="1043"/>
      <c r="T7" s="1043"/>
      <c r="U7" s="568"/>
      <c r="V7" s="1043"/>
      <c r="W7" s="1043"/>
      <c r="X7" s="568"/>
      <c r="Y7" s="1043"/>
      <c r="Z7" s="1044"/>
      <c r="AA7" s="430"/>
      <c r="AB7" s="430"/>
      <c r="AC7" s="431"/>
      <c r="AD7" s="431"/>
      <c r="AE7" s="431"/>
      <c r="AF7" s="431"/>
      <c r="AG7" s="431"/>
      <c r="AH7" s="431"/>
      <c r="AI7" s="432"/>
    </row>
    <row r="8" spans="1:50" s="213" customFormat="1" ht="37.5" customHeight="1" x14ac:dyDescent="0.2">
      <c r="A8" s="209"/>
      <c r="B8" s="1037"/>
      <c r="C8" s="211"/>
      <c r="D8" s="1074"/>
      <c r="E8" s="1075"/>
      <c r="F8" s="211"/>
      <c r="G8" s="1045" t="s">
        <v>177</v>
      </c>
      <c r="H8" s="1044"/>
      <c r="I8" s="211"/>
      <c r="J8" s="1045" t="s">
        <v>183</v>
      </c>
      <c r="K8" s="1044"/>
      <c r="L8" s="211"/>
      <c r="M8" s="1045" t="s">
        <v>178</v>
      </c>
      <c r="N8" s="1044"/>
      <c r="O8" s="211"/>
      <c r="P8" s="1074"/>
      <c r="Q8" s="1076"/>
      <c r="R8" s="501"/>
      <c r="S8" s="1045" t="s">
        <v>188</v>
      </c>
      <c r="T8" s="1044"/>
      <c r="U8" s="211"/>
      <c r="V8" s="1045" t="s">
        <v>189</v>
      </c>
      <c r="W8" s="1044"/>
      <c r="X8" s="211"/>
      <c r="Y8" s="1045" t="s">
        <v>190</v>
      </c>
      <c r="Z8" s="1044"/>
      <c r="AA8" s="430"/>
      <c r="AB8" s="430"/>
      <c r="AC8" s="431"/>
      <c r="AD8" s="431"/>
      <c r="AE8" s="431"/>
      <c r="AF8" s="431"/>
      <c r="AG8" s="431"/>
      <c r="AH8" s="431"/>
      <c r="AI8" s="432"/>
    </row>
    <row r="9" spans="1:50" s="219" customFormat="1" ht="36.75" customHeight="1" x14ac:dyDescent="0.2">
      <c r="A9" s="214"/>
      <c r="B9" s="1038"/>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57" t="s">
        <v>227</v>
      </c>
      <c r="C33" s="1057"/>
      <c r="D33" s="1057"/>
      <c r="E33" s="1057"/>
      <c r="F33" s="1057"/>
      <c r="G33" s="1057"/>
      <c r="H33" s="1057"/>
      <c r="I33" s="1057"/>
      <c r="J33" s="1057"/>
      <c r="K33" s="1057"/>
      <c r="L33" s="1057"/>
      <c r="M33" s="1057"/>
      <c r="O33" s="259"/>
    </row>
    <row r="34" spans="2:19" ht="29.25" customHeight="1" x14ac:dyDescent="0.2">
      <c r="B34" s="1064"/>
      <c r="C34" s="1064"/>
      <c r="D34" s="1064"/>
      <c r="E34" s="1064"/>
      <c r="F34" s="1064"/>
      <c r="G34" s="1064"/>
      <c r="H34" s="1064"/>
      <c r="I34" s="1064"/>
      <c r="J34" s="1064"/>
      <c r="K34" s="1064"/>
      <c r="L34" s="1064"/>
      <c r="M34" s="1064"/>
      <c r="N34" s="1064"/>
      <c r="O34" s="1064"/>
      <c r="P34" s="1064"/>
      <c r="Q34" s="262"/>
      <c r="R34" s="262"/>
      <c r="S34" s="262"/>
    </row>
    <row r="35" spans="2:19" ht="4.5" customHeight="1" x14ac:dyDescent="0.2">
      <c r="B35" s="1065"/>
      <c r="C35" s="1065"/>
      <c r="D35" s="1065"/>
      <c r="E35" s="1065"/>
      <c r="F35" s="1065"/>
      <c r="G35" s="1065"/>
      <c r="H35" s="1065"/>
      <c r="I35" s="1065"/>
      <c r="J35" s="1065"/>
      <c r="K35" s="1065"/>
      <c r="L35" s="1065"/>
      <c r="M35" s="1065"/>
      <c r="N35" s="1065"/>
      <c r="O35" s="1065"/>
      <c r="P35" s="1065"/>
      <c r="Q35" s="262"/>
      <c r="R35" s="262"/>
      <c r="S35" s="262"/>
    </row>
    <row r="38" spans="2:19" x14ac:dyDescent="0.2">
      <c r="L38" s="263"/>
      <c r="M38" s="263"/>
      <c r="N38" s="263"/>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3" zoomScaleNormal="100" workbookViewId="0">
      <selection activeCell="B5" sqref="B5:AC5"/>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8"/>
      <c r="C3" s="1058"/>
      <c r="D3" s="1058"/>
      <c r="E3" s="1058"/>
      <c r="F3" s="1058"/>
      <c r="G3" s="1058"/>
      <c r="H3" s="1058"/>
      <c r="I3" s="1058"/>
      <c r="J3" s="45"/>
      <c r="Q3" s="89"/>
    </row>
    <row r="4" spans="2:30" s="7" customFormat="1" ht="2.25" customHeight="1" x14ac:dyDescent="0.2">
      <c r="B4" s="1031"/>
      <c r="C4" s="1031"/>
      <c r="D4" s="1031"/>
      <c r="E4" s="1031"/>
      <c r="F4" s="1031"/>
      <c r="G4" s="1031"/>
      <c r="H4" s="1031"/>
      <c r="I4" s="1031"/>
      <c r="J4" s="1031"/>
      <c r="K4" s="1031"/>
      <c r="L4" s="1031"/>
      <c r="M4" s="1031"/>
      <c r="N4" s="1031"/>
      <c r="O4" s="1031"/>
      <c r="P4" s="1031"/>
      <c r="Q4" s="1031"/>
      <c r="R4" s="1031"/>
      <c r="S4" s="1031"/>
      <c r="T4" s="1031"/>
    </row>
    <row r="5" spans="2:30" s="7" customFormat="1" ht="16.5" customHeight="1" x14ac:dyDescent="0.2">
      <c r="B5" s="1031" t="s">
        <v>441</v>
      </c>
      <c r="C5" s="1031"/>
      <c r="D5" s="1031"/>
      <c r="E5" s="1031"/>
      <c r="F5" s="1031"/>
      <c r="G5" s="1031"/>
      <c r="H5" s="1031"/>
      <c r="I5" s="1031"/>
      <c r="J5" s="1031"/>
      <c r="K5" s="1031"/>
      <c r="L5" s="1031"/>
      <c r="M5" s="1031"/>
      <c r="N5" s="1031"/>
      <c r="O5" s="1031"/>
      <c r="P5" s="1031"/>
      <c r="Q5" s="1031"/>
      <c r="R5" s="1031"/>
      <c r="S5" s="1031"/>
      <c r="T5" s="1031"/>
      <c r="U5" s="1031"/>
      <c r="V5" s="1031"/>
      <c r="W5" s="1031"/>
      <c r="X5" s="1031"/>
      <c r="Y5" s="1031"/>
      <c r="Z5" s="1031"/>
      <c r="AA5" s="1031"/>
      <c r="AB5" s="1031"/>
      <c r="AC5" s="1031"/>
    </row>
    <row r="6" spans="2:30" s="7" customFormat="1" ht="14.25" customHeight="1" x14ac:dyDescent="0.2">
      <c r="B6" s="1035" t="str">
        <f>porsaad!B6</f>
        <v>Situación a 30 de junio de 2023</v>
      </c>
      <c r="C6" s="1035"/>
      <c r="D6" s="1035"/>
      <c r="E6" s="1035"/>
      <c r="F6" s="1035"/>
      <c r="G6" s="1035"/>
      <c r="H6" s="1035"/>
      <c r="I6" s="1035"/>
      <c r="J6" s="1035"/>
      <c r="K6" s="1035"/>
      <c r="L6" s="1035"/>
      <c r="M6" s="1035"/>
      <c r="N6" s="1035"/>
      <c r="O6" s="1035"/>
      <c r="P6" s="1035"/>
      <c r="Q6" s="1035"/>
      <c r="R6" s="1035"/>
      <c r="S6" s="1035"/>
      <c r="T6" s="1035"/>
      <c r="U6" s="1035"/>
      <c r="V6" s="1035"/>
      <c r="W6" s="1035"/>
      <c r="X6" s="1035"/>
      <c r="Y6" s="1035"/>
      <c r="Z6" s="1035"/>
      <c r="AA6" s="1035"/>
      <c r="AB6" s="1035"/>
      <c r="AC6" s="1035"/>
    </row>
    <row r="7" spans="2:30" s="517" customFormat="1" ht="5.25" customHeight="1" x14ac:dyDescent="0.2"/>
    <row r="8" spans="2:30" s="519" customFormat="1" ht="21.75" customHeight="1" x14ac:dyDescent="0.2">
      <c r="B8" s="1118" t="s">
        <v>30</v>
      </c>
      <c r="D8" s="1118" t="s">
        <v>120</v>
      </c>
      <c r="E8" s="1118" t="s">
        <v>29</v>
      </c>
      <c r="F8" s="1118"/>
      <c r="G8" s="1118"/>
      <c r="H8" s="1118"/>
      <c r="I8" s="1118"/>
      <c r="J8" s="1118"/>
      <c r="K8" s="1118"/>
      <c r="L8" s="1118"/>
      <c r="M8" s="1118"/>
      <c r="N8" s="1118"/>
      <c r="O8" s="1118"/>
      <c r="P8" s="1118"/>
      <c r="Q8" s="1118"/>
      <c r="R8" s="1118"/>
      <c r="S8" s="1118"/>
    </row>
    <row r="9" spans="2:30" s="519" customFormat="1" ht="21.75" customHeight="1" x14ac:dyDescent="0.2">
      <c r="B9" s="1118"/>
      <c r="D9" s="1118"/>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18"/>
      <c r="D10" s="1118"/>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19" t="s">
        <v>27</v>
      </c>
      <c r="D12" s="526" t="s">
        <v>34</v>
      </c>
      <c r="E12" s="527">
        <f>'46perfpbsaad'!E12</f>
        <v>444</v>
      </c>
      <c r="F12" s="526"/>
      <c r="G12" s="527">
        <f>'46perfpbsaad'!H12</f>
        <v>9458</v>
      </c>
      <c r="H12" s="526"/>
      <c r="I12" s="527">
        <f>'46perfpbsaad'!K12</f>
        <v>6003</v>
      </c>
      <c r="J12" s="526"/>
      <c r="K12" s="527">
        <f>'46perfpbsaad'!N12</f>
        <v>9044</v>
      </c>
      <c r="L12" s="526"/>
      <c r="M12" s="527">
        <f>'46perfpbsaad'!Q12</f>
        <v>8181</v>
      </c>
      <c r="N12" s="526"/>
      <c r="O12" s="527">
        <f>'46perfpbsaad'!T12</f>
        <v>11087</v>
      </c>
      <c r="P12" s="526"/>
      <c r="Q12" s="527">
        <f>'46perfpbsaad'!W12</f>
        <v>37673</v>
      </c>
      <c r="R12" s="526"/>
      <c r="S12" s="527">
        <f>'46perfpbsaad'!Z12</f>
        <v>174569</v>
      </c>
      <c r="T12" s="528"/>
      <c r="V12" s="529">
        <f>E12/E$15</f>
        <v>0.33011152416356876</v>
      </c>
      <c r="W12" s="529">
        <f>G12/G$15</f>
        <v>0.35197796881396298</v>
      </c>
      <c r="X12" s="529">
        <f>I12/I$15</f>
        <v>0.30954468107048932</v>
      </c>
      <c r="Y12" s="529">
        <f>K12/K$15</f>
        <v>0.31933900639101725</v>
      </c>
      <c r="Z12" s="529">
        <f>M12/M$15</f>
        <v>0.26656022938320678</v>
      </c>
      <c r="AA12" s="529">
        <f>O12/O$15</f>
        <v>0.23059484193011648</v>
      </c>
      <c r="AB12" s="529">
        <f>Q12/Q$15</f>
        <v>0.23018220033482825</v>
      </c>
      <c r="AC12" s="529">
        <f>S12/S$15</f>
        <v>0.31849321941438657</v>
      </c>
      <c r="AD12" s="529"/>
    </row>
    <row r="13" spans="2:30" s="525" customFormat="1" ht="21" customHeight="1" x14ac:dyDescent="0.2">
      <c r="B13" s="1119"/>
      <c r="D13" s="526" t="s">
        <v>52</v>
      </c>
      <c r="E13" s="527">
        <f>'46perfpbsaad'!E13</f>
        <v>639</v>
      </c>
      <c r="F13" s="526"/>
      <c r="G13" s="527">
        <f>'46perfpbsaad'!H13</f>
        <v>10377</v>
      </c>
      <c r="H13" s="526"/>
      <c r="I13" s="527">
        <f>'46perfpbsaad'!K13</f>
        <v>7419</v>
      </c>
      <c r="J13" s="526"/>
      <c r="K13" s="527">
        <f>'46perfpbsaad'!N13</f>
        <v>11058</v>
      </c>
      <c r="L13" s="526"/>
      <c r="M13" s="527">
        <f>'46perfpbsaad'!Q13</f>
        <v>12099</v>
      </c>
      <c r="N13" s="526"/>
      <c r="O13" s="527">
        <f>'46perfpbsaad'!T13</f>
        <v>18950</v>
      </c>
      <c r="P13" s="526"/>
      <c r="Q13" s="527">
        <f>'46perfpbsaad'!W13</f>
        <v>60853</v>
      </c>
      <c r="R13" s="526"/>
      <c r="S13" s="527">
        <f>'46perfpbsaad'!Z13</f>
        <v>210183</v>
      </c>
      <c r="T13" s="528"/>
      <c r="V13" s="529">
        <f>E13/E$15</f>
        <v>0.47509293680297399</v>
      </c>
      <c r="W13" s="529">
        <f>G13/G$15</f>
        <v>0.38617840794909009</v>
      </c>
      <c r="X13" s="529">
        <f>I13/I$15</f>
        <v>0.38256071778476769</v>
      </c>
      <c r="Y13" s="529">
        <f>K13/K$15</f>
        <v>0.39045231453691609</v>
      </c>
      <c r="Z13" s="529">
        <f>M13/M$15</f>
        <v>0.39421980385129191</v>
      </c>
      <c r="AA13" s="529">
        <f>O13/O$15</f>
        <v>0.39413477537437602</v>
      </c>
      <c r="AB13" s="529">
        <f>Q13/Q$15</f>
        <v>0.3718121051409578</v>
      </c>
      <c r="AC13" s="529">
        <f>S13/S$15</f>
        <v>0.38346934642561969</v>
      </c>
      <c r="AD13" s="529"/>
    </row>
    <row r="14" spans="2:30" s="525" customFormat="1" ht="21" customHeight="1" x14ac:dyDescent="0.2">
      <c r="B14" s="1119"/>
      <c r="D14" s="526" t="s">
        <v>53</v>
      </c>
      <c r="E14" s="527">
        <f>'46perfpbsaad'!E14</f>
        <v>262</v>
      </c>
      <c r="F14" s="526"/>
      <c r="G14" s="527">
        <f>'46perfpbsaad'!H14</f>
        <v>7036</v>
      </c>
      <c r="H14" s="526"/>
      <c r="I14" s="527">
        <f>'46perfpbsaad'!K14</f>
        <v>5971</v>
      </c>
      <c r="J14" s="526"/>
      <c r="K14" s="527">
        <f>'46perfpbsaad'!N14</f>
        <v>8219</v>
      </c>
      <c r="L14" s="526"/>
      <c r="M14" s="527">
        <f>'46perfpbsaad'!Q14</f>
        <v>10411</v>
      </c>
      <c r="N14" s="526"/>
      <c r="O14" s="527">
        <f>'46perfpbsaad'!T14</f>
        <v>18043</v>
      </c>
      <c r="P14" s="526"/>
      <c r="Q14" s="527">
        <f>'46perfpbsaad'!W14</f>
        <v>65140</v>
      </c>
      <c r="R14" s="526"/>
      <c r="S14" s="527">
        <f>'46perfpbsaad'!Z14</f>
        <v>163357</v>
      </c>
      <c r="T14" s="528"/>
      <c r="V14" s="529">
        <f>E14/E$15</f>
        <v>0.19479553903345725</v>
      </c>
      <c r="W14" s="529">
        <f>G14/G$15</f>
        <v>0.26184362323694688</v>
      </c>
      <c r="X14" s="529">
        <f>I14/I$15</f>
        <v>0.30789460114474293</v>
      </c>
      <c r="Y14" s="529">
        <f>K14/K$15</f>
        <v>0.29020867907206666</v>
      </c>
      <c r="Z14" s="529">
        <f>M14/M$15</f>
        <v>0.33921996676550131</v>
      </c>
      <c r="AA14" s="529">
        <f>O14/O$15</f>
        <v>0.3752703826955075</v>
      </c>
      <c r="AB14" s="529">
        <f>Q14/Q$15</f>
        <v>0.39800569452421397</v>
      </c>
      <c r="AC14" s="529">
        <f>S14/S$15</f>
        <v>0.29803743415999373</v>
      </c>
      <c r="AD14" s="529"/>
    </row>
    <row r="15" spans="2:30" s="525" customFormat="1" ht="21" customHeight="1" x14ac:dyDescent="0.2">
      <c r="B15" s="1119"/>
      <c r="D15" s="530" t="s">
        <v>71</v>
      </c>
      <c r="E15" s="527">
        <f>'46perfpbsaad'!E15</f>
        <v>1345</v>
      </c>
      <c r="F15" s="526"/>
      <c r="G15" s="527">
        <f>SUM(G12:G14)</f>
        <v>26871</v>
      </c>
      <c r="H15" s="527">
        <f t="shared" ref="H15:T15" si="0">SUM(H12:H14)</f>
        <v>0</v>
      </c>
      <c r="I15" s="527">
        <f t="shared" si="0"/>
        <v>19393</v>
      </c>
      <c r="J15" s="527">
        <f t="shared" si="0"/>
        <v>0</v>
      </c>
      <c r="K15" s="527">
        <f t="shared" si="0"/>
        <v>28321</v>
      </c>
      <c r="L15" s="527">
        <f t="shared" si="0"/>
        <v>0</v>
      </c>
      <c r="M15" s="527">
        <f t="shared" si="0"/>
        <v>30691</v>
      </c>
      <c r="N15" s="527">
        <f t="shared" si="0"/>
        <v>0</v>
      </c>
      <c r="O15" s="527">
        <f t="shared" si="0"/>
        <v>48080</v>
      </c>
      <c r="P15" s="527">
        <f t="shared" si="0"/>
        <v>0</v>
      </c>
      <c r="Q15" s="527">
        <f t="shared" si="0"/>
        <v>163666</v>
      </c>
      <c r="R15" s="527">
        <f t="shared" si="0"/>
        <v>0</v>
      </c>
      <c r="S15" s="527">
        <f t="shared" si="0"/>
        <v>548109</v>
      </c>
      <c r="T15" s="527">
        <f t="shared" si="0"/>
        <v>0</v>
      </c>
      <c r="V15" s="529"/>
    </row>
    <row r="16" spans="2:30" s="525" customFormat="1" ht="21" customHeight="1" x14ac:dyDescent="0.2">
      <c r="B16" s="1119" t="s">
        <v>26</v>
      </c>
      <c r="D16" s="526" t="s">
        <v>34</v>
      </c>
      <c r="E16" s="527">
        <f>'46perfpbsaad'!E16</f>
        <v>613</v>
      </c>
      <c r="F16" s="526"/>
      <c r="G16" s="527">
        <f>'46perfpbsaad'!H16</f>
        <v>19464</v>
      </c>
      <c r="H16" s="526"/>
      <c r="I16" s="527">
        <f>'46perfpbsaad'!K16</f>
        <v>9016</v>
      </c>
      <c r="J16" s="526"/>
      <c r="K16" s="527">
        <f>'46perfpbsaad'!N16</f>
        <v>11094</v>
      </c>
      <c r="L16" s="526"/>
      <c r="M16" s="527">
        <f>'46perfpbsaad'!Q16</f>
        <v>9303</v>
      </c>
      <c r="N16" s="526"/>
      <c r="O16" s="527">
        <f>'46perfpbsaad'!T16</f>
        <v>12020</v>
      </c>
      <c r="P16" s="526"/>
      <c r="Q16" s="527">
        <f>'46perfpbsaad'!W16</f>
        <v>27134</v>
      </c>
      <c r="R16" s="526"/>
      <c r="S16" s="527">
        <f>'46perfpbsaad'!Z16</f>
        <v>53331</v>
      </c>
      <c r="T16" s="528"/>
      <c r="V16" s="529">
        <f>E16/E$19</f>
        <v>0.33135135135135135</v>
      </c>
      <c r="W16" s="529">
        <f>G16/G$19</f>
        <v>0.324600170104898</v>
      </c>
      <c r="X16" s="529">
        <f>I16/I$19</f>
        <v>0.29734186399314028</v>
      </c>
      <c r="Y16" s="529">
        <f>K16/K$19</f>
        <v>0.2968214897260274</v>
      </c>
      <c r="Z16" s="529">
        <f>M16/M$19</f>
        <v>0.25929538993254919</v>
      </c>
      <c r="AA16" s="529">
        <f>O16/O$19</f>
        <v>0.24050582256192723</v>
      </c>
      <c r="AB16" s="529">
        <f>Q16/Q$19</f>
        <v>0.27262405931939437</v>
      </c>
      <c r="AC16" s="529">
        <f>S16/S$19</f>
        <v>0.29236883942766295</v>
      </c>
    </row>
    <row r="17" spans="2:29" s="525" customFormat="1" ht="21" customHeight="1" x14ac:dyDescent="0.2">
      <c r="B17" s="1119"/>
      <c r="D17" s="526" t="s">
        <v>52</v>
      </c>
      <c r="E17" s="527">
        <f>'46perfpbsaad'!E17</f>
        <v>893</v>
      </c>
      <c r="F17" s="526"/>
      <c r="G17" s="527">
        <f>'46perfpbsaad'!H17</f>
        <v>24781</v>
      </c>
      <c r="H17" s="526"/>
      <c r="I17" s="527">
        <f>'46perfpbsaad'!K17</f>
        <v>11334</v>
      </c>
      <c r="J17" s="526"/>
      <c r="K17" s="527">
        <f>'46perfpbsaad'!N17</f>
        <v>14675</v>
      </c>
      <c r="L17" s="526"/>
      <c r="M17" s="527">
        <f>'46perfpbsaad'!Q17</f>
        <v>14443</v>
      </c>
      <c r="N17" s="526"/>
      <c r="O17" s="527">
        <f>'46perfpbsaad'!T17</f>
        <v>20395</v>
      </c>
      <c r="P17" s="526"/>
      <c r="Q17" s="527">
        <f>'46perfpbsaad'!W17</f>
        <v>39300</v>
      </c>
      <c r="R17" s="526"/>
      <c r="S17" s="527">
        <f>'46perfpbsaad'!Z17</f>
        <v>68880</v>
      </c>
      <c r="T17" s="528"/>
      <c r="V17" s="529">
        <f>E17/E$19</f>
        <v>0.48270270270270271</v>
      </c>
      <c r="W17" s="529">
        <f>G17/G$19</f>
        <v>0.41327151743575202</v>
      </c>
      <c r="X17" s="529">
        <f>I17/I$19</f>
        <v>0.37378800870654971</v>
      </c>
      <c r="Y17" s="529">
        <f>K17/K$19</f>
        <v>0.3926316352739726</v>
      </c>
      <c r="Z17" s="529">
        <f>M17/M$19</f>
        <v>0.40255867105189808</v>
      </c>
      <c r="AA17" s="529">
        <f>O17/O$19</f>
        <v>0.40807955500420184</v>
      </c>
      <c r="AB17" s="529">
        <f>Q17/Q$19</f>
        <v>0.39485978960905865</v>
      </c>
      <c r="AC17" s="529">
        <f>S17/S$19</f>
        <v>0.3776108765966778</v>
      </c>
    </row>
    <row r="18" spans="2:29" s="525" customFormat="1" ht="21" customHeight="1" x14ac:dyDescent="0.2">
      <c r="B18" s="1119"/>
      <c r="D18" s="526" t="s">
        <v>53</v>
      </c>
      <c r="E18" s="527">
        <f>'46perfpbsaad'!E18</f>
        <v>344</v>
      </c>
      <c r="F18" s="526"/>
      <c r="G18" s="527">
        <f>'46perfpbsaad'!H18</f>
        <v>15718</v>
      </c>
      <c r="H18" s="526"/>
      <c r="I18" s="527">
        <f>'46perfpbsaad'!K18</f>
        <v>9972</v>
      </c>
      <c r="J18" s="526"/>
      <c r="K18" s="527">
        <f>'46perfpbsaad'!N18</f>
        <v>11607</v>
      </c>
      <c r="L18" s="526"/>
      <c r="M18" s="527">
        <f>'46perfpbsaad'!Q18</f>
        <v>12132</v>
      </c>
      <c r="N18" s="526"/>
      <c r="O18" s="527">
        <f>'46perfpbsaad'!T18</f>
        <v>17563</v>
      </c>
      <c r="P18" s="526"/>
      <c r="Q18" s="527">
        <f>'46perfpbsaad'!W18</f>
        <v>33095</v>
      </c>
      <c r="R18" s="526"/>
      <c r="S18" s="527">
        <f>'46perfpbsaad'!Z18</f>
        <v>60199</v>
      </c>
      <c r="T18" s="528"/>
      <c r="V18" s="529">
        <f>E18/E$19</f>
        <v>0.18594594594594593</v>
      </c>
      <c r="W18" s="529">
        <f>G18/G$19</f>
        <v>0.26212831245934992</v>
      </c>
      <c r="X18" s="529">
        <f>I18/I$19</f>
        <v>0.32887012730031001</v>
      </c>
      <c r="Y18" s="529">
        <f>K18/K$19</f>
        <v>0.310546875</v>
      </c>
      <c r="Z18" s="529">
        <f>M18/M$19</f>
        <v>0.33814593901555273</v>
      </c>
      <c r="AA18" s="529">
        <f>O18/O$19</f>
        <v>0.35141462243387089</v>
      </c>
      <c r="AB18" s="529">
        <f>Q18/Q$19</f>
        <v>0.33251615107154697</v>
      </c>
      <c r="AC18" s="529">
        <f>S18/S$19</f>
        <v>0.33002028397565925</v>
      </c>
    </row>
    <row r="19" spans="2:29" s="525" customFormat="1" ht="21" customHeight="1" x14ac:dyDescent="0.2">
      <c r="B19" s="1119"/>
      <c r="D19" s="530" t="s">
        <v>71</v>
      </c>
      <c r="E19" s="527">
        <f>'46perfpbsaad'!E19</f>
        <v>1850</v>
      </c>
      <c r="F19" s="526"/>
      <c r="G19" s="527">
        <f>SUM(G16:G18)</f>
        <v>59963</v>
      </c>
      <c r="H19" s="527">
        <f t="shared" ref="H19:T19" si="1">SUM(H16:H18)</f>
        <v>0</v>
      </c>
      <c r="I19" s="527">
        <f t="shared" si="1"/>
        <v>30322</v>
      </c>
      <c r="J19" s="527">
        <f t="shared" si="1"/>
        <v>0</v>
      </c>
      <c r="K19" s="527">
        <f t="shared" si="1"/>
        <v>37376</v>
      </c>
      <c r="L19" s="527">
        <f t="shared" si="1"/>
        <v>0</v>
      </c>
      <c r="M19" s="527">
        <f t="shared" si="1"/>
        <v>35878</v>
      </c>
      <c r="N19" s="527">
        <f t="shared" si="1"/>
        <v>0</v>
      </c>
      <c r="O19" s="527">
        <f t="shared" si="1"/>
        <v>49978</v>
      </c>
      <c r="P19" s="527">
        <f t="shared" si="1"/>
        <v>0</v>
      </c>
      <c r="Q19" s="527">
        <f t="shared" si="1"/>
        <v>99529</v>
      </c>
      <c r="R19" s="527">
        <f t="shared" si="1"/>
        <v>0</v>
      </c>
      <c r="S19" s="527">
        <f t="shared" si="1"/>
        <v>182410</v>
      </c>
      <c r="T19" s="527">
        <f t="shared" si="1"/>
        <v>0</v>
      </c>
      <c r="V19" s="529"/>
    </row>
    <row r="20" spans="2:29" s="521" customFormat="1" ht="3" customHeight="1" x14ac:dyDescent="0.2">
      <c r="B20" s="531"/>
      <c r="C20" s="519"/>
      <c r="D20" s="528"/>
      <c r="E20" s="532"/>
      <c r="F20" s="528"/>
      <c r="G20" s="532"/>
      <c r="H20" s="532"/>
      <c r="I20" s="532"/>
      <c r="J20" s="532"/>
      <c r="K20" s="532"/>
      <c r="L20" s="532"/>
      <c r="M20" s="532"/>
      <c r="N20" s="532"/>
      <c r="O20" s="532"/>
      <c r="P20" s="532"/>
      <c r="Q20" s="532"/>
      <c r="R20" s="532"/>
      <c r="S20" s="532"/>
      <c r="T20" s="532"/>
    </row>
    <row r="21" spans="2:29" s="533" customFormat="1" ht="18" customHeight="1" x14ac:dyDescent="0.2">
      <c r="B21" s="1118" t="s">
        <v>3</v>
      </c>
      <c r="C21" s="1118"/>
      <c r="D21" s="1118"/>
      <c r="E21" s="532">
        <f>'46perfpbsaad'!E21</f>
        <v>3195</v>
      </c>
      <c r="F21" s="528"/>
      <c r="G21" s="532">
        <f>G15+G19</f>
        <v>86834</v>
      </c>
      <c r="H21" s="532">
        <f t="shared" ref="H21:T21" si="2">H15+H19</f>
        <v>0</v>
      </c>
      <c r="I21" s="532">
        <f t="shared" si="2"/>
        <v>49715</v>
      </c>
      <c r="J21" s="532">
        <f t="shared" si="2"/>
        <v>0</v>
      </c>
      <c r="K21" s="532">
        <f t="shared" si="2"/>
        <v>65697</v>
      </c>
      <c r="L21" s="532">
        <f t="shared" si="2"/>
        <v>0</v>
      </c>
      <c r="M21" s="532">
        <f t="shared" si="2"/>
        <v>66569</v>
      </c>
      <c r="N21" s="532">
        <f t="shared" si="2"/>
        <v>0</v>
      </c>
      <c r="O21" s="532">
        <f t="shared" si="2"/>
        <v>98058</v>
      </c>
      <c r="P21" s="532">
        <f t="shared" si="2"/>
        <v>0</v>
      </c>
      <c r="Q21" s="532">
        <f t="shared" si="2"/>
        <v>263195</v>
      </c>
      <c r="R21" s="532">
        <f t="shared" si="2"/>
        <v>0</v>
      </c>
      <c r="S21" s="532">
        <f t="shared" si="2"/>
        <v>730519</v>
      </c>
      <c r="T21" s="532">
        <f t="shared" si="2"/>
        <v>0</v>
      </c>
    </row>
    <row r="22" spans="2:29" s="536" customFormat="1" ht="5.25" customHeight="1" x14ac:dyDescent="0.2">
      <c r="B22" s="534"/>
      <c r="C22" s="534"/>
      <c r="D22" s="534"/>
      <c r="E22" s="534"/>
      <c r="F22" s="534"/>
      <c r="G22" s="534"/>
      <c r="H22" s="534"/>
      <c r="I22" s="534"/>
      <c r="J22" s="534"/>
      <c r="K22" s="534"/>
      <c r="L22" s="535"/>
    </row>
    <row r="23" spans="2:29" s="536" customFormat="1" ht="5.25" customHeight="1" x14ac:dyDescent="0.2">
      <c r="B23" s="534"/>
      <c r="C23" s="534"/>
      <c r="D23" s="534"/>
      <c r="E23" s="534"/>
      <c r="F23" s="534"/>
      <c r="G23" s="534"/>
      <c r="H23" s="534"/>
      <c r="I23" s="534"/>
      <c r="J23" s="534"/>
      <c r="K23" s="534"/>
      <c r="L23" s="535"/>
    </row>
    <row r="24" spans="2:29" s="536" customFormat="1" ht="12.75" customHeight="1" x14ac:dyDescent="0.2">
      <c r="B24" s="538"/>
      <c r="C24" s="538"/>
      <c r="D24" s="538"/>
      <c r="E24" s="538"/>
      <c r="F24" s="538"/>
      <c r="G24" s="538"/>
      <c r="H24" s="538"/>
      <c r="I24" s="538"/>
      <c r="J24" s="538"/>
      <c r="K24" s="538"/>
      <c r="L24" s="538"/>
    </row>
    <row r="25" spans="2:29" s="524" customFormat="1" ht="24.75" customHeight="1" x14ac:dyDescent="0.2">
      <c r="B25" s="539"/>
      <c r="C25" s="539"/>
      <c r="D25" s="539"/>
      <c r="E25" s="539"/>
      <c r="F25" s="539"/>
      <c r="G25" s="539"/>
      <c r="H25" s="539"/>
      <c r="I25" s="539"/>
      <c r="J25" s="539"/>
      <c r="K25" s="539"/>
      <c r="L25" s="539"/>
    </row>
    <row r="26" spans="2:29" s="524" customFormat="1" ht="10.5" x14ac:dyDescent="0.2">
      <c r="B26" s="721"/>
      <c r="C26" s="721"/>
      <c r="D26" s="721"/>
      <c r="E26" s="721"/>
      <c r="F26" s="722"/>
      <c r="G26" s="722"/>
      <c r="H26" s="722"/>
      <c r="I26" s="722"/>
      <c r="J26" s="722"/>
      <c r="K26" s="722"/>
      <c r="L26" s="722"/>
      <c r="M26" s="717"/>
      <c r="N26" s="717"/>
      <c r="O26" s="717"/>
      <c r="P26" s="717"/>
      <c r="Q26" s="717"/>
      <c r="R26" s="717"/>
      <c r="S26" s="717"/>
      <c r="T26" s="717"/>
      <c r="U26" s="717"/>
      <c r="V26" s="717"/>
      <c r="W26" s="717"/>
      <c r="X26" s="717"/>
      <c r="Y26" s="717"/>
      <c r="Z26" s="717"/>
      <c r="AA26" s="717"/>
      <c r="AB26" s="717"/>
      <c r="AC26" s="717"/>
    </row>
    <row r="27" spans="2:29" s="536" customFormat="1" x14ac:dyDescent="0.2">
      <c r="B27" s="537"/>
      <c r="C27" s="537"/>
      <c r="D27" s="537"/>
      <c r="E27" s="537"/>
      <c r="F27" s="537"/>
      <c r="G27" s="537"/>
      <c r="H27" s="537"/>
      <c r="I27" s="537"/>
      <c r="J27" s="537"/>
      <c r="K27" s="537"/>
      <c r="L27" s="537"/>
      <c r="M27" s="135"/>
      <c r="N27" s="135"/>
      <c r="O27" s="135"/>
      <c r="P27" s="135"/>
      <c r="Q27" s="135"/>
      <c r="R27" s="135"/>
      <c r="S27" s="135"/>
      <c r="T27" s="135"/>
      <c r="U27" s="135"/>
      <c r="V27" s="135"/>
      <c r="W27" s="135"/>
      <c r="X27" s="135"/>
      <c r="Y27" s="135"/>
      <c r="Z27" s="135"/>
      <c r="AA27" s="135"/>
      <c r="AB27" s="135"/>
      <c r="AC27" s="135"/>
    </row>
    <row r="28" spans="2:29" s="536" customFormat="1" x14ac:dyDescent="0.2">
      <c r="B28" s="537"/>
      <c r="C28" s="537"/>
      <c r="D28" s="537"/>
      <c r="E28" s="537"/>
      <c r="F28" s="537"/>
      <c r="G28" s="537"/>
      <c r="H28" s="537"/>
      <c r="I28" s="537"/>
      <c r="J28" s="537"/>
      <c r="K28" s="537"/>
      <c r="L28" s="537"/>
      <c r="M28" s="135"/>
      <c r="N28" s="135"/>
      <c r="O28" s="135"/>
      <c r="P28" s="135"/>
      <c r="Q28" s="135"/>
      <c r="R28" s="135"/>
      <c r="S28" s="135"/>
      <c r="T28" s="135"/>
      <c r="U28" s="135"/>
      <c r="V28" s="135"/>
      <c r="W28" s="135"/>
      <c r="X28" s="135"/>
      <c r="Y28" s="135"/>
      <c r="Z28" s="135"/>
      <c r="AA28" s="135"/>
      <c r="AB28" s="135"/>
      <c r="AC28" s="135"/>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29" s="19" customFormat="1" x14ac:dyDescent="0.2">
      <c r="B33" s="537"/>
      <c r="C33" s="537"/>
      <c r="D33" s="537"/>
      <c r="E33" s="537"/>
      <c r="F33" s="537"/>
      <c r="G33" s="537"/>
      <c r="H33" s="537"/>
      <c r="I33" s="537"/>
      <c r="J33" s="537"/>
      <c r="K33" s="537"/>
      <c r="L33" s="537"/>
      <c r="M33" s="135"/>
      <c r="N33" s="135"/>
      <c r="O33" s="135"/>
      <c r="P33" s="135"/>
      <c r="Q33" s="135"/>
      <c r="R33" s="135"/>
      <c r="S33" s="135"/>
      <c r="T33" s="135"/>
      <c r="U33" s="135"/>
      <c r="V33" s="135"/>
      <c r="W33" s="135"/>
      <c r="X33" s="135"/>
      <c r="Y33" s="135"/>
      <c r="Z33" s="135"/>
      <c r="AA33" s="135"/>
      <c r="AB33" s="135"/>
      <c r="AC33" s="135"/>
    </row>
    <row r="34" spans="2:29" s="19" customFormat="1" x14ac:dyDescent="0.2">
      <c r="B34" s="537"/>
      <c r="C34" s="537"/>
      <c r="D34" s="537"/>
      <c r="E34" s="537"/>
      <c r="F34" s="537"/>
      <c r="G34" s="537"/>
      <c r="H34" s="537"/>
      <c r="I34" s="537"/>
      <c r="J34" s="537"/>
      <c r="K34" s="537"/>
      <c r="L34" s="537"/>
      <c r="M34" s="135"/>
      <c r="N34" s="135"/>
      <c r="O34" s="135"/>
      <c r="P34" s="135"/>
      <c r="Q34" s="135"/>
      <c r="R34" s="135"/>
      <c r="S34" s="135"/>
      <c r="T34" s="135"/>
      <c r="U34" s="135"/>
      <c r="V34" s="135"/>
      <c r="W34" s="135"/>
      <c r="X34" s="135"/>
      <c r="Y34" s="135"/>
      <c r="Z34" s="135"/>
      <c r="AA34" s="135"/>
      <c r="AB34" s="135"/>
      <c r="AC34" s="135"/>
    </row>
    <row r="35" spans="2:29" s="19" customFormat="1" x14ac:dyDescent="0.2">
      <c r="C35" s="1091"/>
      <c r="D35" s="1091"/>
      <c r="E35" s="1091"/>
      <c r="F35" s="1091"/>
      <c r="G35" s="1091"/>
      <c r="H35" s="1091"/>
      <c r="I35" s="1091"/>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087"/>
      <c r="C44" s="1088"/>
      <c r="D44" s="1088"/>
      <c r="E44" s="1088"/>
      <c r="F44" s="1088"/>
      <c r="G44" s="1088"/>
      <c r="H44" s="1088"/>
      <c r="I44" s="1088"/>
      <c r="J44" s="1088"/>
      <c r="K44" s="1088"/>
      <c r="L44" s="403"/>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10.140625" style="264" customWidth="1"/>
    <col min="6" max="6" width="0.85546875" style="264" customWidth="1"/>
    <col min="7" max="7" width="11.7109375" style="264" customWidth="1"/>
    <col min="8" max="8" width="7.140625" style="264" customWidth="1"/>
    <col min="9" max="9" width="8.85546875" style="264" customWidth="1"/>
    <col min="10" max="10" width="0.7109375" style="264" customWidth="1"/>
    <col min="11" max="11" width="10.140625" style="264" customWidth="1"/>
    <col min="12" max="12" width="8" style="264" customWidth="1"/>
    <col min="13" max="13" width="9.85546875" style="264" customWidth="1"/>
    <col min="14" max="14" width="0.5703125" style="264" customWidth="1"/>
    <col min="15" max="15" width="9" style="264" customWidth="1"/>
    <col min="16" max="16" width="7.42578125" style="264" customWidth="1"/>
    <col min="17" max="17" width="8.8554687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row r="2" spans="1:21" s="205" customFormat="1" ht="49.5" customHeight="1" x14ac:dyDescent="0.2">
      <c r="B2" s="1033"/>
      <c r="C2" s="1033"/>
      <c r="D2" s="1033"/>
      <c r="E2" s="206"/>
      <c r="F2" s="206"/>
      <c r="G2" s="1134"/>
      <c r="H2" s="1134"/>
      <c r="I2" s="1134"/>
      <c r="J2" s="1134"/>
      <c r="K2" s="1134"/>
      <c r="L2" s="1134"/>
      <c r="M2" s="1134"/>
      <c r="N2" s="1134"/>
      <c r="O2" s="1134"/>
      <c r="P2" s="1134"/>
      <c r="S2" s="206"/>
    </row>
    <row r="3" spans="1:21" s="205" customFormat="1" ht="3" customHeight="1" x14ac:dyDescent="0.2">
      <c r="B3" s="206"/>
      <c r="C3" s="206"/>
      <c r="D3" s="206"/>
      <c r="E3" s="206"/>
      <c r="F3" s="206"/>
      <c r="K3" s="206"/>
      <c r="O3" s="206"/>
      <c r="S3" s="206"/>
    </row>
    <row r="4" spans="1:21" s="208" customFormat="1" ht="15" customHeight="1" x14ac:dyDescent="0.2">
      <c r="B4" s="1148" t="s">
        <v>450</v>
      </c>
      <c r="C4" s="1148"/>
      <c r="D4" s="1148"/>
      <c r="E4" s="1148"/>
      <c r="F4" s="1148"/>
      <c r="G4" s="1148"/>
      <c r="H4" s="1148"/>
      <c r="I4" s="1148"/>
      <c r="J4" s="1148"/>
      <c r="K4" s="1148"/>
      <c r="L4" s="1148"/>
      <c r="M4" s="1148"/>
      <c r="N4" s="1148"/>
      <c r="O4" s="1148"/>
      <c r="P4" s="1148"/>
      <c r="Q4" s="1148"/>
      <c r="R4" s="314"/>
      <c r="S4" s="314"/>
      <c r="T4" s="314"/>
    </row>
    <row r="5" spans="1:21" s="315" customFormat="1" ht="15" customHeight="1" x14ac:dyDescent="0.2">
      <c r="B5" s="1135" t="str">
        <f>porsaad!B6</f>
        <v>Situación a 30 de junio de 2023</v>
      </c>
      <c r="C5" s="1135"/>
      <c r="D5" s="1135"/>
      <c r="E5" s="1135"/>
      <c r="F5" s="1135"/>
      <c r="G5" s="1135"/>
      <c r="H5" s="1135"/>
      <c r="I5" s="1135"/>
      <c r="J5" s="1135"/>
      <c r="K5" s="1135"/>
      <c r="L5" s="1135"/>
      <c r="M5" s="1135"/>
      <c r="N5" s="1135"/>
      <c r="O5" s="1135"/>
      <c r="P5" s="1135"/>
      <c r="Q5" s="316"/>
      <c r="R5" s="316"/>
      <c r="S5" s="316"/>
      <c r="T5" s="316"/>
      <c r="U5" s="91"/>
    </row>
    <row r="6" spans="1:21" s="208" customFormat="1" ht="4.5" customHeight="1" x14ac:dyDescent="0.2"/>
    <row r="7" spans="1:21" s="211" customFormat="1" ht="15" customHeight="1" x14ac:dyDescent="0.2">
      <c r="A7" s="212"/>
      <c r="B7" s="1136" t="s">
        <v>15</v>
      </c>
      <c r="C7" s="1139" t="s">
        <v>3</v>
      </c>
      <c r="D7" s="1140"/>
      <c r="E7" s="1140"/>
      <c r="F7" s="347"/>
      <c r="G7" s="350"/>
      <c r="H7" s="327"/>
      <c r="I7" s="328"/>
      <c r="J7" s="351"/>
      <c r="K7" s="350"/>
      <c r="L7" s="327"/>
      <c r="M7" s="328"/>
      <c r="N7" s="351"/>
      <c r="O7" s="350"/>
      <c r="P7" s="327"/>
      <c r="Q7" s="328"/>
    </row>
    <row r="8" spans="1:21" s="211" customFormat="1" ht="15" customHeight="1" x14ac:dyDescent="0.2">
      <c r="A8" s="212"/>
      <c r="B8" s="1137"/>
      <c r="C8" s="1141"/>
      <c r="D8" s="1142"/>
      <c r="E8" s="1142"/>
      <c r="F8" s="347"/>
      <c r="G8" s="1143" t="s">
        <v>34</v>
      </c>
      <c r="H8" s="1143"/>
      <c r="I8" s="1144"/>
      <c r="J8" s="329"/>
      <c r="K8" s="1145" t="s">
        <v>52</v>
      </c>
      <c r="L8" s="1143"/>
      <c r="M8" s="1144"/>
      <c r="N8" s="329"/>
      <c r="O8" s="1145" t="s">
        <v>53</v>
      </c>
      <c r="P8" s="1143"/>
      <c r="Q8" s="1144"/>
    </row>
    <row r="9" spans="1:21" s="211" customFormat="1" ht="33.75" customHeight="1" x14ac:dyDescent="0.2">
      <c r="A9" s="212"/>
      <c r="B9" s="1137"/>
      <c r="C9" s="1146" t="s">
        <v>75</v>
      </c>
      <c r="D9" s="1147"/>
      <c r="E9" s="798" t="s">
        <v>297</v>
      </c>
      <c r="F9" s="325"/>
      <c r="G9" s="1130" t="s">
        <v>75</v>
      </c>
      <c r="H9" s="1131"/>
      <c r="I9" s="325" t="s">
        <v>297</v>
      </c>
      <c r="J9" s="797"/>
      <c r="K9" s="1132" t="s">
        <v>75</v>
      </c>
      <c r="L9" s="1131"/>
      <c r="M9" s="325" t="s">
        <v>297</v>
      </c>
      <c r="N9" s="797"/>
      <c r="O9" s="1132" t="s">
        <v>75</v>
      </c>
      <c r="P9" s="1131"/>
      <c r="Q9" s="325" t="s">
        <v>297</v>
      </c>
    </row>
    <row r="10" spans="1:21" s="216" customFormat="1" ht="29.25" customHeight="1" x14ac:dyDescent="0.2">
      <c r="A10" s="317"/>
      <c r="B10" s="1138"/>
      <c r="C10" s="322" t="s">
        <v>12</v>
      </c>
      <c r="D10" s="324" t="s">
        <v>13</v>
      </c>
      <c r="E10" s="345" t="s">
        <v>12</v>
      </c>
      <c r="F10" s="348"/>
      <c r="G10" s="346" t="s">
        <v>12</v>
      </c>
      <c r="H10" s="323" t="s">
        <v>77</v>
      </c>
      <c r="I10" s="326" t="s">
        <v>12</v>
      </c>
      <c r="J10" s="321"/>
      <c r="K10" s="322" t="s">
        <v>12</v>
      </c>
      <c r="L10" s="323" t="s">
        <v>77</v>
      </c>
      <c r="M10" s="326" t="s">
        <v>12</v>
      </c>
      <c r="N10" s="321"/>
      <c r="O10" s="322" t="s">
        <v>12</v>
      </c>
      <c r="P10" s="323" t="s">
        <v>77</v>
      </c>
      <c r="Q10" s="326" t="s">
        <v>12</v>
      </c>
    </row>
    <row r="11" spans="1:21" s="216" customFormat="1" ht="6" customHeight="1" x14ac:dyDescent="0.2">
      <c r="A11" s="317"/>
      <c r="B11" s="320"/>
      <c r="C11" s="321"/>
      <c r="D11" s="321"/>
      <c r="E11" s="321"/>
      <c r="F11" s="321"/>
      <c r="G11" s="321"/>
      <c r="H11" s="321"/>
      <c r="I11" s="321"/>
      <c r="J11" s="321"/>
      <c r="K11" s="321"/>
      <c r="L11" s="321"/>
      <c r="M11" s="321"/>
      <c r="N11" s="321"/>
      <c r="O11" s="321"/>
      <c r="P11" s="321"/>
      <c r="Q11" s="321"/>
    </row>
    <row r="12" spans="1:21" s="275" customFormat="1" ht="18" customHeight="1" x14ac:dyDescent="0.2">
      <c r="A12" s="318"/>
      <c r="B12" s="330" t="s">
        <v>11</v>
      </c>
      <c r="C12" s="335">
        <f>G12+K12+O12</f>
        <v>397187</v>
      </c>
      <c r="D12" s="340">
        <f t="shared" ref="D12:D29" si="0">C12/C$30*100</f>
        <v>21.801647911622492</v>
      </c>
      <c r="E12" s="335">
        <f>I12+M12+Q12</f>
        <v>272883</v>
      </c>
      <c r="F12" s="338"/>
      <c r="G12" s="335">
        <v>107996</v>
      </c>
      <c r="H12" s="340">
        <v>27.1902151883118</v>
      </c>
      <c r="I12" s="337">
        <v>77229</v>
      </c>
      <c r="J12" s="341"/>
      <c r="K12" s="335">
        <v>183669</v>
      </c>
      <c r="L12" s="340">
        <v>46.242450029834814</v>
      </c>
      <c r="M12" s="337">
        <v>125781</v>
      </c>
      <c r="N12" s="341"/>
      <c r="O12" s="335">
        <v>105522</v>
      </c>
      <c r="P12" s="340">
        <v>26.567334781853386</v>
      </c>
      <c r="Q12" s="337">
        <v>69873</v>
      </c>
    </row>
    <row r="13" spans="1:21" s="275" customFormat="1" ht="18" customHeight="1" x14ac:dyDescent="0.2">
      <c r="A13" s="318"/>
      <c r="B13" s="331" t="s">
        <v>10</v>
      </c>
      <c r="C13" s="341">
        <f t="shared" ref="C13:C29" si="1">G13+K13+O13</f>
        <v>44958</v>
      </c>
      <c r="D13" s="342">
        <f t="shared" si="0"/>
        <v>2.4677506736391774</v>
      </c>
      <c r="E13" s="341">
        <f t="shared" ref="E13:E29" si="2">I13+M13+Q13</f>
        <v>38821</v>
      </c>
      <c r="F13" s="338"/>
      <c r="G13" s="341">
        <v>14273</v>
      </c>
      <c r="H13" s="342">
        <v>31.747408692557499</v>
      </c>
      <c r="I13" s="338">
        <v>12069</v>
      </c>
      <c r="J13" s="341"/>
      <c r="K13" s="341">
        <v>16322</v>
      </c>
      <c r="L13" s="342">
        <v>36.304995773833355</v>
      </c>
      <c r="M13" s="338">
        <v>14238</v>
      </c>
      <c r="N13" s="341"/>
      <c r="O13" s="341">
        <v>14363</v>
      </c>
      <c r="P13" s="342">
        <v>31.947595533609146</v>
      </c>
      <c r="Q13" s="338">
        <v>12514</v>
      </c>
    </row>
    <row r="14" spans="1:21" s="275" customFormat="1" ht="18" customHeight="1" x14ac:dyDescent="0.2">
      <c r="A14" s="318"/>
      <c r="B14" s="331" t="s">
        <v>40</v>
      </c>
      <c r="C14" s="341">
        <f t="shared" si="1"/>
        <v>38081</v>
      </c>
      <c r="D14" s="342">
        <f t="shared" si="0"/>
        <v>2.0902712176443239</v>
      </c>
      <c r="E14" s="341">
        <f t="shared" si="2"/>
        <v>29810</v>
      </c>
      <c r="F14" s="338"/>
      <c r="G14" s="341">
        <v>9862</v>
      </c>
      <c r="H14" s="342">
        <v>25.897429164150097</v>
      </c>
      <c r="I14" s="338">
        <v>7435</v>
      </c>
      <c r="J14" s="341"/>
      <c r="K14" s="341">
        <v>13577</v>
      </c>
      <c r="L14" s="342">
        <v>35.652950290170956</v>
      </c>
      <c r="M14" s="338">
        <v>10143</v>
      </c>
      <c r="N14" s="341"/>
      <c r="O14" s="341">
        <v>14642</v>
      </c>
      <c r="P14" s="342">
        <v>38.449620545678947</v>
      </c>
      <c r="Q14" s="338">
        <v>12232</v>
      </c>
    </row>
    <row r="15" spans="1:21" s="275" customFormat="1" ht="18" customHeight="1" x14ac:dyDescent="0.2">
      <c r="A15" s="318"/>
      <c r="B15" s="331" t="s">
        <v>41</v>
      </c>
      <c r="C15" s="341">
        <f t="shared" si="1"/>
        <v>45232</v>
      </c>
      <c r="D15" s="342">
        <f t="shared" si="0"/>
        <v>2.4827905705335485</v>
      </c>
      <c r="E15" s="341">
        <f t="shared" si="2"/>
        <v>27990</v>
      </c>
      <c r="F15" s="338"/>
      <c r="G15" s="341">
        <v>10196</v>
      </c>
      <c r="H15" s="342">
        <v>22.541563494870886</v>
      </c>
      <c r="I15" s="338">
        <v>7427</v>
      </c>
      <c r="J15" s="341"/>
      <c r="K15" s="341">
        <v>15092</v>
      </c>
      <c r="L15" s="342">
        <v>33.365758754863812</v>
      </c>
      <c r="M15" s="338">
        <v>9558</v>
      </c>
      <c r="N15" s="341"/>
      <c r="O15" s="341">
        <v>19944</v>
      </c>
      <c r="P15" s="342">
        <v>44.092677750265295</v>
      </c>
      <c r="Q15" s="338">
        <v>11005</v>
      </c>
    </row>
    <row r="16" spans="1:21" s="275" customFormat="1" ht="18" customHeight="1" x14ac:dyDescent="0.2">
      <c r="A16" s="318"/>
      <c r="B16" s="331" t="s">
        <v>9</v>
      </c>
      <c r="C16" s="341">
        <f t="shared" si="1"/>
        <v>43239</v>
      </c>
      <c r="D16" s="342">
        <f t="shared" si="0"/>
        <v>2.3733945321741268</v>
      </c>
      <c r="E16" s="341">
        <f t="shared" si="2"/>
        <v>38568</v>
      </c>
      <c r="F16" s="338"/>
      <c r="G16" s="341">
        <v>14539</v>
      </c>
      <c r="H16" s="342">
        <v>33.624736927310991</v>
      </c>
      <c r="I16" s="338">
        <v>13075</v>
      </c>
      <c r="J16" s="341"/>
      <c r="K16" s="341">
        <v>15065</v>
      </c>
      <c r="L16" s="342">
        <v>34.841231295820904</v>
      </c>
      <c r="M16" s="338">
        <v>13446</v>
      </c>
      <c r="N16" s="341"/>
      <c r="O16" s="341">
        <v>13635</v>
      </c>
      <c r="P16" s="342">
        <v>31.534031776868105</v>
      </c>
      <c r="Q16" s="338">
        <v>12047</v>
      </c>
    </row>
    <row r="17" spans="1:17" s="275" customFormat="1" ht="18" customHeight="1" x14ac:dyDescent="0.2">
      <c r="A17" s="318"/>
      <c r="B17" s="331" t="s">
        <v>8</v>
      </c>
      <c r="C17" s="341">
        <f t="shared" si="1"/>
        <v>28011</v>
      </c>
      <c r="D17" s="342">
        <f t="shared" si="0"/>
        <v>1.5375275617088617</v>
      </c>
      <c r="E17" s="341">
        <f t="shared" si="2"/>
        <v>17776</v>
      </c>
      <c r="F17" s="338"/>
      <c r="G17" s="341">
        <v>9425</v>
      </c>
      <c r="H17" s="342">
        <v>33.647495626718076</v>
      </c>
      <c r="I17" s="338">
        <v>5709</v>
      </c>
      <c r="J17" s="341"/>
      <c r="K17" s="341">
        <v>12572</v>
      </c>
      <c r="L17" s="342">
        <v>44.882367641283786</v>
      </c>
      <c r="M17" s="338">
        <v>7704</v>
      </c>
      <c r="N17" s="341"/>
      <c r="O17" s="341">
        <v>6014</v>
      </c>
      <c r="P17" s="342">
        <v>21.470136731998142</v>
      </c>
      <c r="Q17" s="338">
        <v>4363</v>
      </c>
    </row>
    <row r="18" spans="1:17" s="275" customFormat="1" ht="18" customHeight="1" x14ac:dyDescent="0.2">
      <c r="A18" s="318"/>
      <c r="B18" s="331" t="s">
        <v>7</v>
      </c>
      <c r="C18" s="341">
        <f t="shared" si="1"/>
        <v>162227</v>
      </c>
      <c r="D18" s="342">
        <f t="shared" si="0"/>
        <v>8.9046618740260435</v>
      </c>
      <c r="E18" s="341">
        <f t="shared" si="2"/>
        <v>118073</v>
      </c>
      <c r="F18" s="338"/>
      <c r="G18" s="341">
        <v>45815</v>
      </c>
      <c r="H18" s="342">
        <v>28.24129152360581</v>
      </c>
      <c r="I18" s="338">
        <v>33793</v>
      </c>
      <c r="J18" s="341"/>
      <c r="K18" s="341">
        <v>53793</v>
      </c>
      <c r="L18" s="342">
        <v>33.159091889759409</v>
      </c>
      <c r="M18" s="338">
        <v>38934</v>
      </c>
      <c r="N18" s="341"/>
      <c r="O18" s="341">
        <v>62619</v>
      </c>
      <c r="P18" s="342">
        <v>38.599616586634781</v>
      </c>
      <c r="Q18" s="338">
        <v>45346</v>
      </c>
    </row>
    <row r="19" spans="1:17" s="275" customFormat="1" ht="18" customHeight="1" x14ac:dyDescent="0.2">
      <c r="A19" s="318"/>
      <c r="B19" s="331" t="s">
        <v>43</v>
      </c>
      <c r="C19" s="341">
        <f t="shared" si="1"/>
        <v>92391</v>
      </c>
      <c r="D19" s="342">
        <f t="shared" si="0"/>
        <v>5.0713544305395537</v>
      </c>
      <c r="E19" s="341">
        <f t="shared" si="2"/>
        <v>68992</v>
      </c>
      <c r="F19" s="338"/>
      <c r="G19" s="341">
        <v>29114</v>
      </c>
      <c r="H19" s="342">
        <v>31.511727332748862</v>
      </c>
      <c r="I19" s="338">
        <v>21528</v>
      </c>
      <c r="J19" s="341"/>
      <c r="K19" s="341">
        <v>30069</v>
      </c>
      <c r="L19" s="342">
        <v>32.545377796538624</v>
      </c>
      <c r="M19" s="338">
        <v>22615</v>
      </c>
      <c r="N19" s="341"/>
      <c r="O19" s="341">
        <v>33208</v>
      </c>
      <c r="P19" s="342">
        <v>35.942894870712514</v>
      </c>
      <c r="Q19" s="338">
        <v>24849</v>
      </c>
    </row>
    <row r="20" spans="1:17" s="275" customFormat="1" ht="18" customHeight="1" x14ac:dyDescent="0.2">
      <c r="A20" s="318"/>
      <c r="B20" s="331" t="s">
        <v>44</v>
      </c>
      <c r="C20" s="341">
        <f t="shared" si="1"/>
        <v>238969</v>
      </c>
      <c r="D20" s="342">
        <f t="shared" si="0"/>
        <v>13.117040587412266</v>
      </c>
      <c r="E20" s="341">
        <f t="shared" si="2"/>
        <v>197300</v>
      </c>
      <c r="F20" s="338"/>
      <c r="G20" s="341">
        <v>53808</v>
      </c>
      <c r="H20" s="342">
        <v>22.516728111177599</v>
      </c>
      <c r="I20" s="338">
        <v>44369</v>
      </c>
      <c r="J20" s="341"/>
      <c r="K20" s="341">
        <v>99959</v>
      </c>
      <c r="L20" s="342">
        <v>41.82927492687336</v>
      </c>
      <c r="M20" s="338">
        <v>80595</v>
      </c>
      <c r="N20" s="341"/>
      <c r="O20" s="341">
        <v>85202</v>
      </c>
      <c r="P20" s="342">
        <v>35.653996961949041</v>
      </c>
      <c r="Q20" s="338">
        <v>72336</v>
      </c>
    </row>
    <row r="21" spans="1:17" s="275" customFormat="1" ht="18" customHeight="1" x14ac:dyDescent="0.2">
      <c r="A21" s="318"/>
      <c r="B21" s="331" t="s">
        <v>6</v>
      </c>
      <c r="C21" s="341">
        <f t="shared" si="1"/>
        <v>192371</v>
      </c>
      <c r="D21" s="342">
        <f t="shared" si="0"/>
        <v>10.559270092945464</v>
      </c>
      <c r="E21" s="341">
        <f t="shared" si="2"/>
        <v>142536</v>
      </c>
      <c r="F21" s="338"/>
      <c r="G21" s="341">
        <v>56328</v>
      </c>
      <c r="H21" s="342">
        <v>29.280920720898678</v>
      </c>
      <c r="I21" s="338">
        <v>42831</v>
      </c>
      <c r="J21" s="341"/>
      <c r="K21" s="341">
        <v>72309</v>
      </c>
      <c r="L21" s="342">
        <v>37.588305929687948</v>
      </c>
      <c r="M21" s="338">
        <v>53638</v>
      </c>
      <c r="N21" s="341"/>
      <c r="O21" s="341">
        <v>63734</v>
      </c>
      <c r="P21" s="342">
        <v>33.130773349413374</v>
      </c>
      <c r="Q21" s="338">
        <v>46067</v>
      </c>
    </row>
    <row r="22" spans="1:17" s="275" customFormat="1" ht="18" customHeight="1" x14ac:dyDescent="0.2">
      <c r="A22" s="318"/>
      <c r="B22" s="331" t="s">
        <v>5</v>
      </c>
      <c r="C22" s="341">
        <f t="shared" si="1"/>
        <v>38582</v>
      </c>
      <c r="D22" s="342">
        <f t="shared" si="0"/>
        <v>2.1177711751044699</v>
      </c>
      <c r="E22" s="341">
        <f t="shared" si="2"/>
        <v>34378</v>
      </c>
      <c r="F22" s="338"/>
      <c r="G22" s="341">
        <v>12801</v>
      </c>
      <c r="H22" s="342">
        <v>33.178684360582658</v>
      </c>
      <c r="I22" s="338">
        <v>11864</v>
      </c>
      <c r="J22" s="341"/>
      <c r="K22" s="341">
        <v>12975</v>
      </c>
      <c r="L22" s="342">
        <v>33.629671867710329</v>
      </c>
      <c r="M22" s="338">
        <v>11462</v>
      </c>
      <c r="N22" s="341"/>
      <c r="O22" s="341">
        <v>12806</v>
      </c>
      <c r="P22" s="342">
        <v>33.191643771707014</v>
      </c>
      <c r="Q22" s="338">
        <v>11052</v>
      </c>
    </row>
    <row r="23" spans="1:17" s="275" customFormat="1" ht="18" customHeight="1" x14ac:dyDescent="0.2">
      <c r="A23" s="318"/>
      <c r="B23" s="331" t="s">
        <v>38</v>
      </c>
      <c r="C23" s="341">
        <f t="shared" si="1"/>
        <v>87628</v>
      </c>
      <c r="D23" s="342">
        <f t="shared" si="0"/>
        <v>4.8099127191968911</v>
      </c>
      <c r="E23" s="341">
        <f t="shared" si="2"/>
        <v>72272</v>
      </c>
      <c r="F23" s="338"/>
      <c r="G23" s="341">
        <v>30073</v>
      </c>
      <c r="H23" s="342">
        <v>34.318939151869266</v>
      </c>
      <c r="I23" s="338">
        <v>26223</v>
      </c>
      <c r="J23" s="341"/>
      <c r="K23" s="341">
        <v>30832</v>
      </c>
      <c r="L23" s="342">
        <v>35.185100652759395</v>
      </c>
      <c r="M23" s="338">
        <v>25138</v>
      </c>
      <c r="N23" s="341"/>
      <c r="O23" s="341">
        <v>26723</v>
      </c>
      <c r="P23" s="342">
        <v>30.495960195371342</v>
      </c>
      <c r="Q23" s="338">
        <v>20911</v>
      </c>
    </row>
    <row r="24" spans="1:17" s="275" customFormat="1" ht="18" customHeight="1" x14ac:dyDescent="0.2">
      <c r="A24" s="318"/>
      <c r="B24" s="331" t="s">
        <v>45</v>
      </c>
      <c r="C24" s="341">
        <f t="shared" si="1"/>
        <v>232410</v>
      </c>
      <c r="D24" s="342">
        <f t="shared" si="0"/>
        <v>12.757016194236426</v>
      </c>
      <c r="E24" s="341">
        <f t="shared" si="2"/>
        <v>171082</v>
      </c>
      <c r="F24" s="338"/>
      <c r="G24" s="341">
        <v>76264</v>
      </c>
      <c r="H24" s="342">
        <v>32.814422787315522</v>
      </c>
      <c r="I24" s="338">
        <v>58115</v>
      </c>
      <c r="J24" s="341"/>
      <c r="K24" s="341">
        <v>88403</v>
      </c>
      <c r="L24" s="342">
        <v>38.037519900176413</v>
      </c>
      <c r="M24" s="338">
        <v>63858</v>
      </c>
      <c r="N24" s="341"/>
      <c r="O24" s="341">
        <v>67743</v>
      </c>
      <c r="P24" s="342">
        <v>29.148057312508069</v>
      </c>
      <c r="Q24" s="338">
        <v>49109</v>
      </c>
    </row>
    <row r="25" spans="1:17" s="275" customFormat="1" ht="18" customHeight="1" x14ac:dyDescent="0.2">
      <c r="A25" s="318">
        <v>47094</v>
      </c>
      <c r="B25" s="331" t="s">
        <v>46</v>
      </c>
      <c r="C25" s="341">
        <f t="shared" si="1"/>
        <v>49125</v>
      </c>
      <c r="D25" s="342">
        <f t="shared" si="0"/>
        <v>2.6964778647298502</v>
      </c>
      <c r="E25" s="341">
        <f t="shared" si="2"/>
        <v>39144</v>
      </c>
      <c r="F25" s="338"/>
      <c r="G25" s="341">
        <v>15867</v>
      </c>
      <c r="H25" s="342">
        <v>32.299236641221377</v>
      </c>
      <c r="I25" s="338">
        <v>12969</v>
      </c>
      <c r="J25" s="341"/>
      <c r="K25" s="341">
        <v>19972</v>
      </c>
      <c r="L25" s="342">
        <v>40.655470737913483</v>
      </c>
      <c r="M25" s="338">
        <v>15661</v>
      </c>
      <c r="N25" s="341"/>
      <c r="O25" s="341">
        <v>13286</v>
      </c>
      <c r="P25" s="342">
        <v>27.045292620865141</v>
      </c>
      <c r="Q25" s="338">
        <v>10514</v>
      </c>
    </row>
    <row r="26" spans="1:17" s="275" customFormat="1" ht="18" customHeight="1" x14ac:dyDescent="0.2">
      <c r="B26" s="331" t="s">
        <v>47</v>
      </c>
      <c r="C26" s="341">
        <f t="shared" si="1"/>
        <v>21114</v>
      </c>
      <c r="D26" s="342">
        <f t="shared" si="0"/>
        <v>1.1589503030209884</v>
      </c>
      <c r="E26" s="341">
        <f t="shared" si="2"/>
        <v>15541</v>
      </c>
      <c r="F26" s="338"/>
      <c r="G26" s="341">
        <v>4072</v>
      </c>
      <c r="H26" s="342">
        <v>19.285781945628493</v>
      </c>
      <c r="I26" s="338">
        <v>3355</v>
      </c>
      <c r="J26" s="341"/>
      <c r="K26" s="341">
        <v>7555</v>
      </c>
      <c r="L26" s="342">
        <v>35.781945628492942</v>
      </c>
      <c r="M26" s="338">
        <v>5858</v>
      </c>
      <c r="N26" s="341"/>
      <c r="O26" s="341">
        <v>9487</v>
      </c>
      <c r="P26" s="342">
        <v>44.932272425878566</v>
      </c>
      <c r="Q26" s="338">
        <v>6328</v>
      </c>
    </row>
    <row r="27" spans="1:17" s="275" customFormat="1" ht="18" customHeight="1" x14ac:dyDescent="0.2">
      <c r="B27" s="331" t="s">
        <v>48</v>
      </c>
      <c r="C27" s="341">
        <f t="shared" si="1"/>
        <v>92286</v>
      </c>
      <c r="D27" s="342">
        <f t="shared" si="0"/>
        <v>5.0655909664011993</v>
      </c>
      <c r="E27" s="341">
        <f t="shared" si="2"/>
        <v>66391</v>
      </c>
      <c r="F27" s="338"/>
      <c r="G27" s="341">
        <v>23139</v>
      </c>
      <c r="H27" s="342">
        <v>25.073142188414277</v>
      </c>
      <c r="I27" s="338">
        <v>16876</v>
      </c>
      <c r="J27" s="341"/>
      <c r="K27" s="341">
        <v>32580</v>
      </c>
      <c r="L27" s="342">
        <v>35.303296274624536</v>
      </c>
      <c r="M27" s="338">
        <v>22630</v>
      </c>
      <c r="N27" s="341"/>
      <c r="O27" s="341">
        <v>36567</v>
      </c>
      <c r="P27" s="342">
        <v>39.623561536961191</v>
      </c>
      <c r="Q27" s="338">
        <v>26885</v>
      </c>
    </row>
    <row r="28" spans="1:17" s="275" customFormat="1" ht="18" customHeight="1" x14ac:dyDescent="0.2">
      <c r="B28" s="331" t="s">
        <v>49</v>
      </c>
      <c r="C28" s="341">
        <f t="shared" si="1"/>
        <v>13590</v>
      </c>
      <c r="D28" s="342">
        <f t="shared" si="0"/>
        <v>0.74595692990694473</v>
      </c>
      <c r="E28" s="341">
        <f t="shared" si="2"/>
        <v>8945</v>
      </c>
      <c r="F28" s="338"/>
      <c r="G28" s="341">
        <v>3734</v>
      </c>
      <c r="H28" s="342">
        <v>27.476085356880059</v>
      </c>
      <c r="I28" s="338">
        <v>2429</v>
      </c>
      <c r="J28" s="341"/>
      <c r="K28" s="341">
        <v>5953</v>
      </c>
      <c r="L28" s="342">
        <v>43.804267844002943</v>
      </c>
      <c r="M28" s="338">
        <v>3803</v>
      </c>
      <c r="N28" s="341"/>
      <c r="O28" s="341">
        <v>3903</v>
      </c>
      <c r="P28" s="342">
        <v>28.719646799116997</v>
      </c>
      <c r="Q28" s="338">
        <v>2713</v>
      </c>
    </row>
    <row r="29" spans="1:17" s="275" customFormat="1" ht="18" customHeight="1" x14ac:dyDescent="0.2">
      <c r="B29" s="336" t="s">
        <v>4</v>
      </c>
      <c r="C29" s="343">
        <f t="shared" si="1"/>
        <v>4420</v>
      </c>
      <c r="D29" s="344">
        <f t="shared" si="0"/>
        <v>0.24261439515737276</v>
      </c>
      <c r="E29" s="341">
        <f t="shared" si="2"/>
        <v>3280</v>
      </c>
      <c r="F29" s="338"/>
      <c r="G29" s="343">
        <v>1503</v>
      </c>
      <c r="H29" s="344">
        <v>34.004524886877832</v>
      </c>
      <c r="I29" s="338">
        <v>1138</v>
      </c>
      <c r="J29" s="341"/>
      <c r="K29" s="343">
        <v>1631</v>
      </c>
      <c r="L29" s="344">
        <v>36.900452488687783</v>
      </c>
      <c r="M29" s="338">
        <v>1217</v>
      </c>
      <c r="N29" s="341"/>
      <c r="O29" s="343">
        <v>1286</v>
      </c>
      <c r="P29" s="344">
        <v>29.095022624434392</v>
      </c>
      <c r="Q29" s="338">
        <v>925</v>
      </c>
    </row>
    <row r="30" spans="1:17" s="212" customFormat="1" ht="18" customHeight="1" x14ac:dyDescent="0.2">
      <c r="B30" s="332" t="s">
        <v>3</v>
      </c>
      <c r="C30" s="333">
        <f>SUM(C12:C29)</f>
        <v>1821821</v>
      </c>
      <c r="D30" s="334">
        <f>C30/C$30*100</f>
        <v>100</v>
      </c>
      <c r="E30" s="333">
        <f>SUM(E12:E29)</f>
        <v>1363782</v>
      </c>
      <c r="F30" s="349"/>
      <c r="G30" s="333">
        <f>SUM(G12:G29)</f>
        <v>518809</v>
      </c>
      <c r="H30" s="334">
        <f t="shared" ref="H30" si="3">G30/$C30*100</f>
        <v>28.477495868145112</v>
      </c>
      <c r="I30" s="339">
        <f>SUM(I12:I29)</f>
        <v>398434</v>
      </c>
      <c r="J30" s="352"/>
      <c r="K30" s="333">
        <f>SUM(K12:K29)</f>
        <v>712328</v>
      </c>
      <c r="L30" s="334">
        <f t="shared" ref="L30" si="4">K30/$C30*100</f>
        <v>39.099779835669914</v>
      </c>
      <c r="M30" s="339">
        <f>SUM(M12:M29)</f>
        <v>526279</v>
      </c>
      <c r="N30" s="352"/>
      <c r="O30" s="333">
        <f>SUM(O12:O29)</f>
        <v>590684</v>
      </c>
      <c r="P30" s="334">
        <f t="shared" ref="P30" si="5">O30/$C30*100</f>
        <v>32.422724296184967</v>
      </c>
      <c r="Q30" s="339">
        <f>SUM(Q12:Q29)</f>
        <v>439069</v>
      </c>
    </row>
    <row r="31" spans="1:17" s="256" customFormat="1" ht="6.75" customHeight="1" x14ac:dyDescent="0.2">
      <c r="B31" s="1133"/>
      <c r="C31" s="1133"/>
      <c r="D31" s="1133"/>
      <c r="E31" s="293"/>
      <c r="F31" s="293"/>
    </row>
    <row r="32" spans="1:17" ht="24.75" customHeight="1" x14ac:dyDescent="0.2">
      <c r="B32" s="1129" t="s">
        <v>84</v>
      </c>
      <c r="C32" s="1129"/>
      <c r="D32" s="1129"/>
      <c r="E32" s="1129"/>
      <c r="F32" s="1129"/>
      <c r="G32" s="1129"/>
      <c r="H32" s="1129"/>
      <c r="I32" s="1129"/>
      <c r="J32" s="1129"/>
      <c r="K32" s="1129"/>
      <c r="L32" s="1129"/>
      <c r="M32" s="1129"/>
      <c r="N32" s="1129"/>
      <c r="O32" s="1129"/>
      <c r="P32" s="1129"/>
      <c r="Q32" s="1129"/>
    </row>
    <row r="33" spans="2:11" x14ac:dyDescent="0.2">
      <c r="G33" s="319"/>
      <c r="K33" s="319"/>
    </row>
    <row r="34" spans="2:11" x14ac:dyDescent="0.2">
      <c r="B34" s="319"/>
      <c r="K34" s="319"/>
    </row>
  </sheetData>
  <mergeCells count="15">
    <mergeCell ref="B2:D2"/>
    <mergeCell ref="G2:P2"/>
    <mergeCell ref="B5:P5"/>
    <mergeCell ref="B7:B10"/>
    <mergeCell ref="C7:E8"/>
    <mergeCell ref="G8:I8"/>
    <mergeCell ref="K8:M8"/>
    <mergeCell ref="O8:Q8"/>
    <mergeCell ref="C9:D9"/>
    <mergeCell ref="B4:Q4"/>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67</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449</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30 de junio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78</v>
      </c>
      <c r="D7" s="1140"/>
      <c r="E7" s="347"/>
      <c r="F7" s="1152" t="s">
        <v>34</v>
      </c>
      <c r="G7" s="1153"/>
      <c r="H7" s="1153"/>
      <c r="I7" s="1154"/>
      <c r="J7" s="351"/>
      <c r="K7" s="1152" t="s">
        <v>52</v>
      </c>
      <c r="L7" s="1153"/>
      <c r="M7" s="1153"/>
      <c r="N7" s="1154"/>
      <c r="O7" s="351"/>
      <c r="P7" s="1152" t="s">
        <v>53</v>
      </c>
      <c r="Q7" s="1153"/>
      <c r="R7" s="1153"/>
      <c r="S7" s="1154"/>
    </row>
    <row r="8" spans="1:21" s="211" customFormat="1" ht="35.25" customHeight="1" x14ac:dyDescent="0.2">
      <c r="A8" s="212"/>
      <c r="B8" s="1137"/>
      <c r="C8" s="1141"/>
      <c r="D8" s="1142"/>
      <c r="E8" s="347"/>
      <c r="F8" s="1155" t="s">
        <v>75</v>
      </c>
      <c r="G8" s="1156"/>
      <c r="H8" s="1149" t="s">
        <v>298</v>
      </c>
      <c r="I8" s="1150"/>
      <c r="J8" s="329"/>
      <c r="K8" s="1155" t="s">
        <v>75</v>
      </c>
      <c r="L8" s="1156"/>
      <c r="M8" s="1149" t="s">
        <v>298</v>
      </c>
      <c r="N8" s="1150"/>
      <c r="O8" s="329"/>
      <c r="P8" s="1155" t="s">
        <v>75</v>
      </c>
      <c r="Q8" s="1156"/>
      <c r="R8" s="1149" t="s">
        <v>298</v>
      </c>
      <c r="S8" s="1150"/>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735</v>
      </c>
      <c r="D11" s="340">
        <f>C11/C$29*100</f>
        <v>1.0822032775299262</v>
      </c>
      <c r="E11" s="338"/>
      <c r="F11" s="335">
        <v>21</v>
      </c>
      <c r="G11" s="340">
        <v>2.8571428571428572</v>
      </c>
      <c r="H11" s="335">
        <v>10</v>
      </c>
      <c r="I11" s="340">
        <v>47.619047619047613</v>
      </c>
      <c r="J11" s="341"/>
      <c r="K11" s="335">
        <v>47</v>
      </c>
      <c r="L11" s="340">
        <v>6.3945578231292517</v>
      </c>
      <c r="M11" s="335">
        <v>33</v>
      </c>
      <c r="N11" s="340">
        <v>70.212765957446805</v>
      </c>
      <c r="O11" s="341"/>
      <c r="P11" s="335">
        <v>667</v>
      </c>
      <c r="Q11" s="340">
        <v>90.748299319727892</v>
      </c>
      <c r="R11" s="335">
        <v>448</v>
      </c>
      <c r="S11" s="340">
        <v>67.166416791604206</v>
      </c>
    </row>
    <row r="12" spans="1:21" s="275" customFormat="1" ht="18" customHeight="1" x14ac:dyDescent="0.2">
      <c r="A12" s="318"/>
      <c r="B12" s="331" t="s">
        <v>10</v>
      </c>
      <c r="C12" s="341">
        <f t="shared" ref="C12:C28" si="0">F12+K12+P12</f>
        <v>3424</v>
      </c>
      <c r="D12" s="342">
        <f t="shared" ref="D12:D29" si="1">C12/C$29*100</f>
        <v>5.04144764933669</v>
      </c>
      <c r="E12" s="338"/>
      <c r="F12" s="341">
        <v>1527</v>
      </c>
      <c r="G12" s="342">
        <v>44.596962616822431</v>
      </c>
      <c r="H12" s="341">
        <v>10</v>
      </c>
      <c r="I12" s="342">
        <v>0.65487884741322855</v>
      </c>
      <c r="J12" s="341"/>
      <c r="K12" s="341">
        <v>962</v>
      </c>
      <c r="L12" s="342">
        <v>28.095794392523366</v>
      </c>
      <c r="M12" s="341">
        <v>62</v>
      </c>
      <c r="N12" s="342">
        <v>6.4449064449064455</v>
      </c>
      <c r="O12" s="341"/>
      <c r="P12" s="341">
        <v>935</v>
      </c>
      <c r="Q12" s="342">
        <v>27.307242990654206</v>
      </c>
      <c r="R12" s="341">
        <v>407</v>
      </c>
      <c r="S12" s="342">
        <v>43.529411764705884</v>
      </c>
    </row>
    <row r="13" spans="1:21" s="275" customFormat="1" ht="18" customHeight="1" x14ac:dyDescent="0.2">
      <c r="A13" s="318"/>
      <c r="B13" s="331" t="s">
        <v>40</v>
      </c>
      <c r="C13" s="341">
        <f t="shared" si="0"/>
        <v>7517</v>
      </c>
      <c r="D13" s="342">
        <f t="shared" si="1"/>
        <v>11.067921139037354</v>
      </c>
      <c r="E13" s="338"/>
      <c r="F13" s="341">
        <v>2205</v>
      </c>
      <c r="G13" s="342">
        <v>29.333510709059464</v>
      </c>
      <c r="H13" s="341">
        <v>8</v>
      </c>
      <c r="I13" s="342">
        <v>0.36281179138321995</v>
      </c>
      <c r="J13" s="341"/>
      <c r="K13" s="341">
        <v>2724</v>
      </c>
      <c r="L13" s="342">
        <v>36.237860848742848</v>
      </c>
      <c r="M13" s="341">
        <v>12</v>
      </c>
      <c r="N13" s="342">
        <v>0.44052863436123352</v>
      </c>
      <c r="O13" s="341"/>
      <c r="P13" s="341">
        <v>2588</v>
      </c>
      <c r="Q13" s="342">
        <v>34.428628442197684</v>
      </c>
      <c r="R13" s="341">
        <v>1749</v>
      </c>
      <c r="S13" s="342">
        <v>67.581143740340039</v>
      </c>
    </row>
    <row r="14" spans="1:21" s="275" customFormat="1" ht="18" customHeight="1" x14ac:dyDescent="0.2">
      <c r="A14" s="318"/>
      <c r="B14" s="331" t="s">
        <v>41</v>
      </c>
      <c r="C14" s="341">
        <f t="shared" si="0"/>
        <v>4725</v>
      </c>
      <c r="D14" s="342">
        <f t="shared" si="1"/>
        <v>6.9570210698352399</v>
      </c>
      <c r="E14" s="338"/>
      <c r="F14" s="341">
        <v>298</v>
      </c>
      <c r="G14" s="342">
        <v>6.306878306878307</v>
      </c>
      <c r="H14" s="341">
        <v>8</v>
      </c>
      <c r="I14" s="342">
        <v>2.6845637583892619</v>
      </c>
      <c r="J14" s="341"/>
      <c r="K14" s="341">
        <v>791</v>
      </c>
      <c r="L14" s="342">
        <v>16.74074074074074</v>
      </c>
      <c r="M14" s="341">
        <v>34</v>
      </c>
      <c r="N14" s="342">
        <v>4.298356510745891</v>
      </c>
      <c r="O14" s="341"/>
      <c r="P14" s="341">
        <v>3636</v>
      </c>
      <c r="Q14" s="342">
        <v>76.952380952380949</v>
      </c>
      <c r="R14" s="341">
        <v>405</v>
      </c>
      <c r="S14" s="342">
        <v>11.138613861386139</v>
      </c>
    </row>
    <row r="15" spans="1:21" s="275" customFormat="1" ht="18" customHeight="1" x14ac:dyDescent="0.2">
      <c r="A15" s="318"/>
      <c r="B15" s="331" t="s">
        <v>9</v>
      </c>
      <c r="C15" s="341">
        <f t="shared" si="0"/>
        <v>1299</v>
      </c>
      <c r="D15" s="342">
        <f t="shared" si="1"/>
        <v>1.9126286496753391</v>
      </c>
      <c r="E15" s="338"/>
      <c r="F15" s="341">
        <v>418</v>
      </c>
      <c r="G15" s="342">
        <v>32.178598922247879</v>
      </c>
      <c r="H15" s="341">
        <v>70</v>
      </c>
      <c r="I15" s="342">
        <v>16.746411483253588</v>
      </c>
      <c r="J15" s="341"/>
      <c r="K15" s="341">
        <v>411</v>
      </c>
      <c r="L15" s="342">
        <v>31.639722863741337</v>
      </c>
      <c r="M15" s="341">
        <v>105</v>
      </c>
      <c r="N15" s="342">
        <v>25.547445255474454</v>
      </c>
      <c r="O15" s="341"/>
      <c r="P15" s="341">
        <v>470</v>
      </c>
      <c r="Q15" s="342">
        <v>36.181678214010773</v>
      </c>
      <c r="R15" s="341">
        <v>161</v>
      </c>
      <c r="S15" s="342">
        <v>34.255319148936167</v>
      </c>
    </row>
    <row r="16" spans="1:21" s="275" customFormat="1" ht="18" customHeight="1" x14ac:dyDescent="0.2">
      <c r="A16" s="318"/>
      <c r="B16" s="331" t="s">
        <v>8</v>
      </c>
      <c r="C16" s="341">
        <f t="shared" si="0"/>
        <v>6875</v>
      </c>
      <c r="D16" s="342">
        <f t="shared" si="1"/>
        <v>10.122649704786726</v>
      </c>
      <c r="E16" s="338"/>
      <c r="F16" s="341">
        <v>2838</v>
      </c>
      <c r="G16" s="342">
        <v>41.28</v>
      </c>
      <c r="H16" s="341">
        <v>0</v>
      </c>
      <c r="I16" s="342">
        <v>0</v>
      </c>
      <c r="J16" s="341"/>
      <c r="K16" s="341">
        <v>3422</v>
      </c>
      <c r="L16" s="342">
        <v>49.774545454545454</v>
      </c>
      <c r="M16" s="341">
        <v>0</v>
      </c>
      <c r="N16" s="342">
        <v>0</v>
      </c>
      <c r="O16" s="341"/>
      <c r="P16" s="341">
        <v>615</v>
      </c>
      <c r="Q16" s="342">
        <v>8.9454545454545453</v>
      </c>
      <c r="R16" s="341">
        <v>96</v>
      </c>
      <c r="S16" s="342">
        <v>15.609756097560975</v>
      </c>
    </row>
    <row r="17" spans="1:19" s="275" customFormat="1" ht="18" customHeight="1" x14ac:dyDescent="0.2">
      <c r="A17" s="318"/>
      <c r="B17" s="331" t="s">
        <v>7</v>
      </c>
      <c r="C17" s="341">
        <f t="shared" si="0"/>
        <v>13188</v>
      </c>
      <c r="D17" s="342">
        <f t="shared" si="1"/>
        <v>19.417818808251248</v>
      </c>
      <c r="E17" s="338"/>
      <c r="F17" s="341">
        <v>5496</v>
      </c>
      <c r="G17" s="342">
        <v>41.674249317561419</v>
      </c>
      <c r="H17" s="341">
        <v>12</v>
      </c>
      <c r="I17" s="342">
        <v>0.21834061135371177</v>
      </c>
      <c r="J17" s="341"/>
      <c r="K17" s="341">
        <v>4304</v>
      </c>
      <c r="L17" s="342">
        <v>32.635729451016076</v>
      </c>
      <c r="M17" s="341">
        <v>30</v>
      </c>
      <c r="N17" s="342">
        <v>0.69702602230483268</v>
      </c>
      <c r="O17" s="341"/>
      <c r="P17" s="341">
        <v>3388</v>
      </c>
      <c r="Q17" s="342">
        <v>25.690021231422506</v>
      </c>
      <c r="R17" s="341">
        <v>51</v>
      </c>
      <c r="S17" s="342">
        <v>1.5053128689492326</v>
      </c>
    </row>
    <row r="18" spans="1:19" s="275" customFormat="1" ht="18" customHeight="1" x14ac:dyDescent="0.2">
      <c r="A18" s="318"/>
      <c r="B18" s="331" t="s">
        <v>43</v>
      </c>
      <c r="C18" s="341">
        <f t="shared" si="0"/>
        <v>8432</v>
      </c>
      <c r="D18" s="342">
        <f t="shared" si="1"/>
        <v>12.415153790656243</v>
      </c>
      <c r="E18" s="338"/>
      <c r="F18" s="341">
        <v>2606</v>
      </c>
      <c r="G18" s="342">
        <v>30.90607210626186</v>
      </c>
      <c r="H18" s="341">
        <v>273</v>
      </c>
      <c r="I18" s="342">
        <v>10.475825019186493</v>
      </c>
      <c r="J18" s="341"/>
      <c r="K18" s="341">
        <v>2146</v>
      </c>
      <c r="L18" s="342">
        <v>25.450664136622393</v>
      </c>
      <c r="M18" s="341">
        <v>440</v>
      </c>
      <c r="N18" s="342">
        <v>20.503261882572225</v>
      </c>
      <c r="O18" s="341"/>
      <c r="P18" s="341">
        <v>3680</v>
      </c>
      <c r="Q18" s="342">
        <v>43.643263757115754</v>
      </c>
      <c r="R18" s="341">
        <v>1401</v>
      </c>
      <c r="S18" s="342">
        <v>38.070652173913047</v>
      </c>
    </row>
    <row r="19" spans="1:19" s="275" customFormat="1" ht="18" customHeight="1" x14ac:dyDescent="0.2">
      <c r="A19" s="318"/>
      <c r="B19" s="331" t="s">
        <v>44</v>
      </c>
      <c r="C19" s="341">
        <f t="shared" si="0"/>
        <v>177</v>
      </c>
      <c r="D19" s="342">
        <f t="shared" si="1"/>
        <v>0.26061221785414546</v>
      </c>
      <c r="E19" s="338"/>
      <c r="F19" s="341">
        <v>58</v>
      </c>
      <c r="G19" s="342">
        <v>32.7683615819209</v>
      </c>
      <c r="H19" s="341">
        <v>57</v>
      </c>
      <c r="I19" s="342">
        <v>98.275862068965509</v>
      </c>
      <c r="J19" s="341"/>
      <c r="K19" s="341">
        <v>110</v>
      </c>
      <c r="L19" s="342">
        <v>62.146892655367239</v>
      </c>
      <c r="M19" s="341">
        <v>110</v>
      </c>
      <c r="N19" s="342">
        <v>100</v>
      </c>
      <c r="O19" s="341"/>
      <c r="P19" s="341">
        <v>9</v>
      </c>
      <c r="Q19" s="342">
        <v>5.0847457627118651</v>
      </c>
      <c r="R19" s="341">
        <v>9</v>
      </c>
      <c r="S19" s="342">
        <v>100</v>
      </c>
    </row>
    <row r="20" spans="1:19" s="275" customFormat="1" ht="18" customHeight="1" x14ac:dyDescent="0.2">
      <c r="A20" s="318"/>
      <c r="B20" s="331" t="s">
        <v>6</v>
      </c>
      <c r="C20" s="341">
        <f t="shared" si="0"/>
        <v>1317</v>
      </c>
      <c r="D20" s="342">
        <f t="shared" si="1"/>
        <v>1.9391315870842352</v>
      </c>
      <c r="E20" s="338"/>
      <c r="F20" s="341">
        <v>9</v>
      </c>
      <c r="G20" s="342">
        <v>0.68337129840546695</v>
      </c>
      <c r="H20" s="341">
        <v>0</v>
      </c>
      <c r="I20" s="342">
        <v>0</v>
      </c>
      <c r="J20" s="341"/>
      <c r="K20" s="341">
        <v>274</v>
      </c>
      <c r="L20" s="342">
        <v>20.804859529233106</v>
      </c>
      <c r="M20" s="341">
        <v>69</v>
      </c>
      <c r="N20" s="342">
        <v>25.18248175182482</v>
      </c>
      <c r="O20" s="341"/>
      <c r="P20" s="341">
        <v>1034</v>
      </c>
      <c r="Q20" s="342">
        <v>78.511769172361426</v>
      </c>
      <c r="R20" s="341">
        <v>321</v>
      </c>
      <c r="S20" s="342">
        <v>31.044487427466152</v>
      </c>
    </row>
    <row r="21" spans="1:19" s="275" customFormat="1" ht="18" customHeight="1" x14ac:dyDescent="0.2">
      <c r="A21" s="318"/>
      <c r="B21" s="331" t="s">
        <v>5</v>
      </c>
      <c r="C21" s="341">
        <f t="shared" si="0"/>
        <v>1304</v>
      </c>
      <c r="D21" s="342">
        <f t="shared" si="1"/>
        <v>1.9199905767333658</v>
      </c>
      <c r="E21" s="338"/>
      <c r="F21" s="341">
        <v>261</v>
      </c>
      <c r="G21" s="342">
        <v>20.015337423312886</v>
      </c>
      <c r="H21" s="341">
        <v>51</v>
      </c>
      <c r="I21" s="342">
        <v>19.540229885057471</v>
      </c>
      <c r="J21" s="341"/>
      <c r="K21" s="341">
        <v>243</v>
      </c>
      <c r="L21" s="342">
        <v>18.634969325153374</v>
      </c>
      <c r="M21" s="341">
        <v>65</v>
      </c>
      <c r="N21" s="342">
        <v>26.748971193415638</v>
      </c>
      <c r="O21" s="341"/>
      <c r="P21" s="341">
        <v>800</v>
      </c>
      <c r="Q21" s="342">
        <v>61.349693251533743</v>
      </c>
      <c r="R21" s="341">
        <v>717</v>
      </c>
      <c r="S21" s="342">
        <v>89.625</v>
      </c>
    </row>
    <row r="22" spans="1:19" s="275" customFormat="1" ht="18" customHeight="1" x14ac:dyDescent="0.2">
      <c r="A22" s="318"/>
      <c r="B22" s="331" t="s">
        <v>38</v>
      </c>
      <c r="C22" s="341">
        <f t="shared" si="0"/>
        <v>5786</v>
      </c>
      <c r="D22" s="342">
        <f t="shared" si="1"/>
        <v>8.5192219915485072</v>
      </c>
      <c r="E22" s="338"/>
      <c r="F22" s="341">
        <v>1560</v>
      </c>
      <c r="G22" s="342">
        <v>26.961631524369167</v>
      </c>
      <c r="H22" s="341">
        <v>12</v>
      </c>
      <c r="I22" s="342">
        <v>0.76923076923076927</v>
      </c>
      <c r="J22" s="341"/>
      <c r="K22" s="341">
        <v>2091</v>
      </c>
      <c r="L22" s="342">
        <v>36.138956100933292</v>
      </c>
      <c r="M22" s="341">
        <v>88</v>
      </c>
      <c r="N22" s="342">
        <v>4.2085126733620273</v>
      </c>
      <c r="O22" s="341"/>
      <c r="P22" s="341">
        <v>2135</v>
      </c>
      <c r="Q22" s="342">
        <v>36.89941237469754</v>
      </c>
      <c r="R22" s="341">
        <v>226</v>
      </c>
      <c r="S22" s="342">
        <v>10.585480093676814</v>
      </c>
    </row>
    <row r="23" spans="1:19" s="275" customFormat="1" ht="18" customHeight="1" x14ac:dyDescent="0.2">
      <c r="A23" s="318"/>
      <c r="B23" s="331" t="s">
        <v>45</v>
      </c>
      <c r="C23" s="341">
        <f t="shared" si="0"/>
        <v>4531</v>
      </c>
      <c r="D23" s="342">
        <f t="shared" si="1"/>
        <v>6.6713782999838029</v>
      </c>
      <c r="E23" s="338"/>
      <c r="F23" s="341">
        <v>1844</v>
      </c>
      <c r="G23" s="342">
        <v>40.697417788567648</v>
      </c>
      <c r="H23" s="341">
        <v>19</v>
      </c>
      <c r="I23" s="342">
        <v>1.0303687635574839</v>
      </c>
      <c r="J23" s="341"/>
      <c r="K23" s="341">
        <v>1973</v>
      </c>
      <c r="L23" s="342">
        <v>43.544471419112782</v>
      </c>
      <c r="M23" s="341">
        <v>46</v>
      </c>
      <c r="N23" s="342">
        <v>2.331474911302585</v>
      </c>
      <c r="O23" s="341"/>
      <c r="P23" s="341">
        <v>714</v>
      </c>
      <c r="Q23" s="342">
        <v>15.758110792319577</v>
      </c>
      <c r="R23" s="341">
        <v>95</v>
      </c>
      <c r="S23" s="342">
        <v>13.305322128851541</v>
      </c>
    </row>
    <row r="24" spans="1:19" s="275" customFormat="1" ht="18" customHeight="1" x14ac:dyDescent="0.2">
      <c r="A24" s="318">
        <v>47094</v>
      </c>
      <c r="B24" s="331" t="s">
        <v>46</v>
      </c>
      <c r="C24" s="341">
        <f t="shared" si="0"/>
        <v>4190</v>
      </c>
      <c r="D24" s="342">
        <f t="shared" si="1"/>
        <v>6.1692948746263818</v>
      </c>
      <c r="E24" s="338"/>
      <c r="F24" s="341">
        <v>1540</v>
      </c>
      <c r="G24" s="342">
        <v>36.754176610978526</v>
      </c>
      <c r="H24" s="341">
        <v>37</v>
      </c>
      <c r="I24" s="342">
        <v>2.4025974025974026</v>
      </c>
      <c r="J24" s="341"/>
      <c r="K24" s="341">
        <v>2076</v>
      </c>
      <c r="L24" s="342">
        <v>49.546539379474943</v>
      </c>
      <c r="M24" s="341">
        <v>132</v>
      </c>
      <c r="N24" s="342">
        <v>6.3583815028901727</v>
      </c>
      <c r="O24" s="341"/>
      <c r="P24" s="341">
        <v>574</v>
      </c>
      <c r="Q24" s="342">
        <v>13.699284009546538</v>
      </c>
      <c r="R24" s="341">
        <v>38</v>
      </c>
      <c r="S24" s="342">
        <v>6.6202090592334493</v>
      </c>
    </row>
    <row r="25" spans="1:19" s="275" customFormat="1" ht="18" customHeight="1" x14ac:dyDescent="0.2">
      <c r="B25" s="331" t="s">
        <v>47</v>
      </c>
      <c r="C25" s="341">
        <f t="shared" si="0"/>
        <v>1897</v>
      </c>
      <c r="D25" s="342">
        <f t="shared" si="1"/>
        <v>2.7931151258153335</v>
      </c>
      <c r="E25" s="338"/>
      <c r="F25" s="341">
        <v>266</v>
      </c>
      <c r="G25" s="342">
        <v>14.022140221402212</v>
      </c>
      <c r="H25" s="341">
        <v>12</v>
      </c>
      <c r="I25" s="342">
        <v>4.5112781954887211</v>
      </c>
      <c r="J25" s="341"/>
      <c r="K25" s="341">
        <v>445</v>
      </c>
      <c r="L25" s="342">
        <v>23.45809172377438</v>
      </c>
      <c r="M25" s="341">
        <v>17</v>
      </c>
      <c r="N25" s="342">
        <v>3.8202247191011236</v>
      </c>
      <c r="O25" s="341"/>
      <c r="P25" s="341">
        <v>1186</v>
      </c>
      <c r="Q25" s="342">
        <v>62.519768054823409</v>
      </c>
      <c r="R25" s="341">
        <v>301</v>
      </c>
      <c r="S25" s="342">
        <v>25.379426644182125</v>
      </c>
    </row>
    <row r="26" spans="1:19" s="275" customFormat="1" ht="18" customHeight="1" x14ac:dyDescent="0.2">
      <c r="B26" s="331" t="s">
        <v>48</v>
      </c>
      <c r="C26" s="341">
        <f t="shared" si="0"/>
        <v>869</v>
      </c>
      <c r="D26" s="342">
        <f t="shared" si="1"/>
        <v>1.2795029226850421</v>
      </c>
      <c r="E26" s="338"/>
      <c r="F26" s="341">
        <v>217</v>
      </c>
      <c r="G26" s="342">
        <v>24.971231300345227</v>
      </c>
      <c r="H26" s="341">
        <v>7</v>
      </c>
      <c r="I26" s="342">
        <v>3.225806451612903</v>
      </c>
      <c r="J26" s="341"/>
      <c r="K26" s="341">
        <v>372</v>
      </c>
      <c r="L26" s="342">
        <v>42.807825086306103</v>
      </c>
      <c r="M26" s="341">
        <v>12</v>
      </c>
      <c r="N26" s="342">
        <v>3.225806451612903</v>
      </c>
      <c r="O26" s="341"/>
      <c r="P26" s="341">
        <v>280</v>
      </c>
      <c r="Q26" s="342">
        <v>32.22094361334868</v>
      </c>
      <c r="R26" s="341">
        <v>11</v>
      </c>
      <c r="S26" s="342">
        <v>3.9285714285714284</v>
      </c>
    </row>
    <row r="27" spans="1:19" s="275" customFormat="1" ht="18" customHeight="1" x14ac:dyDescent="0.2">
      <c r="B27" s="331" t="s">
        <v>49</v>
      </c>
      <c r="C27" s="341">
        <f t="shared" si="0"/>
        <v>1063</v>
      </c>
      <c r="D27" s="342">
        <f t="shared" si="1"/>
        <v>1.5651456925364782</v>
      </c>
      <c r="E27" s="338"/>
      <c r="F27" s="341">
        <v>376</v>
      </c>
      <c r="G27" s="342">
        <v>35.371589840075259</v>
      </c>
      <c r="H27" s="341">
        <v>21</v>
      </c>
      <c r="I27" s="342">
        <v>5.5851063829787231</v>
      </c>
      <c r="J27" s="341"/>
      <c r="K27" s="341">
        <v>517</v>
      </c>
      <c r="L27" s="342">
        <v>48.63593603010348</v>
      </c>
      <c r="M27" s="341">
        <v>23</v>
      </c>
      <c r="N27" s="342">
        <v>4.4487427466150873</v>
      </c>
      <c r="O27" s="341"/>
      <c r="P27" s="341">
        <v>170</v>
      </c>
      <c r="Q27" s="342">
        <v>15.992474129821261</v>
      </c>
      <c r="R27" s="341">
        <v>13</v>
      </c>
      <c r="S27" s="342">
        <v>7.6470588235294121</v>
      </c>
    </row>
    <row r="28" spans="1:19" s="275" customFormat="1" ht="18" customHeight="1" x14ac:dyDescent="0.2">
      <c r="B28" s="336" t="s">
        <v>4</v>
      </c>
      <c r="C28" s="343">
        <f t="shared" si="0"/>
        <v>588</v>
      </c>
      <c r="D28" s="344">
        <f t="shared" si="1"/>
        <v>0.86576262202394094</v>
      </c>
      <c r="E28" s="338"/>
      <c r="F28" s="343">
        <v>186</v>
      </c>
      <c r="G28" s="344">
        <v>31.632653061224492</v>
      </c>
      <c r="H28" s="343">
        <v>14</v>
      </c>
      <c r="I28" s="344">
        <v>7.5268817204301079</v>
      </c>
      <c r="J28" s="341"/>
      <c r="K28" s="343">
        <v>206</v>
      </c>
      <c r="L28" s="344">
        <v>35.034013605442176</v>
      </c>
      <c r="M28" s="343">
        <v>21</v>
      </c>
      <c r="N28" s="344">
        <v>10.194174757281553</v>
      </c>
      <c r="O28" s="341"/>
      <c r="P28" s="343">
        <v>196</v>
      </c>
      <c r="Q28" s="344">
        <v>33.333333333333329</v>
      </c>
      <c r="R28" s="343">
        <v>30</v>
      </c>
      <c r="S28" s="344">
        <v>15.306122448979592</v>
      </c>
    </row>
    <row r="29" spans="1:19" s="212" customFormat="1" ht="18" customHeight="1" x14ac:dyDescent="0.2">
      <c r="B29" s="332" t="s">
        <v>3</v>
      </c>
      <c r="C29" s="333">
        <f>SUM(C11:C28)</f>
        <v>67917</v>
      </c>
      <c r="D29" s="334">
        <f t="shared" si="1"/>
        <v>100</v>
      </c>
      <c r="E29" s="349"/>
      <c r="F29" s="333">
        <f>SUM(F11:F28)</f>
        <v>21726</v>
      </c>
      <c r="G29" s="334">
        <f t="shared" ref="G29" si="2">F29/$C29*100</f>
        <v>31.989045452537656</v>
      </c>
      <c r="H29" s="333">
        <f>SUM(H11:H28)</f>
        <v>621</v>
      </c>
      <c r="I29" s="334">
        <f t="shared" ref="I29" si="3">H29/F29*100</f>
        <v>2.8583264291632147</v>
      </c>
      <c r="J29" s="352"/>
      <c r="K29" s="333">
        <f>SUM(K11:K28)</f>
        <v>23114</v>
      </c>
      <c r="L29" s="334">
        <f t="shared" ref="L29" si="4">K29/$C29*100</f>
        <v>34.032716403845868</v>
      </c>
      <c r="M29" s="333">
        <f>SUM(M11:M28)</f>
        <v>1299</v>
      </c>
      <c r="N29" s="334">
        <f t="shared" ref="N29" si="5">M29/K29*100</f>
        <v>5.6199705806005014</v>
      </c>
      <c r="O29" s="352"/>
      <c r="P29" s="333">
        <f>SUM(P11:P28)</f>
        <v>23077</v>
      </c>
      <c r="Q29" s="353">
        <f t="shared" ref="Q29" si="6">P29/$C29*100</f>
        <v>33.978238143616473</v>
      </c>
      <c r="R29" s="333">
        <f>SUM(R11:R28)</f>
        <v>6479</v>
      </c>
      <c r="S29" s="353">
        <f t="shared" ref="S29" si="7">R29/P29*100</f>
        <v>28.075573081423062</v>
      </c>
    </row>
    <row r="30" spans="1:19" s="256" customFormat="1" ht="6.75" customHeight="1" x14ac:dyDescent="0.2">
      <c r="B30" s="1133"/>
      <c r="C30" s="1133"/>
      <c r="D30" s="1133"/>
      <c r="E30" s="293"/>
    </row>
    <row r="31" spans="1:19" x14ac:dyDescent="0.2">
      <c r="B31" s="1151"/>
      <c r="C31" s="1151"/>
      <c r="D31" s="1151"/>
      <c r="E31" s="1151"/>
      <c r="F31" s="1151"/>
      <c r="G31" s="1151"/>
      <c r="H31" s="1151"/>
      <c r="I31" s="1151"/>
      <c r="J31" s="1151"/>
      <c r="K31" s="1151"/>
      <c r="L31" s="1151"/>
      <c r="M31" s="1151"/>
      <c r="N31" s="1151"/>
      <c r="O31" s="1151"/>
      <c r="P31" s="1151"/>
      <c r="Q31" s="1151"/>
    </row>
    <row r="32" spans="1:19" x14ac:dyDescent="0.2">
      <c r="F32" s="319"/>
      <c r="K32" s="319"/>
    </row>
    <row r="33" spans="2:11" x14ac:dyDescent="0.2">
      <c r="B33" s="319"/>
      <c r="K33"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58</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448</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30 de junio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79</v>
      </c>
      <c r="D7" s="1140"/>
      <c r="E7" s="347"/>
      <c r="F7" s="1152" t="s">
        <v>34</v>
      </c>
      <c r="G7" s="1153"/>
      <c r="H7" s="1153"/>
      <c r="I7" s="1154"/>
      <c r="J7" s="351"/>
      <c r="K7" s="1152" t="s">
        <v>52</v>
      </c>
      <c r="L7" s="1153"/>
      <c r="M7" s="1153"/>
      <c r="N7" s="1154"/>
      <c r="O7" s="351"/>
      <c r="P7" s="1152" t="s">
        <v>53</v>
      </c>
      <c r="Q7" s="1153"/>
      <c r="R7" s="1153"/>
      <c r="S7" s="1154"/>
    </row>
    <row r="8" spans="1:21" s="211" customFormat="1" ht="29.25" customHeight="1" x14ac:dyDescent="0.2">
      <c r="A8" s="212"/>
      <c r="B8" s="1137"/>
      <c r="C8" s="1141"/>
      <c r="D8" s="1142"/>
      <c r="E8" s="347"/>
      <c r="F8" s="1155" t="s">
        <v>75</v>
      </c>
      <c r="G8" s="1156"/>
      <c r="H8" s="1149" t="s">
        <v>137</v>
      </c>
      <c r="I8" s="1150"/>
      <c r="J8" s="329"/>
      <c r="K8" s="1155" t="s">
        <v>75</v>
      </c>
      <c r="L8" s="1156"/>
      <c r="M8" s="1149" t="s">
        <v>137</v>
      </c>
      <c r="N8" s="1150"/>
      <c r="O8" s="329"/>
      <c r="P8" s="1155" t="s">
        <v>75</v>
      </c>
      <c r="Q8" s="1156"/>
      <c r="R8" s="1149" t="s">
        <v>137</v>
      </c>
      <c r="S8" s="1150"/>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124306</v>
      </c>
      <c r="D11" s="340">
        <f>C11/C$29*100</f>
        <v>31.715164117414435</v>
      </c>
      <c r="E11" s="338"/>
      <c r="F11" s="335">
        <v>27581</v>
      </c>
      <c r="G11" s="340">
        <v>22.187987707753447</v>
      </c>
      <c r="H11" s="335">
        <v>424</v>
      </c>
      <c r="I11" s="340">
        <v>1.5372901635183642</v>
      </c>
      <c r="J11" s="341"/>
      <c r="K11" s="335">
        <v>54981</v>
      </c>
      <c r="L11" s="340">
        <v>44.230366997570513</v>
      </c>
      <c r="M11" s="335">
        <v>988</v>
      </c>
      <c r="N11" s="340">
        <v>1.7969844127971479</v>
      </c>
      <c r="O11" s="341"/>
      <c r="P11" s="335">
        <v>41744</v>
      </c>
      <c r="Q11" s="340">
        <v>33.581645294676044</v>
      </c>
      <c r="R11" s="335">
        <v>6099</v>
      </c>
      <c r="S11" s="340">
        <v>14.610482943656574</v>
      </c>
    </row>
    <row r="12" spans="1:21" s="275" customFormat="1" ht="18" customHeight="1" x14ac:dyDescent="0.2">
      <c r="A12" s="318"/>
      <c r="B12" s="331" t="s">
        <v>10</v>
      </c>
      <c r="C12" s="341">
        <f t="shared" ref="C12:C28" si="0">F12+K12+P12</f>
        <v>3336</v>
      </c>
      <c r="D12" s="342">
        <f t="shared" ref="D12:D29" si="1">C12/C$29*100</f>
        <v>0.85113982829223489</v>
      </c>
      <c r="E12" s="338"/>
      <c r="F12" s="341">
        <v>673</v>
      </c>
      <c r="G12" s="342">
        <v>20.173860911270982</v>
      </c>
      <c r="H12" s="341">
        <v>12</v>
      </c>
      <c r="I12" s="342">
        <v>1.7830609212481425</v>
      </c>
      <c r="J12" s="341"/>
      <c r="K12" s="341">
        <v>1203</v>
      </c>
      <c r="L12" s="342">
        <v>36.061151079136685</v>
      </c>
      <c r="M12" s="341">
        <v>36</v>
      </c>
      <c r="N12" s="342">
        <v>2.9925187032418954</v>
      </c>
      <c r="O12" s="341"/>
      <c r="P12" s="341">
        <v>1460</v>
      </c>
      <c r="Q12" s="342">
        <v>43.764988009592329</v>
      </c>
      <c r="R12" s="341">
        <v>112</v>
      </c>
      <c r="S12" s="342">
        <v>7.6712328767123292</v>
      </c>
    </row>
    <row r="13" spans="1:21" s="275" customFormat="1" ht="18" customHeight="1" x14ac:dyDescent="0.2">
      <c r="A13" s="318"/>
      <c r="B13" s="331" t="s">
        <v>40</v>
      </c>
      <c r="C13" s="341">
        <f t="shared" si="0"/>
        <v>2581</v>
      </c>
      <c r="D13" s="342">
        <f t="shared" si="1"/>
        <v>0.65851076043832679</v>
      </c>
      <c r="E13" s="338"/>
      <c r="F13" s="341">
        <v>228</v>
      </c>
      <c r="G13" s="342">
        <v>8.8337853545137541</v>
      </c>
      <c r="H13" s="341">
        <v>11</v>
      </c>
      <c r="I13" s="342">
        <v>4.8245614035087714</v>
      </c>
      <c r="J13" s="341"/>
      <c r="K13" s="341">
        <v>733</v>
      </c>
      <c r="L13" s="342">
        <v>28.399845021309574</v>
      </c>
      <c r="M13" s="341">
        <v>38</v>
      </c>
      <c r="N13" s="342">
        <v>5.1841746248294678</v>
      </c>
      <c r="O13" s="341"/>
      <c r="P13" s="341">
        <v>1620</v>
      </c>
      <c r="Q13" s="342">
        <v>62.766369624176676</v>
      </c>
      <c r="R13" s="341">
        <v>130</v>
      </c>
      <c r="S13" s="342">
        <v>8.0246913580246915</v>
      </c>
    </row>
    <row r="14" spans="1:21" s="275" customFormat="1" ht="18" customHeight="1" x14ac:dyDescent="0.2">
      <c r="A14" s="318"/>
      <c r="B14" s="331" t="s">
        <v>41</v>
      </c>
      <c r="C14" s="341">
        <f t="shared" si="0"/>
        <v>12168</v>
      </c>
      <c r="D14" s="342">
        <f t="shared" si="1"/>
        <v>3.1045172154256337</v>
      </c>
      <c r="E14" s="338"/>
      <c r="F14" s="341">
        <v>2109</v>
      </c>
      <c r="G14" s="342">
        <v>17.332347140039449</v>
      </c>
      <c r="H14" s="341">
        <v>113</v>
      </c>
      <c r="I14" s="342">
        <v>5.357989568515884</v>
      </c>
      <c r="J14" s="341"/>
      <c r="K14" s="341">
        <v>4166</v>
      </c>
      <c r="L14" s="342">
        <v>34.237343852728472</v>
      </c>
      <c r="M14" s="341">
        <v>211</v>
      </c>
      <c r="N14" s="342">
        <v>5.0648103696591456</v>
      </c>
      <c r="O14" s="341"/>
      <c r="P14" s="341">
        <v>5893</v>
      </c>
      <c r="Q14" s="342">
        <v>48.430309007232083</v>
      </c>
      <c r="R14" s="341">
        <v>234</v>
      </c>
      <c r="S14" s="342">
        <v>3.9708128287799087</v>
      </c>
    </row>
    <row r="15" spans="1:21" s="275" customFormat="1" ht="18" customHeight="1" x14ac:dyDescent="0.2">
      <c r="A15" s="318"/>
      <c r="B15" s="331" t="s">
        <v>9</v>
      </c>
      <c r="C15" s="341">
        <f t="shared" si="0"/>
        <v>2325</v>
      </c>
      <c r="D15" s="342">
        <f t="shared" si="1"/>
        <v>0.59319547385475002</v>
      </c>
      <c r="E15" s="338"/>
      <c r="F15" s="341">
        <v>550</v>
      </c>
      <c r="G15" s="342">
        <v>23.655913978494624</v>
      </c>
      <c r="H15" s="341">
        <v>39</v>
      </c>
      <c r="I15" s="342">
        <v>7.0909090909090908</v>
      </c>
      <c r="J15" s="341"/>
      <c r="K15" s="341">
        <v>811</v>
      </c>
      <c r="L15" s="342">
        <v>34.881720430107528</v>
      </c>
      <c r="M15" s="341">
        <v>117</v>
      </c>
      <c r="N15" s="342">
        <v>14.426633785450061</v>
      </c>
      <c r="O15" s="341"/>
      <c r="P15" s="341">
        <v>964</v>
      </c>
      <c r="Q15" s="342">
        <v>41.462365591397848</v>
      </c>
      <c r="R15" s="341">
        <v>189</v>
      </c>
      <c r="S15" s="342">
        <v>19.605809128630707</v>
      </c>
    </row>
    <row r="16" spans="1:21" s="275" customFormat="1" ht="18" customHeight="1" x14ac:dyDescent="0.2">
      <c r="A16" s="318"/>
      <c r="B16" s="331" t="s">
        <v>8</v>
      </c>
      <c r="C16" s="341">
        <f t="shared" si="0"/>
        <v>3314</v>
      </c>
      <c r="D16" s="342">
        <f t="shared" si="1"/>
        <v>0.84552679585145873</v>
      </c>
      <c r="E16" s="338"/>
      <c r="F16" s="341">
        <v>564</v>
      </c>
      <c r="G16" s="342">
        <v>17.018708509354255</v>
      </c>
      <c r="H16" s="341">
        <v>66</v>
      </c>
      <c r="I16" s="342">
        <v>11.702127659574469</v>
      </c>
      <c r="J16" s="341"/>
      <c r="K16" s="341">
        <v>1349</v>
      </c>
      <c r="L16" s="342">
        <v>40.706095353047679</v>
      </c>
      <c r="M16" s="341">
        <v>168</v>
      </c>
      <c r="N16" s="342">
        <v>12.45366938472943</v>
      </c>
      <c r="O16" s="341"/>
      <c r="P16" s="341">
        <v>1401</v>
      </c>
      <c r="Q16" s="342">
        <v>42.275196137598073</v>
      </c>
      <c r="R16" s="341">
        <v>286</v>
      </c>
      <c r="S16" s="342">
        <v>20.413990007137759</v>
      </c>
    </row>
    <row r="17" spans="1:19" s="275" customFormat="1" ht="18" customHeight="1" x14ac:dyDescent="0.2">
      <c r="A17" s="318"/>
      <c r="B17" s="331" t="s">
        <v>7</v>
      </c>
      <c r="C17" s="341">
        <f t="shared" si="0"/>
        <v>26120</v>
      </c>
      <c r="D17" s="342">
        <f t="shared" si="1"/>
        <v>6.6642003342305678</v>
      </c>
      <c r="E17" s="338"/>
      <c r="F17" s="341">
        <v>3666</v>
      </c>
      <c r="G17" s="342">
        <v>14.035222052067381</v>
      </c>
      <c r="H17" s="341">
        <v>131</v>
      </c>
      <c r="I17" s="342">
        <v>3.573376977632297</v>
      </c>
      <c r="J17" s="341"/>
      <c r="K17" s="341">
        <v>8101</v>
      </c>
      <c r="L17" s="342">
        <v>31.014548238897397</v>
      </c>
      <c r="M17" s="341">
        <v>570</v>
      </c>
      <c r="N17" s="342">
        <v>7.03616837427478</v>
      </c>
      <c r="O17" s="341"/>
      <c r="P17" s="341">
        <v>14353</v>
      </c>
      <c r="Q17" s="342">
        <v>54.950229709035227</v>
      </c>
      <c r="R17" s="341">
        <v>2187</v>
      </c>
      <c r="S17" s="342">
        <v>15.237232634292482</v>
      </c>
    </row>
    <row r="18" spans="1:19" s="275" customFormat="1" ht="18" customHeight="1" x14ac:dyDescent="0.2">
      <c r="A18" s="318"/>
      <c r="B18" s="331" t="s">
        <v>43</v>
      </c>
      <c r="C18" s="341">
        <f t="shared" si="0"/>
        <v>26772</v>
      </c>
      <c r="D18" s="342">
        <f t="shared" si="1"/>
        <v>6.830550204748115</v>
      </c>
      <c r="E18" s="338"/>
      <c r="F18" s="341">
        <v>4941</v>
      </c>
      <c r="G18" s="342">
        <v>18.455849394890183</v>
      </c>
      <c r="H18" s="341">
        <v>977</v>
      </c>
      <c r="I18" s="342">
        <v>19.773325237806112</v>
      </c>
      <c r="J18" s="341"/>
      <c r="K18" s="341">
        <v>7863</v>
      </c>
      <c r="L18" s="342">
        <v>29.370237561631559</v>
      </c>
      <c r="M18" s="341">
        <v>2709</v>
      </c>
      <c r="N18" s="342">
        <v>34.452499046165585</v>
      </c>
      <c r="O18" s="341"/>
      <c r="P18" s="341">
        <v>13968</v>
      </c>
      <c r="Q18" s="342">
        <v>52.173913043478258</v>
      </c>
      <c r="R18" s="341">
        <v>7130</v>
      </c>
      <c r="S18" s="342">
        <v>51.045246277205038</v>
      </c>
    </row>
    <row r="19" spans="1:19" s="275" customFormat="1" ht="18" customHeight="1" x14ac:dyDescent="0.2">
      <c r="A19" s="318"/>
      <c r="B19" s="331" t="s">
        <v>44</v>
      </c>
      <c r="C19" s="341">
        <f t="shared" si="0"/>
        <v>25890</v>
      </c>
      <c r="D19" s="342">
        <f t="shared" si="1"/>
        <v>6.6055186314406367</v>
      </c>
      <c r="E19" s="338"/>
      <c r="F19" s="341">
        <v>3362</v>
      </c>
      <c r="G19" s="342">
        <v>12.98570876786404</v>
      </c>
      <c r="H19" s="341">
        <v>22</v>
      </c>
      <c r="I19" s="342">
        <v>0.65437239738251041</v>
      </c>
      <c r="J19" s="341"/>
      <c r="K19" s="341">
        <v>9736</v>
      </c>
      <c r="L19" s="342">
        <v>37.605252993433758</v>
      </c>
      <c r="M19" s="341">
        <v>45</v>
      </c>
      <c r="N19" s="342">
        <v>0.46220213640098601</v>
      </c>
      <c r="O19" s="341"/>
      <c r="P19" s="341">
        <v>12792</v>
      </c>
      <c r="Q19" s="342">
        <v>49.409038238702202</v>
      </c>
      <c r="R19" s="341">
        <v>34</v>
      </c>
      <c r="S19" s="342">
        <v>0.26579111944965605</v>
      </c>
    </row>
    <row r="20" spans="1:19" s="275" customFormat="1" ht="18" customHeight="1" x14ac:dyDescent="0.2">
      <c r="A20" s="318"/>
      <c r="B20" s="331" t="s">
        <v>6</v>
      </c>
      <c r="C20" s="341">
        <f t="shared" si="0"/>
        <v>44676</v>
      </c>
      <c r="D20" s="342">
        <f t="shared" si="1"/>
        <v>11.398538060187017</v>
      </c>
      <c r="E20" s="338"/>
      <c r="F20" s="341">
        <v>11292</v>
      </c>
      <c r="G20" s="342">
        <v>25.275315605694331</v>
      </c>
      <c r="H20" s="341">
        <v>423</v>
      </c>
      <c r="I20" s="342">
        <v>3.7460148777895856</v>
      </c>
      <c r="J20" s="341"/>
      <c r="K20" s="341">
        <v>16201</v>
      </c>
      <c r="L20" s="342">
        <v>36.263318112633179</v>
      </c>
      <c r="M20" s="341">
        <v>840</v>
      </c>
      <c r="N20" s="342">
        <v>5.1848651317819892</v>
      </c>
      <c r="O20" s="341"/>
      <c r="P20" s="341">
        <v>17183</v>
      </c>
      <c r="Q20" s="342">
        <v>38.46136628167249</v>
      </c>
      <c r="R20" s="341">
        <v>1607</v>
      </c>
      <c r="S20" s="342">
        <v>9.3522667753011692</v>
      </c>
    </row>
    <row r="21" spans="1:19" s="275" customFormat="1" ht="18" customHeight="1" x14ac:dyDescent="0.2">
      <c r="A21" s="318"/>
      <c r="B21" s="331" t="s">
        <v>5</v>
      </c>
      <c r="C21" s="341">
        <f t="shared" si="0"/>
        <v>4381</v>
      </c>
      <c r="D21" s="342">
        <f t="shared" si="1"/>
        <v>1.1177588692291009</v>
      </c>
      <c r="E21" s="338"/>
      <c r="F21" s="341">
        <v>637</v>
      </c>
      <c r="G21" s="342">
        <v>14.540059347181009</v>
      </c>
      <c r="H21" s="341">
        <v>123</v>
      </c>
      <c r="I21" s="342">
        <v>19.309262166405023</v>
      </c>
      <c r="J21" s="341"/>
      <c r="K21" s="341">
        <v>1447</v>
      </c>
      <c r="L21" s="342">
        <v>33.028988815338963</v>
      </c>
      <c r="M21" s="341">
        <v>309</v>
      </c>
      <c r="N21" s="342">
        <v>21.354526606772634</v>
      </c>
      <c r="O21" s="341"/>
      <c r="P21" s="341">
        <v>2297</v>
      </c>
      <c r="Q21" s="342">
        <v>52.430951837480023</v>
      </c>
      <c r="R21" s="341">
        <v>729</v>
      </c>
      <c r="S21" s="342">
        <v>31.737048323900741</v>
      </c>
    </row>
    <row r="22" spans="1:19" s="275" customFormat="1" ht="18" customHeight="1" x14ac:dyDescent="0.2">
      <c r="A22" s="318"/>
      <c r="B22" s="331" t="s">
        <v>38</v>
      </c>
      <c r="C22" s="341">
        <f t="shared" si="0"/>
        <v>9229</v>
      </c>
      <c r="D22" s="342">
        <f t="shared" si="1"/>
        <v>2.3546671089055859</v>
      </c>
      <c r="E22" s="338"/>
      <c r="F22" s="341">
        <v>1886</v>
      </c>
      <c r="G22" s="342">
        <v>20.435583486834975</v>
      </c>
      <c r="H22" s="341">
        <v>17</v>
      </c>
      <c r="I22" s="342">
        <v>0.90137857900318141</v>
      </c>
      <c r="J22" s="341"/>
      <c r="K22" s="341">
        <v>3419</v>
      </c>
      <c r="L22" s="342">
        <v>37.046267201213567</v>
      </c>
      <c r="M22" s="341">
        <v>53</v>
      </c>
      <c r="N22" s="342">
        <v>1.5501608657502193</v>
      </c>
      <c r="O22" s="341"/>
      <c r="P22" s="341">
        <v>3924</v>
      </c>
      <c r="Q22" s="342">
        <v>42.518149311951461</v>
      </c>
      <c r="R22" s="341">
        <v>145</v>
      </c>
      <c r="S22" s="342">
        <v>3.695208970438328</v>
      </c>
    </row>
    <row r="23" spans="1:19" s="275" customFormat="1" ht="18" customHeight="1" x14ac:dyDescent="0.2">
      <c r="A23" s="318"/>
      <c r="B23" s="331" t="s">
        <v>45</v>
      </c>
      <c r="C23" s="341">
        <f t="shared" si="0"/>
        <v>68673</v>
      </c>
      <c r="D23" s="342">
        <f t="shared" si="1"/>
        <v>17.521080763882686</v>
      </c>
      <c r="E23" s="338"/>
      <c r="F23" s="341">
        <v>14187</v>
      </c>
      <c r="G23" s="342">
        <v>20.658774190729982</v>
      </c>
      <c r="H23" s="341">
        <v>2184</v>
      </c>
      <c r="I23" s="342">
        <v>15.394375132163249</v>
      </c>
      <c r="J23" s="341"/>
      <c r="K23" s="341">
        <v>25793</v>
      </c>
      <c r="L23" s="342">
        <v>37.559157165115835</v>
      </c>
      <c r="M23" s="341">
        <v>5736</v>
      </c>
      <c r="N23" s="342">
        <v>22.238591866010157</v>
      </c>
      <c r="O23" s="341"/>
      <c r="P23" s="341">
        <v>28693</v>
      </c>
      <c r="Q23" s="342">
        <v>41.78206864415418</v>
      </c>
      <c r="R23" s="341">
        <v>11033</v>
      </c>
      <c r="S23" s="342">
        <v>38.45188721987941</v>
      </c>
    </row>
    <row r="24" spans="1:19" s="275" customFormat="1" ht="18" customHeight="1" x14ac:dyDescent="0.2">
      <c r="A24" s="318">
        <v>47094</v>
      </c>
      <c r="B24" s="331" t="s">
        <v>46</v>
      </c>
      <c r="C24" s="341">
        <f t="shared" si="0"/>
        <v>8185</v>
      </c>
      <c r="D24" s="342">
        <f t="shared" si="1"/>
        <v>2.0883032058069371</v>
      </c>
      <c r="E24" s="338"/>
      <c r="F24" s="341">
        <v>1599</v>
      </c>
      <c r="G24" s="342">
        <v>19.535736102626757</v>
      </c>
      <c r="H24" s="341">
        <v>203</v>
      </c>
      <c r="I24" s="342">
        <v>12.695434646654158</v>
      </c>
      <c r="J24" s="341"/>
      <c r="K24" s="341">
        <v>2923</v>
      </c>
      <c r="L24" s="342">
        <v>35.711667684789248</v>
      </c>
      <c r="M24" s="341">
        <v>546</v>
      </c>
      <c r="N24" s="342">
        <v>18.679438932603489</v>
      </c>
      <c r="O24" s="341"/>
      <c r="P24" s="341">
        <v>3663</v>
      </c>
      <c r="Q24" s="342">
        <v>44.752596212583995</v>
      </c>
      <c r="R24" s="341">
        <v>1427</v>
      </c>
      <c r="S24" s="342">
        <v>38.957138957138959</v>
      </c>
    </row>
    <row r="25" spans="1:19" s="275" customFormat="1" ht="18" customHeight="1" x14ac:dyDescent="0.2">
      <c r="B25" s="331" t="s">
        <v>47</v>
      </c>
      <c r="C25" s="341">
        <f t="shared" si="0"/>
        <v>2964</v>
      </c>
      <c r="D25" s="342">
        <f t="shared" si="1"/>
        <v>0.75622855247547482</v>
      </c>
      <c r="E25" s="338"/>
      <c r="F25" s="341">
        <v>287</v>
      </c>
      <c r="G25" s="342">
        <v>9.6828609986504723</v>
      </c>
      <c r="H25" s="341">
        <v>3</v>
      </c>
      <c r="I25" s="342">
        <v>1.0452961672473868</v>
      </c>
      <c r="J25" s="341"/>
      <c r="K25" s="341">
        <v>967</v>
      </c>
      <c r="L25" s="342">
        <v>32.624831309041838</v>
      </c>
      <c r="M25" s="341">
        <v>9</v>
      </c>
      <c r="N25" s="342">
        <v>0.93071354705274045</v>
      </c>
      <c r="O25" s="341"/>
      <c r="P25" s="341">
        <v>1710</v>
      </c>
      <c r="Q25" s="342">
        <v>57.692307692307686</v>
      </c>
      <c r="R25" s="341">
        <v>8</v>
      </c>
      <c r="S25" s="342">
        <v>0.46783625730994155</v>
      </c>
    </row>
    <row r="26" spans="1:19" s="275" customFormat="1" ht="18" customHeight="1" x14ac:dyDescent="0.2">
      <c r="B26" s="331" t="s">
        <v>48</v>
      </c>
      <c r="C26" s="341">
        <f t="shared" si="0"/>
        <v>22976</v>
      </c>
      <c r="D26" s="342">
        <f t="shared" si="1"/>
        <v>5.8620469708760155</v>
      </c>
      <c r="E26" s="338"/>
      <c r="F26" s="341">
        <v>3923</v>
      </c>
      <c r="G26" s="342">
        <v>17.074338440111418</v>
      </c>
      <c r="H26" s="341">
        <v>546</v>
      </c>
      <c r="I26" s="342">
        <v>13.917919959214887</v>
      </c>
      <c r="J26" s="341"/>
      <c r="K26" s="341">
        <v>7441</v>
      </c>
      <c r="L26" s="342">
        <v>32.385967966573816</v>
      </c>
      <c r="M26" s="341">
        <v>1451</v>
      </c>
      <c r="N26" s="342">
        <v>19.500067195269452</v>
      </c>
      <c r="O26" s="341"/>
      <c r="P26" s="341">
        <v>11612</v>
      </c>
      <c r="Q26" s="342">
        <v>50.539693593314759</v>
      </c>
      <c r="R26" s="341">
        <v>4534</v>
      </c>
      <c r="S26" s="342">
        <v>39.045814674474684</v>
      </c>
    </row>
    <row r="27" spans="1:19" s="275" customFormat="1" ht="18" customHeight="1" x14ac:dyDescent="0.2">
      <c r="B27" s="331" t="s">
        <v>49</v>
      </c>
      <c r="C27" s="341">
        <f t="shared" si="0"/>
        <v>3288</v>
      </c>
      <c r="D27" s="342">
        <f t="shared" si="1"/>
        <v>0.83889321205781431</v>
      </c>
      <c r="E27" s="338"/>
      <c r="F27" s="341">
        <v>489</v>
      </c>
      <c r="G27" s="342">
        <v>14.872262773722628</v>
      </c>
      <c r="H27" s="341">
        <v>139</v>
      </c>
      <c r="I27" s="342">
        <v>28.425357873210633</v>
      </c>
      <c r="J27" s="341"/>
      <c r="K27" s="341">
        <v>1144</v>
      </c>
      <c r="L27" s="342">
        <v>34.793187347931877</v>
      </c>
      <c r="M27" s="341">
        <v>377</v>
      </c>
      <c r="N27" s="342">
        <v>32.954545454545453</v>
      </c>
      <c r="O27" s="341"/>
      <c r="P27" s="341">
        <v>1655</v>
      </c>
      <c r="Q27" s="342">
        <v>50.334549878345506</v>
      </c>
      <c r="R27" s="341">
        <v>732</v>
      </c>
      <c r="S27" s="342">
        <v>44.229607250755286</v>
      </c>
    </row>
    <row r="28" spans="1:19" s="275" customFormat="1" ht="18" customHeight="1" x14ac:dyDescent="0.2">
      <c r="B28" s="336" t="s">
        <v>4</v>
      </c>
      <c r="C28" s="343">
        <f t="shared" si="0"/>
        <v>761</v>
      </c>
      <c r="D28" s="344">
        <f t="shared" si="1"/>
        <v>0.19415989488321064</v>
      </c>
      <c r="E28" s="338"/>
      <c r="F28" s="343">
        <v>213</v>
      </c>
      <c r="G28" s="344">
        <v>27.989487516425754</v>
      </c>
      <c r="H28" s="343">
        <v>12</v>
      </c>
      <c r="I28" s="344">
        <v>5.6338028169014089</v>
      </c>
      <c r="J28" s="341"/>
      <c r="K28" s="343">
        <v>266</v>
      </c>
      <c r="L28" s="344">
        <v>34.954007884362682</v>
      </c>
      <c r="M28" s="343">
        <v>30</v>
      </c>
      <c r="N28" s="344">
        <v>11.278195488721805</v>
      </c>
      <c r="O28" s="341"/>
      <c r="P28" s="343">
        <v>282</v>
      </c>
      <c r="Q28" s="344">
        <v>37.056504599211564</v>
      </c>
      <c r="R28" s="343">
        <v>55</v>
      </c>
      <c r="S28" s="344">
        <v>19.50354609929078</v>
      </c>
    </row>
    <row r="29" spans="1:19" s="212" customFormat="1" ht="18" customHeight="1" x14ac:dyDescent="0.2">
      <c r="B29" s="332" t="s">
        <v>3</v>
      </c>
      <c r="C29" s="333">
        <f>SUM(C11:C28)</f>
        <v>391945</v>
      </c>
      <c r="D29" s="334">
        <f t="shared" si="1"/>
        <v>100</v>
      </c>
      <c r="E29" s="349"/>
      <c r="F29" s="333">
        <f>SUM(F11:F28)</f>
        <v>78187</v>
      </c>
      <c r="G29" s="334">
        <f t="shared" ref="G29" si="2">F29/$C29*100</f>
        <v>19.948462156680147</v>
      </c>
      <c r="H29" s="333">
        <f>SUM(H11:H28)</f>
        <v>5445</v>
      </c>
      <c r="I29" s="334">
        <f t="shared" ref="I29" si="3">H29/F29*100</f>
        <v>6.9640733114200577</v>
      </c>
      <c r="J29" s="352"/>
      <c r="K29" s="333">
        <f>SUM(K11:K28)</f>
        <v>148544</v>
      </c>
      <c r="L29" s="334">
        <f t="shared" ref="L29" si="4">K29/$C29*100</f>
        <v>37.899195040120425</v>
      </c>
      <c r="M29" s="333">
        <f>SUM(M11:M28)</f>
        <v>14233</v>
      </c>
      <c r="N29" s="334">
        <f t="shared" ref="N29" si="5">M29/K29*100</f>
        <v>9.5816727703576046</v>
      </c>
      <c r="O29" s="352"/>
      <c r="P29" s="333">
        <f>SUM(P11:P28)</f>
        <v>165214</v>
      </c>
      <c r="Q29" s="353">
        <f t="shared" ref="Q29" si="6">P29/$C29*100</f>
        <v>42.152342803199424</v>
      </c>
      <c r="R29" s="333">
        <f>SUM(R11:R28)</f>
        <v>36671</v>
      </c>
      <c r="S29" s="353">
        <f t="shared" ref="S29" si="7">R29/P29*100</f>
        <v>22.196060866512525</v>
      </c>
    </row>
    <row r="30" spans="1:19" s="256" customFormat="1" ht="6.75" customHeight="1" x14ac:dyDescent="0.2">
      <c r="B30" s="1133"/>
      <c r="C30" s="1133"/>
      <c r="D30" s="1133"/>
      <c r="E30" s="293"/>
    </row>
    <row r="31" spans="1:19" ht="24" customHeight="1" x14ac:dyDescent="0.2">
      <c r="B31" s="1151"/>
      <c r="C31" s="1151"/>
      <c r="D31" s="1151"/>
      <c r="E31" s="1151"/>
      <c r="F31" s="1151"/>
      <c r="G31" s="1151"/>
      <c r="H31" s="1151"/>
      <c r="I31" s="1151"/>
      <c r="J31" s="1151"/>
      <c r="K31" s="1151"/>
      <c r="L31" s="1151"/>
      <c r="M31" s="1151"/>
      <c r="N31" s="1151"/>
      <c r="O31" s="1151"/>
      <c r="P31" s="1151"/>
      <c r="Q31" s="1151"/>
    </row>
    <row r="32" spans="1:19" x14ac:dyDescent="0.2">
      <c r="F32" s="319"/>
      <c r="K32" s="319"/>
    </row>
    <row r="33" spans="2:11" x14ac:dyDescent="0.2">
      <c r="B33" s="319"/>
      <c r="K33"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86</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447</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30 de junio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80</v>
      </c>
      <c r="D7" s="1140"/>
      <c r="E7" s="347"/>
      <c r="F7" s="1152" t="s">
        <v>34</v>
      </c>
      <c r="G7" s="1153"/>
      <c r="H7" s="1153"/>
      <c r="I7" s="1154"/>
      <c r="J7" s="351"/>
      <c r="K7" s="1152" t="s">
        <v>52</v>
      </c>
      <c r="L7" s="1153"/>
      <c r="M7" s="1153"/>
      <c r="N7" s="1154"/>
      <c r="O7" s="351"/>
      <c r="P7" s="1152" t="s">
        <v>53</v>
      </c>
      <c r="Q7" s="1153"/>
      <c r="R7" s="1153"/>
      <c r="S7" s="1154"/>
    </row>
    <row r="8" spans="1:21" s="211" customFormat="1" ht="29.25" customHeight="1" x14ac:dyDescent="0.2">
      <c r="A8" s="212"/>
      <c r="B8" s="1137"/>
      <c r="C8" s="1141"/>
      <c r="D8" s="1142"/>
      <c r="E8" s="347"/>
      <c r="F8" s="1155" t="s">
        <v>75</v>
      </c>
      <c r="G8" s="1156"/>
      <c r="H8" s="1149" t="s">
        <v>137</v>
      </c>
      <c r="I8" s="1150"/>
      <c r="J8" s="329"/>
      <c r="K8" s="1155" t="s">
        <v>75</v>
      </c>
      <c r="L8" s="1156"/>
      <c r="M8" s="1149" t="s">
        <v>137</v>
      </c>
      <c r="N8" s="1150"/>
      <c r="O8" s="329"/>
      <c r="P8" s="1155" t="s">
        <v>75</v>
      </c>
      <c r="Q8" s="1156"/>
      <c r="R8" s="1149" t="s">
        <v>137</v>
      </c>
      <c r="S8" s="1150"/>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147945</v>
      </c>
      <c r="D11" s="340">
        <f>C11/C$29*100</f>
        <v>44.501161069868736</v>
      </c>
      <c r="E11" s="338"/>
      <c r="F11" s="335">
        <v>33479</v>
      </c>
      <c r="G11" s="340">
        <v>22.629355503734498</v>
      </c>
      <c r="H11" s="335">
        <v>9798</v>
      </c>
      <c r="I11" s="340">
        <v>29.26610711192091</v>
      </c>
      <c r="J11" s="341"/>
      <c r="K11" s="335">
        <v>66832</v>
      </c>
      <c r="L11" s="340">
        <v>45.173544222515119</v>
      </c>
      <c r="M11" s="335">
        <v>19022</v>
      </c>
      <c r="N11" s="340">
        <v>28.462413215226238</v>
      </c>
      <c r="O11" s="341"/>
      <c r="P11" s="335">
        <v>47634</v>
      </c>
      <c r="Q11" s="340">
        <v>32.19710027375038</v>
      </c>
      <c r="R11" s="335">
        <v>14399</v>
      </c>
      <c r="S11" s="340">
        <v>30.228408279800146</v>
      </c>
    </row>
    <row r="12" spans="1:21" s="275" customFormat="1" ht="18" customHeight="1" x14ac:dyDescent="0.2">
      <c r="A12" s="318"/>
      <c r="B12" s="331" t="s">
        <v>10</v>
      </c>
      <c r="C12" s="341">
        <f t="shared" ref="C12:C28" si="0">F12+K12+P12</f>
        <v>5299</v>
      </c>
      <c r="D12" s="342">
        <f t="shared" ref="D12:D29" si="1">C12/C$29*100</f>
        <v>1.5939143094341439</v>
      </c>
      <c r="E12" s="338"/>
      <c r="F12" s="341">
        <v>753</v>
      </c>
      <c r="G12" s="342">
        <v>14.21022834497075</v>
      </c>
      <c r="H12" s="341">
        <v>501</v>
      </c>
      <c r="I12" s="342">
        <v>66.533864541832671</v>
      </c>
      <c r="J12" s="341"/>
      <c r="K12" s="341">
        <v>1526</v>
      </c>
      <c r="L12" s="342">
        <v>28.797886393659184</v>
      </c>
      <c r="M12" s="341">
        <v>998</v>
      </c>
      <c r="N12" s="342">
        <v>65.399737876802106</v>
      </c>
      <c r="O12" s="341"/>
      <c r="P12" s="341">
        <v>3020</v>
      </c>
      <c r="Q12" s="342">
        <v>56.991885261370065</v>
      </c>
      <c r="R12" s="341">
        <v>2187</v>
      </c>
      <c r="S12" s="342">
        <v>72.41721854304636</v>
      </c>
    </row>
    <row r="13" spans="1:21" s="275" customFormat="1" ht="18" customHeight="1" x14ac:dyDescent="0.2">
      <c r="A13" s="318"/>
      <c r="B13" s="331" t="s">
        <v>40</v>
      </c>
      <c r="C13" s="341">
        <f t="shared" si="0"/>
        <v>7029</v>
      </c>
      <c r="D13" s="342">
        <f t="shared" si="1"/>
        <v>2.1142901832444982</v>
      </c>
      <c r="E13" s="338"/>
      <c r="F13" s="341">
        <v>959</v>
      </c>
      <c r="G13" s="342">
        <v>13.643477023758713</v>
      </c>
      <c r="H13" s="341">
        <v>831</v>
      </c>
      <c r="I13" s="342">
        <v>86.652763295099064</v>
      </c>
      <c r="J13" s="341"/>
      <c r="K13" s="341">
        <v>1841</v>
      </c>
      <c r="L13" s="342">
        <v>26.191492388675485</v>
      </c>
      <c r="M13" s="341">
        <v>1345</v>
      </c>
      <c r="N13" s="342">
        <v>73.058120586637699</v>
      </c>
      <c r="O13" s="341"/>
      <c r="P13" s="341">
        <v>4229</v>
      </c>
      <c r="Q13" s="342">
        <v>60.165030587565802</v>
      </c>
      <c r="R13" s="341">
        <v>2923</v>
      </c>
      <c r="S13" s="342">
        <v>69.117994797824551</v>
      </c>
    </row>
    <row r="14" spans="1:21" s="275" customFormat="1" ht="18" customHeight="1" x14ac:dyDescent="0.2">
      <c r="A14" s="318"/>
      <c r="B14" s="331" t="s">
        <v>41</v>
      </c>
      <c r="C14" s="341">
        <f t="shared" si="0"/>
        <v>2197</v>
      </c>
      <c r="D14" s="342">
        <f t="shared" si="1"/>
        <v>0.66084728020887229</v>
      </c>
      <c r="E14" s="338"/>
      <c r="F14" s="341">
        <v>525</v>
      </c>
      <c r="G14" s="342">
        <v>23.896222121074192</v>
      </c>
      <c r="H14" s="341">
        <v>45</v>
      </c>
      <c r="I14" s="342">
        <v>8.5714285714285712</v>
      </c>
      <c r="J14" s="341"/>
      <c r="K14" s="341">
        <v>764</v>
      </c>
      <c r="L14" s="342">
        <v>34.774692762858443</v>
      </c>
      <c r="M14" s="341">
        <v>64</v>
      </c>
      <c r="N14" s="342">
        <v>8.3769633507853403</v>
      </c>
      <c r="O14" s="341"/>
      <c r="P14" s="341">
        <v>908</v>
      </c>
      <c r="Q14" s="342">
        <v>41.329085116067368</v>
      </c>
      <c r="R14" s="341">
        <v>109</v>
      </c>
      <c r="S14" s="342">
        <v>12.004405286343612</v>
      </c>
    </row>
    <row r="15" spans="1:21" s="275" customFormat="1" ht="18" customHeight="1" x14ac:dyDescent="0.2">
      <c r="A15" s="318"/>
      <c r="B15" s="331" t="s">
        <v>9</v>
      </c>
      <c r="C15" s="341">
        <f t="shared" si="0"/>
        <v>631</v>
      </c>
      <c r="D15" s="342">
        <f t="shared" si="1"/>
        <v>0.18980183605452819</v>
      </c>
      <c r="E15" s="338"/>
      <c r="F15" s="341">
        <v>232</v>
      </c>
      <c r="G15" s="342">
        <v>36.767036450079239</v>
      </c>
      <c r="H15" s="341">
        <v>52</v>
      </c>
      <c r="I15" s="342">
        <v>22.413793103448278</v>
      </c>
      <c r="J15" s="341"/>
      <c r="K15" s="341">
        <v>172</v>
      </c>
      <c r="L15" s="342">
        <v>27.258320126782888</v>
      </c>
      <c r="M15" s="341">
        <v>49</v>
      </c>
      <c r="N15" s="342">
        <v>28.488372093023255</v>
      </c>
      <c r="O15" s="341"/>
      <c r="P15" s="341">
        <v>227</v>
      </c>
      <c r="Q15" s="342">
        <v>35.974643423137877</v>
      </c>
      <c r="R15" s="341">
        <v>76</v>
      </c>
      <c r="S15" s="342">
        <v>33.480176211453745</v>
      </c>
    </row>
    <row r="16" spans="1:21" s="275" customFormat="1" ht="18" customHeight="1" x14ac:dyDescent="0.2">
      <c r="A16" s="318"/>
      <c r="B16" s="331" t="s">
        <v>8</v>
      </c>
      <c r="C16" s="341">
        <f t="shared" si="0"/>
        <v>1506</v>
      </c>
      <c r="D16" s="342">
        <f t="shared" si="1"/>
        <v>0.45299772598751092</v>
      </c>
      <c r="E16" s="338"/>
      <c r="F16" s="341">
        <v>525</v>
      </c>
      <c r="G16" s="342">
        <v>34.860557768924302</v>
      </c>
      <c r="H16" s="341">
        <v>177</v>
      </c>
      <c r="I16" s="342">
        <v>33.714285714285715</v>
      </c>
      <c r="J16" s="341"/>
      <c r="K16" s="341">
        <v>566</v>
      </c>
      <c r="L16" s="342">
        <v>37.583001328021247</v>
      </c>
      <c r="M16" s="341">
        <v>190</v>
      </c>
      <c r="N16" s="342">
        <v>33.568904593639573</v>
      </c>
      <c r="O16" s="341"/>
      <c r="P16" s="341">
        <v>415</v>
      </c>
      <c r="Q16" s="342">
        <v>27.556440903054447</v>
      </c>
      <c r="R16" s="341">
        <v>147</v>
      </c>
      <c r="S16" s="342">
        <v>35.421686746987952</v>
      </c>
    </row>
    <row r="17" spans="1:19" s="275" customFormat="1" ht="18" customHeight="1" x14ac:dyDescent="0.2">
      <c r="A17" s="318"/>
      <c r="B17" s="331" t="s">
        <v>7</v>
      </c>
      <c r="C17" s="341">
        <f t="shared" si="0"/>
        <v>22583</v>
      </c>
      <c r="D17" s="342">
        <f t="shared" si="1"/>
        <v>6.7928603226932003</v>
      </c>
      <c r="E17" s="338"/>
      <c r="F17" s="341">
        <v>3616</v>
      </c>
      <c r="G17" s="342">
        <v>16.012044458220785</v>
      </c>
      <c r="H17" s="341">
        <v>2116</v>
      </c>
      <c r="I17" s="342">
        <v>58.517699115044252</v>
      </c>
      <c r="J17" s="341"/>
      <c r="K17" s="341">
        <v>7258</v>
      </c>
      <c r="L17" s="342">
        <v>32.139219767081435</v>
      </c>
      <c r="M17" s="341">
        <v>3341</v>
      </c>
      <c r="N17" s="342">
        <v>46.031964728575367</v>
      </c>
      <c r="O17" s="341"/>
      <c r="P17" s="341">
        <v>11709</v>
      </c>
      <c r="Q17" s="342">
        <v>51.848735774697786</v>
      </c>
      <c r="R17" s="341">
        <v>5313</v>
      </c>
      <c r="S17" s="342">
        <v>45.375352293107866</v>
      </c>
    </row>
    <row r="18" spans="1:19" s="275" customFormat="1" ht="18" customHeight="1" x14ac:dyDescent="0.2">
      <c r="A18" s="318"/>
      <c r="B18" s="331" t="s">
        <v>43</v>
      </c>
      <c r="C18" s="341">
        <f t="shared" si="0"/>
        <v>15850</v>
      </c>
      <c r="D18" s="342">
        <f t="shared" si="1"/>
        <v>4.7676055490717451</v>
      </c>
      <c r="E18" s="338"/>
      <c r="F18" s="341">
        <v>2965</v>
      </c>
      <c r="G18" s="342">
        <v>18.706624605678236</v>
      </c>
      <c r="H18" s="341">
        <v>726</v>
      </c>
      <c r="I18" s="342">
        <v>24.485666104553118</v>
      </c>
      <c r="J18" s="341"/>
      <c r="K18" s="341">
        <v>4534</v>
      </c>
      <c r="L18" s="342">
        <v>28.605678233438486</v>
      </c>
      <c r="M18" s="341">
        <v>1467</v>
      </c>
      <c r="N18" s="342">
        <v>32.355535950595495</v>
      </c>
      <c r="O18" s="341"/>
      <c r="P18" s="341">
        <v>8351</v>
      </c>
      <c r="Q18" s="342">
        <v>52.687697160883282</v>
      </c>
      <c r="R18" s="341">
        <v>3342</v>
      </c>
      <c r="S18" s="342">
        <v>40.019159382109926</v>
      </c>
    </row>
    <row r="19" spans="1:19" s="275" customFormat="1" ht="18" customHeight="1" x14ac:dyDescent="0.2">
      <c r="A19" s="318"/>
      <c r="B19" s="331" t="s">
        <v>44</v>
      </c>
      <c r="C19" s="341">
        <f t="shared" si="0"/>
        <v>33809</v>
      </c>
      <c r="D19" s="342">
        <f t="shared" si="1"/>
        <v>10.169588391707675</v>
      </c>
      <c r="E19" s="338"/>
      <c r="F19" s="341">
        <v>5804</v>
      </c>
      <c r="G19" s="342">
        <v>17.167026531396964</v>
      </c>
      <c r="H19" s="341">
        <v>1203</v>
      </c>
      <c r="I19" s="342">
        <v>20.727084769124744</v>
      </c>
      <c r="J19" s="341"/>
      <c r="K19" s="341">
        <v>12498</v>
      </c>
      <c r="L19" s="342">
        <v>36.966488213197671</v>
      </c>
      <c r="M19" s="341">
        <v>3782</v>
      </c>
      <c r="N19" s="342">
        <v>30.260841734677545</v>
      </c>
      <c r="O19" s="341"/>
      <c r="P19" s="341">
        <v>15507</v>
      </c>
      <c r="Q19" s="342">
        <v>45.866485255405365</v>
      </c>
      <c r="R19" s="341">
        <v>8560</v>
      </c>
      <c r="S19" s="342">
        <v>55.200877023279801</v>
      </c>
    </row>
    <row r="20" spans="1:19" s="275" customFormat="1" ht="18" customHeight="1" x14ac:dyDescent="0.2">
      <c r="A20" s="318"/>
      <c r="B20" s="331" t="s">
        <v>6</v>
      </c>
      <c r="C20" s="341">
        <f t="shared" si="0"/>
        <v>4550</v>
      </c>
      <c r="D20" s="342">
        <f t="shared" si="1"/>
        <v>1.3686186276515104</v>
      </c>
      <c r="E20" s="338"/>
      <c r="F20" s="341">
        <v>737</v>
      </c>
      <c r="G20" s="342">
        <v>16.197802197802197</v>
      </c>
      <c r="H20" s="341">
        <v>372</v>
      </c>
      <c r="I20" s="342">
        <v>50.474898236092272</v>
      </c>
      <c r="J20" s="341"/>
      <c r="K20" s="341">
        <v>1544</v>
      </c>
      <c r="L20" s="342">
        <v>33.934065934065934</v>
      </c>
      <c r="M20" s="341">
        <v>733</v>
      </c>
      <c r="N20" s="342">
        <v>47.474093264248708</v>
      </c>
      <c r="O20" s="341"/>
      <c r="P20" s="341">
        <v>2269</v>
      </c>
      <c r="Q20" s="342">
        <v>49.868131868131869</v>
      </c>
      <c r="R20" s="341">
        <v>1091</v>
      </c>
      <c r="S20" s="342">
        <v>48.082855883649181</v>
      </c>
    </row>
    <row r="21" spans="1:19" s="275" customFormat="1" ht="18" customHeight="1" x14ac:dyDescent="0.2">
      <c r="A21" s="318"/>
      <c r="B21" s="331" t="s">
        <v>5</v>
      </c>
      <c r="C21" s="341">
        <f t="shared" si="0"/>
        <v>997</v>
      </c>
      <c r="D21" s="342">
        <f t="shared" si="1"/>
        <v>0.29989291687221015</v>
      </c>
      <c r="E21" s="338"/>
      <c r="F21" s="341">
        <v>210</v>
      </c>
      <c r="G21" s="342">
        <v>21.063189568706118</v>
      </c>
      <c r="H21" s="341">
        <v>155</v>
      </c>
      <c r="I21" s="342">
        <v>73.80952380952381</v>
      </c>
      <c r="J21" s="341"/>
      <c r="K21" s="341">
        <v>309</v>
      </c>
      <c r="L21" s="342">
        <v>30.992978936810434</v>
      </c>
      <c r="M21" s="341">
        <v>218</v>
      </c>
      <c r="N21" s="342">
        <v>70.550161812297731</v>
      </c>
      <c r="O21" s="341"/>
      <c r="P21" s="341">
        <v>478</v>
      </c>
      <c r="Q21" s="342">
        <v>47.943831494483454</v>
      </c>
      <c r="R21" s="341">
        <v>357</v>
      </c>
      <c r="S21" s="342">
        <v>74.686192468619254</v>
      </c>
    </row>
    <row r="22" spans="1:19" s="275" customFormat="1" ht="18" customHeight="1" x14ac:dyDescent="0.2">
      <c r="A22" s="318"/>
      <c r="B22" s="331" t="s">
        <v>38</v>
      </c>
      <c r="C22" s="341">
        <f t="shared" si="0"/>
        <v>25978</v>
      </c>
      <c r="D22" s="342">
        <f t="shared" si="1"/>
        <v>7.8140603756331739</v>
      </c>
      <c r="E22" s="338"/>
      <c r="F22" s="341">
        <v>9502</v>
      </c>
      <c r="G22" s="342">
        <v>36.577103703133417</v>
      </c>
      <c r="H22" s="341">
        <v>7584</v>
      </c>
      <c r="I22" s="342">
        <v>79.814775836665959</v>
      </c>
      <c r="J22" s="341"/>
      <c r="K22" s="341">
        <v>8927</v>
      </c>
      <c r="L22" s="342">
        <v>34.363692355069674</v>
      </c>
      <c r="M22" s="341">
        <v>5989</v>
      </c>
      <c r="N22" s="342">
        <v>67.088607594936718</v>
      </c>
      <c r="O22" s="341"/>
      <c r="P22" s="341">
        <v>7549</v>
      </c>
      <c r="Q22" s="342">
        <v>29.059203941796909</v>
      </c>
      <c r="R22" s="341">
        <v>4551</v>
      </c>
      <c r="S22" s="342">
        <v>60.286130613326272</v>
      </c>
    </row>
    <row r="23" spans="1:19" s="275" customFormat="1" ht="18" customHeight="1" x14ac:dyDescent="0.2">
      <c r="A23" s="318"/>
      <c r="B23" s="331" t="s">
        <v>45</v>
      </c>
      <c r="C23" s="341">
        <f t="shared" si="0"/>
        <v>49184</v>
      </c>
      <c r="D23" s="342">
        <f t="shared" si="1"/>
        <v>14.794316171958657</v>
      </c>
      <c r="E23" s="338"/>
      <c r="F23" s="341">
        <v>12468</v>
      </c>
      <c r="G23" s="342">
        <v>25.349707221860768</v>
      </c>
      <c r="H23" s="341">
        <v>2894</v>
      </c>
      <c r="I23" s="342">
        <v>23.211421238370228</v>
      </c>
      <c r="J23" s="341"/>
      <c r="K23" s="341">
        <v>19007</v>
      </c>
      <c r="L23" s="342">
        <v>38.644681197137281</v>
      </c>
      <c r="M23" s="341">
        <v>3746</v>
      </c>
      <c r="N23" s="342">
        <v>19.708528436891669</v>
      </c>
      <c r="O23" s="341"/>
      <c r="P23" s="341">
        <v>17709</v>
      </c>
      <c r="Q23" s="342">
        <v>36.005611581001951</v>
      </c>
      <c r="R23" s="341">
        <v>3927</v>
      </c>
      <c r="S23" s="342">
        <v>22.175165170252413</v>
      </c>
    </row>
    <row r="24" spans="1:19" s="275" customFormat="1" ht="18" customHeight="1" x14ac:dyDescent="0.2">
      <c r="A24" s="318">
        <v>47094</v>
      </c>
      <c r="B24" s="331" t="s">
        <v>46</v>
      </c>
      <c r="C24" s="341">
        <f t="shared" si="0"/>
        <v>3263</v>
      </c>
      <c r="D24" s="342">
        <f t="shared" si="1"/>
        <v>0.98149507297294047</v>
      </c>
      <c r="E24" s="338"/>
      <c r="F24" s="341">
        <v>502</v>
      </c>
      <c r="G24" s="342">
        <v>15.384615384615385</v>
      </c>
      <c r="H24" s="341">
        <v>269</v>
      </c>
      <c r="I24" s="342">
        <v>53.585657370517922</v>
      </c>
      <c r="J24" s="341"/>
      <c r="K24" s="341">
        <v>1017</v>
      </c>
      <c r="L24" s="342">
        <v>31.167637143732762</v>
      </c>
      <c r="M24" s="341">
        <v>445</v>
      </c>
      <c r="N24" s="342">
        <v>43.756145526057033</v>
      </c>
      <c r="O24" s="341"/>
      <c r="P24" s="341">
        <v>1744</v>
      </c>
      <c r="Q24" s="342">
        <v>53.447747471651851</v>
      </c>
      <c r="R24" s="341">
        <v>738</v>
      </c>
      <c r="S24" s="342">
        <v>42.316513761467888</v>
      </c>
    </row>
    <row r="25" spans="1:19" s="275" customFormat="1" ht="18" customHeight="1" x14ac:dyDescent="0.2">
      <c r="B25" s="331" t="s">
        <v>47</v>
      </c>
      <c r="C25" s="341">
        <f t="shared" si="0"/>
        <v>1013</v>
      </c>
      <c r="D25" s="342">
        <f t="shared" si="1"/>
        <v>0.30470564171669895</v>
      </c>
      <c r="E25" s="338"/>
      <c r="F25" s="341">
        <v>153</v>
      </c>
      <c r="G25" s="342">
        <v>15.103652517275421</v>
      </c>
      <c r="H25" s="341">
        <v>5</v>
      </c>
      <c r="I25" s="342">
        <v>3.2679738562091507</v>
      </c>
      <c r="J25" s="341"/>
      <c r="K25" s="341">
        <v>280</v>
      </c>
      <c r="L25" s="342">
        <v>27.640671273445211</v>
      </c>
      <c r="M25" s="341">
        <v>3</v>
      </c>
      <c r="N25" s="342">
        <v>1.0714285714285714</v>
      </c>
      <c r="O25" s="341"/>
      <c r="P25" s="341">
        <v>580</v>
      </c>
      <c r="Q25" s="342">
        <v>57.255676209279372</v>
      </c>
      <c r="R25" s="341">
        <v>9</v>
      </c>
      <c r="S25" s="342">
        <v>1.5517241379310345</v>
      </c>
    </row>
    <row r="26" spans="1:19" s="275" customFormat="1" ht="18" customHeight="1" x14ac:dyDescent="0.2">
      <c r="B26" s="331" t="s">
        <v>48</v>
      </c>
      <c r="C26" s="341">
        <f t="shared" si="0"/>
        <v>5670</v>
      </c>
      <c r="D26" s="342">
        <f t="shared" si="1"/>
        <v>1.7055093667657288</v>
      </c>
      <c r="E26" s="338"/>
      <c r="F26" s="341">
        <v>1273</v>
      </c>
      <c r="G26" s="342">
        <v>22.451499118165785</v>
      </c>
      <c r="H26" s="341">
        <v>151</v>
      </c>
      <c r="I26" s="342">
        <v>11.861743912018854</v>
      </c>
      <c r="J26" s="341"/>
      <c r="K26" s="341">
        <v>1812</v>
      </c>
      <c r="L26" s="342">
        <v>31.957671957671955</v>
      </c>
      <c r="M26" s="341">
        <v>302</v>
      </c>
      <c r="N26" s="342">
        <v>16.666666666666664</v>
      </c>
      <c r="O26" s="341"/>
      <c r="P26" s="341">
        <v>2585</v>
      </c>
      <c r="Q26" s="342">
        <v>45.59082892416226</v>
      </c>
      <c r="R26" s="341">
        <v>815</v>
      </c>
      <c r="S26" s="342">
        <v>31.52804642166344</v>
      </c>
    </row>
    <row r="27" spans="1:19" s="275" customFormat="1" ht="18" customHeight="1" x14ac:dyDescent="0.2">
      <c r="B27" s="331" t="s">
        <v>49</v>
      </c>
      <c r="C27" s="341">
        <f t="shared" si="0"/>
        <v>3799</v>
      </c>
      <c r="D27" s="342">
        <f t="shared" si="1"/>
        <v>1.1427213552633162</v>
      </c>
      <c r="E27" s="338"/>
      <c r="F27" s="341">
        <v>745</v>
      </c>
      <c r="G27" s="342">
        <v>19.61042379573572</v>
      </c>
      <c r="H27" s="341">
        <v>178</v>
      </c>
      <c r="I27" s="342">
        <v>23.892617449664431</v>
      </c>
      <c r="J27" s="341"/>
      <c r="K27" s="341">
        <v>1376</v>
      </c>
      <c r="L27" s="342">
        <v>36.220057909976312</v>
      </c>
      <c r="M27" s="341">
        <v>338</v>
      </c>
      <c r="N27" s="342">
        <v>24.563953488372093</v>
      </c>
      <c r="O27" s="341"/>
      <c r="P27" s="341">
        <v>1678</v>
      </c>
      <c r="Q27" s="342">
        <v>44.169518294287968</v>
      </c>
      <c r="R27" s="341">
        <v>729</v>
      </c>
      <c r="S27" s="342">
        <v>43.444576877234802</v>
      </c>
    </row>
    <row r="28" spans="1:19" s="275" customFormat="1" ht="18" customHeight="1" x14ac:dyDescent="0.2">
      <c r="B28" s="336" t="s">
        <v>4</v>
      </c>
      <c r="C28" s="343">
        <f t="shared" si="0"/>
        <v>1149</v>
      </c>
      <c r="D28" s="344">
        <f t="shared" si="1"/>
        <v>0.34561380289485399</v>
      </c>
      <c r="E28" s="338"/>
      <c r="F28" s="343">
        <v>341</v>
      </c>
      <c r="G28" s="344">
        <v>29.677980852915582</v>
      </c>
      <c r="H28" s="343">
        <v>122</v>
      </c>
      <c r="I28" s="344">
        <v>35.777126099706749</v>
      </c>
      <c r="J28" s="341"/>
      <c r="K28" s="343">
        <v>383</v>
      </c>
      <c r="L28" s="344">
        <v>33.333333333333329</v>
      </c>
      <c r="M28" s="343">
        <v>153</v>
      </c>
      <c r="N28" s="344">
        <v>39.947780678851174</v>
      </c>
      <c r="O28" s="341"/>
      <c r="P28" s="343">
        <v>425</v>
      </c>
      <c r="Q28" s="344">
        <v>36.98868581375109</v>
      </c>
      <c r="R28" s="343">
        <v>216</v>
      </c>
      <c r="S28" s="344">
        <v>50.823529411764703</v>
      </c>
    </row>
    <row r="29" spans="1:19" s="212" customFormat="1" ht="18" customHeight="1" x14ac:dyDescent="0.2">
      <c r="B29" s="332" t="s">
        <v>3</v>
      </c>
      <c r="C29" s="333">
        <f>SUM(C11:C28)</f>
        <v>332452</v>
      </c>
      <c r="D29" s="334">
        <f t="shared" si="1"/>
        <v>100</v>
      </c>
      <c r="E29" s="349"/>
      <c r="F29" s="333">
        <f>SUM(F11:F28)</f>
        <v>74789</v>
      </c>
      <c r="G29" s="334">
        <f t="shared" ref="G29" si="2">F29/$C29*100</f>
        <v>22.496179899654685</v>
      </c>
      <c r="H29" s="333">
        <f>SUM(H11:H28)</f>
        <v>27179</v>
      </c>
      <c r="I29" s="334">
        <f t="shared" ref="I29" si="3">H29/F29*100</f>
        <v>36.340905748171522</v>
      </c>
      <c r="J29" s="352"/>
      <c r="K29" s="333">
        <f>SUM(K11:K28)</f>
        <v>130646</v>
      </c>
      <c r="L29" s="334">
        <f t="shared" ref="L29" si="4">K29/$C29*100</f>
        <v>39.297703127067969</v>
      </c>
      <c r="M29" s="333">
        <f>SUM(M11:M28)</f>
        <v>42185</v>
      </c>
      <c r="N29" s="334">
        <f t="shared" ref="N29" si="5">M29/K29*100</f>
        <v>32.289545795508474</v>
      </c>
      <c r="O29" s="352"/>
      <c r="P29" s="333">
        <f>SUM(P11:P28)</f>
        <v>127017</v>
      </c>
      <c r="Q29" s="353">
        <f t="shared" ref="Q29" si="6">P29/$C29*100</f>
        <v>38.206116973277346</v>
      </c>
      <c r="R29" s="333">
        <f>SUM(R11:R28)</f>
        <v>49489</v>
      </c>
      <c r="S29" s="353">
        <f t="shared" ref="S29" si="7">R29/P29*100</f>
        <v>38.962501082532256</v>
      </c>
    </row>
    <row r="30" spans="1:19" s="256" customFormat="1" ht="6.75" customHeight="1" x14ac:dyDescent="0.2">
      <c r="B30" s="1133"/>
      <c r="C30" s="1133"/>
      <c r="D30" s="1133"/>
      <c r="E30" s="293"/>
    </row>
    <row r="31" spans="1:19" ht="26.25" customHeight="1" x14ac:dyDescent="0.2">
      <c r="B31" s="1151"/>
      <c r="C31" s="1151"/>
      <c r="D31" s="1151"/>
      <c r="E31" s="1151"/>
      <c r="F31" s="1151"/>
      <c r="G31" s="1151"/>
      <c r="H31" s="1151"/>
      <c r="I31" s="1151"/>
      <c r="J31" s="1151"/>
      <c r="K31" s="1151"/>
      <c r="L31" s="1151"/>
      <c r="M31" s="1151"/>
      <c r="N31" s="1151"/>
      <c r="O31" s="1151"/>
      <c r="P31" s="1151"/>
      <c r="Q31" s="1151"/>
    </row>
    <row r="32" spans="1:19" x14ac:dyDescent="0.2">
      <c r="F32" s="319"/>
      <c r="K32" s="319"/>
    </row>
    <row r="33" spans="2:11" x14ac:dyDescent="0.2">
      <c r="B33" s="319"/>
      <c r="K33"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66</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446</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30 de junio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81</v>
      </c>
      <c r="D7" s="1140"/>
      <c r="E7" s="347"/>
      <c r="F7" s="1152" t="s">
        <v>34</v>
      </c>
      <c r="G7" s="1153"/>
      <c r="H7" s="1153"/>
      <c r="I7" s="1154"/>
      <c r="J7" s="351"/>
      <c r="K7" s="1152" t="s">
        <v>52</v>
      </c>
      <c r="L7" s="1153"/>
      <c r="M7" s="1153"/>
      <c r="N7" s="1154"/>
      <c r="O7" s="351"/>
      <c r="P7" s="1152" t="s">
        <v>53</v>
      </c>
      <c r="Q7" s="1153"/>
      <c r="R7" s="1153"/>
      <c r="S7" s="1154"/>
    </row>
    <row r="8" spans="1:21" s="211" customFormat="1" ht="29.25" customHeight="1" x14ac:dyDescent="0.2">
      <c r="A8" s="212"/>
      <c r="B8" s="1137"/>
      <c r="C8" s="1141"/>
      <c r="D8" s="1142"/>
      <c r="E8" s="347"/>
      <c r="F8" s="1155" t="s">
        <v>75</v>
      </c>
      <c r="G8" s="1156"/>
      <c r="H8" s="1149" t="s">
        <v>137</v>
      </c>
      <c r="I8" s="1150"/>
      <c r="J8" s="329"/>
      <c r="K8" s="1155" t="s">
        <v>75</v>
      </c>
      <c r="L8" s="1156"/>
      <c r="M8" s="1149" t="s">
        <v>137</v>
      </c>
      <c r="N8" s="1150"/>
      <c r="O8" s="329"/>
      <c r="P8" s="1155" t="s">
        <v>75</v>
      </c>
      <c r="Q8" s="1156"/>
      <c r="R8" s="1149" t="s">
        <v>137</v>
      </c>
      <c r="S8" s="1150"/>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14282</v>
      </c>
      <c r="D11" s="340">
        <f>C11/C$29*100</f>
        <v>14.182016781689091</v>
      </c>
      <c r="E11" s="338"/>
      <c r="F11" s="335">
        <v>6038</v>
      </c>
      <c r="G11" s="340">
        <v>42.276992017924655</v>
      </c>
      <c r="H11" s="335">
        <v>2185</v>
      </c>
      <c r="I11" s="340">
        <v>36.187479297780726</v>
      </c>
      <c r="J11" s="341"/>
      <c r="K11" s="335">
        <v>7882</v>
      </c>
      <c r="L11" s="340">
        <v>55.188348970732392</v>
      </c>
      <c r="M11" s="335">
        <v>3535</v>
      </c>
      <c r="N11" s="340">
        <v>44.849023090586144</v>
      </c>
      <c r="O11" s="341"/>
      <c r="P11" s="335">
        <v>362</v>
      </c>
      <c r="Q11" s="340">
        <v>2.5346590113429492</v>
      </c>
      <c r="R11" s="335">
        <v>352</v>
      </c>
      <c r="S11" s="340">
        <v>97.237569060773481</v>
      </c>
    </row>
    <row r="12" spans="1:21" s="275" customFormat="1" ht="18" customHeight="1" x14ac:dyDescent="0.2">
      <c r="A12" s="318"/>
      <c r="B12" s="331" t="s">
        <v>10</v>
      </c>
      <c r="C12" s="341">
        <f t="shared" ref="C12:C28" si="0">F12+K12+P12</f>
        <v>1688</v>
      </c>
      <c r="D12" s="342">
        <f t="shared" ref="D12:D29" si="1">C12/C$29*100</f>
        <v>1.6761829104811081</v>
      </c>
      <c r="E12" s="338"/>
      <c r="F12" s="341">
        <v>466</v>
      </c>
      <c r="G12" s="342">
        <v>27.606635071090047</v>
      </c>
      <c r="H12" s="341">
        <v>250</v>
      </c>
      <c r="I12" s="342">
        <v>53.648068669527895</v>
      </c>
      <c r="J12" s="341"/>
      <c r="K12" s="341">
        <v>624</v>
      </c>
      <c r="L12" s="342">
        <v>36.96682464454976</v>
      </c>
      <c r="M12" s="341">
        <v>325</v>
      </c>
      <c r="N12" s="342">
        <v>52.083333333333336</v>
      </c>
      <c r="O12" s="341"/>
      <c r="P12" s="341">
        <v>598</v>
      </c>
      <c r="Q12" s="342">
        <v>35.426540284360193</v>
      </c>
      <c r="R12" s="341">
        <v>156</v>
      </c>
      <c r="S12" s="342">
        <v>26.086956521739129</v>
      </c>
    </row>
    <row r="13" spans="1:21" s="275" customFormat="1" ht="18" customHeight="1" x14ac:dyDescent="0.2">
      <c r="A13" s="318"/>
      <c r="B13" s="331" t="s">
        <v>40</v>
      </c>
      <c r="C13" s="341">
        <f t="shared" si="0"/>
        <v>2250</v>
      </c>
      <c r="D13" s="342">
        <f t="shared" si="1"/>
        <v>2.2342485477384439</v>
      </c>
      <c r="E13" s="338"/>
      <c r="F13" s="341">
        <v>545</v>
      </c>
      <c r="G13" s="342">
        <v>24.222222222222221</v>
      </c>
      <c r="H13" s="341">
        <v>11</v>
      </c>
      <c r="I13" s="342">
        <v>2.0183486238532113</v>
      </c>
      <c r="J13" s="341"/>
      <c r="K13" s="341">
        <v>897</v>
      </c>
      <c r="L13" s="342">
        <v>39.866666666666667</v>
      </c>
      <c r="M13" s="341">
        <v>16</v>
      </c>
      <c r="N13" s="342">
        <v>1.7837235228539576</v>
      </c>
      <c r="O13" s="341"/>
      <c r="P13" s="341">
        <v>808</v>
      </c>
      <c r="Q13" s="342">
        <v>35.911111111111111</v>
      </c>
      <c r="R13" s="341">
        <v>25</v>
      </c>
      <c r="S13" s="342">
        <v>3.0940594059405941</v>
      </c>
    </row>
    <row r="14" spans="1:21" s="275" customFormat="1" ht="18" customHeight="1" x14ac:dyDescent="0.2">
      <c r="A14" s="318"/>
      <c r="B14" s="331" t="s">
        <v>41</v>
      </c>
      <c r="C14" s="341">
        <f t="shared" si="0"/>
        <v>1637</v>
      </c>
      <c r="D14" s="342">
        <f t="shared" si="1"/>
        <v>1.6255399433990367</v>
      </c>
      <c r="E14" s="338"/>
      <c r="F14" s="341">
        <v>559</v>
      </c>
      <c r="G14" s="342">
        <v>34.147831398900429</v>
      </c>
      <c r="H14" s="341">
        <v>266</v>
      </c>
      <c r="I14" s="342">
        <v>47.584973166368513</v>
      </c>
      <c r="J14" s="341"/>
      <c r="K14" s="341">
        <v>899</v>
      </c>
      <c r="L14" s="342">
        <v>54.917532070861327</v>
      </c>
      <c r="M14" s="341">
        <v>218</v>
      </c>
      <c r="N14" s="342">
        <v>24.24916573971079</v>
      </c>
      <c r="O14" s="341"/>
      <c r="P14" s="341">
        <v>179</v>
      </c>
      <c r="Q14" s="342">
        <v>10.934636530238242</v>
      </c>
      <c r="R14" s="341">
        <v>52</v>
      </c>
      <c r="S14" s="342">
        <v>29.050279329608941</v>
      </c>
    </row>
    <row r="15" spans="1:21" s="275" customFormat="1" ht="18" customHeight="1" x14ac:dyDescent="0.2">
      <c r="A15" s="318"/>
      <c r="B15" s="331" t="s">
        <v>9</v>
      </c>
      <c r="C15" s="341">
        <f t="shared" si="0"/>
        <v>5528</v>
      </c>
      <c r="D15" s="342">
        <f t="shared" si="1"/>
        <v>5.4893004319547192</v>
      </c>
      <c r="E15" s="338"/>
      <c r="F15" s="341">
        <v>1412</v>
      </c>
      <c r="G15" s="342">
        <v>25.542691751085382</v>
      </c>
      <c r="H15" s="341">
        <v>881</v>
      </c>
      <c r="I15" s="342">
        <v>62.393767705382444</v>
      </c>
      <c r="J15" s="341"/>
      <c r="K15" s="341">
        <v>1900</v>
      </c>
      <c r="L15" s="342">
        <v>34.370477568740952</v>
      </c>
      <c r="M15" s="341">
        <v>1277</v>
      </c>
      <c r="N15" s="342">
        <v>67.21052631578948</v>
      </c>
      <c r="O15" s="341"/>
      <c r="P15" s="341">
        <v>2216</v>
      </c>
      <c r="Q15" s="342">
        <v>40.086830680173662</v>
      </c>
      <c r="R15" s="341">
        <v>1641</v>
      </c>
      <c r="S15" s="342">
        <v>74.052346570397106</v>
      </c>
    </row>
    <row r="16" spans="1:21" s="275" customFormat="1" ht="18" customHeight="1" x14ac:dyDescent="0.2">
      <c r="A16" s="318"/>
      <c r="B16" s="331" t="s">
        <v>8</v>
      </c>
      <c r="C16" s="341">
        <f t="shared" si="0"/>
        <v>2031</v>
      </c>
      <c r="D16" s="342">
        <f t="shared" si="1"/>
        <v>2.0167816890919021</v>
      </c>
      <c r="E16" s="338"/>
      <c r="F16" s="341">
        <v>785</v>
      </c>
      <c r="G16" s="342">
        <v>38.650910881339243</v>
      </c>
      <c r="H16" s="341">
        <v>2</v>
      </c>
      <c r="I16" s="342">
        <v>0.25477707006369427</v>
      </c>
      <c r="J16" s="341"/>
      <c r="K16" s="341">
        <v>759</v>
      </c>
      <c r="L16" s="342">
        <v>37.370753323485964</v>
      </c>
      <c r="M16" s="341">
        <v>4</v>
      </c>
      <c r="N16" s="342">
        <v>0.5270092226613966</v>
      </c>
      <c r="O16" s="341"/>
      <c r="P16" s="341">
        <v>487</v>
      </c>
      <c r="Q16" s="342">
        <v>23.97833579517479</v>
      </c>
      <c r="R16" s="341">
        <v>7</v>
      </c>
      <c r="S16" s="342">
        <v>1.4373716632443532</v>
      </c>
    </row>
    <row r="17" spans="1:19" s="275" customFormat="1" ht="18" customHeight="1" x14ac:dyDescent="0.2">
      <c r="A17" s="318"/>
      <c r="B17" s="331" t="s">
        <v>7</v>
      </c>
      <c r="C17" s="341">
        <f t="shared" si="0"/>
        <v>7824</v>
      </c>
      <c r="D17" s="342">
        <f t="shared" si="1"/>
        <v>7.7692269500024818</v>
      </c>
      <c r="E17" s="338"/>
      <c r="F17" s="341">
        <v>2124</v>
      </c>
      <c r="G17" s="342">
        <v>27.14723926380368</v>
      </c>
      <c r="H17" s="341">
        <v>27</v>
      </c>
      <c r="I17" s="342">
        <v>1.2711864406779663</v>
      </c>
      <c r="J17" s="341"/>
      <c r="K17" s="341">
        <v>2435</v>
      </c>
      <c r="L17" s="342">
        <v>31.122188139059304</v>
      </c>
      <c r="M17" s="341">
        <v>23</v>
      </c>
      <c r="N17" s="342">
        <v>0.94455852156057496</v>
      </c>
      <c r="O17" s="341"/>
      <c r="P17" s="341">
        <v>3265</v>
      </c>
      <c r="Q17" s="342">
        <v>41.730572597137019</v>
      </c>
      <c r="R17" s="341">
        <v>31</v>
      </c>
      <c r="S17" s="342">
        <v>0.94946401225114863</v>
      </c>
    </row>
    <row r="18" spans="1:19" s="275" customFormat="1" ht="18" customHeight="1" x14ac:dyDescent="0.2">
      <c r="A18" s="318"/>
      <c r="B18" s="331" t="s">
        <v>43</v>
      </c>
      <c r="C18" s="341">
        <f t="shared" si="0"/>
        <v>3478</v>
      </c>
      <c r="D18" s="342">
        <f t="shared" si="1"/>
        <v>3.4536517551263595</v>
      </c>
      <c r="E18" s="338"/>
      <c r="F18" s="341">
        <v>1178</v>
      </c>
      <c r="G18" s="342">
        <v>33.870040253018971</v>
      </c>
      <c r="H18" s="341">
        <v>341</v>
      </c>
      <c r="I18" s="342">
        <v>28.947368421052634</v>
      </c>
      <c r="J18" s="341"/>
      <c r="K18" s="341">
        <v>1343</v>
      </c>
      <c r="L18" s="342">
        <v>38.614146060954575</v>
      </c>
      <c r="M18" s="341">
        <v>578</v>
      </c>
      <c r="N18" s="342">
        <v>43.037974683544306</v>
      </c>
      <c r="O18" s="341"/>
      <c r="P18" s="341">
        <v>957</v>
      </c>
      <c r="Q18" s="342">
        <v>27.515813686026451</v>
      </c>
      <c r="R18" s="341">
        <v>515</v>
      </c>
      <c r="S18" s="342">
        <v>53.814002089864154</v>
      </c>
    </row>
    <row r="19" spans="1:19" s="275" customFormat="1" ht="18" customHeight="1" x14ac:dyDescent="0.2">
      <c r="A19" s="318"/>
      <c r="B19" s="331" t="s">
        <v>44</v>
      </c>
      <c r="C19" s="341">
        <f t="shared" si="0"/>
        <v>13302</v>
      </c>
      <c r="D19" s="342">
        <f t="shared" si="1"/>
        <v>13.208877414229681</v>
      </c>
      <c r="E19" s="338"/>
      <c r="F19" s="341">
        <v>3326</v>
      </c>
      <c r="G19" s="342">
        <v>25.003758833258154</v>
      </c>
      <c r="H19" s="341">
        <v>328</v>
      </c>
      <c r="I19" s="342">
        <v>9.8616957306073374</v>
      </c>
      <c r="J19" s="341"/>
      <c r="K19" s="341">
        <v>6766</v>
      </c>
      <c r="L19" s="342">
        <v>50.864531649376033</v>
      </c>
      <c r="M19" s="341">
        <v>1061</v>
      </c>
      <c r="N19" s="342">
        <v>15.681347916050841</v>
      </c>
      <c r="O19" s="341"/>
      <c r="P19" s="341">
        <v>3210</v>
      </c>
      <c r="Q19" s="342">
        <v>24.13170951736581</v>
      </c>
      <c r="R19" s="341">
        <v>2815</v>
      </c>
      <c r="S19" s="342">
        <v>87.694704049844248</v>
      </c>
    </row>
    <row r="20" spans="1:19" s="275" customFormat="1" ht="18" customHeight="1" x14ac:dyDescent="0.2">
      <c r="A20" s="318"/>
      <c r="B20" s="331" t="s">
        <v>6</v>
      </c>
      <c r="C20" s="341">
        <f t="shared" si="0"/>
        <v>7985</v>
      </c>
      <c r="D20" s="342">
        <f t="shared" si="1"/>
        <v>7.9290998460850997</v>
      </c>
      <c r="E20" s="338"/>
      <c r="F20" s="341">
        <v>2477</v>
      </c>
      <c r="G20" s="342">
        <v>31.020663744520977</v>
      </c>
      <c r="H20" s="341">
        <v>370</v>
      </c>
      <c r="I20" s="342">
        <v>14.937424303593055</v>
      </c>
      <c r="J20" s="341"/>
      <c r="K20" s="341">
        <v>3655</v>
      </c>
      <c r="L20" s="342">
        <v>45.773324984345649</v>
      </c>
      <c r="M20" s="341">
        <v>875</v>
      </c>
      <c r="N20" s="342">
        <v>23.93980848153215</v>
      </c>
      <c r="O20" s="341"/>
      <c r="P20" s="341">
        <v>1853</v>
      </c>
      <c r="Q20" s="342">
        <v>23.206011271133377</v>
      </c>
      <c r="R20" s="341">
        <v>628</v>
      </c>
      <c r="S20" s="342">
        <v>33.890987587695633</v>
      </c>
    </row>
    <row r="21" spans="1:19" s="275" customFormat="1" ht="18" customHeight="1" x14ac:dyDescent="0.2">
      <c r="A21" s="318"/>
      <c r="B21" s="331" t="s">
        <v>5</v>
      </c>
      <c r="C21" s="341">
        <f t="shared" si="0"/>
        <v>2177</v>
      </c>
      <c r="D21" s="342">
        <f t="shared" si="1"/>
        <v>2.1617595948562633</v>
      </c>
      <c r="E21" s="338"/>
      <c r="F21" s="341">
        <v>695</v>
      </c>
      <c r="G21" s="342">
        <v>31.924666972898486</v>
      </c>
      <c r="H21" s="341">
        <v>488</v>
      </c>
      <c r="I21" s="342">
        <v>70.2158273381295</v>
      </c>
      <c r="J21" s="341"/>
      <c r="K21" s="341">
        <v>831</v>
      </c>
      <c r="L21" s="342">
        <v>38.171796049609554</v>
      </c>
      <c r="M21" s="341">
        <v>634</v>
      </c>
      <c r="N21" s="342">
        <v>76.293622141997602</v>
      </c>
      <c r="O21" s="341"/>
      <c r="P21" s="341">
        <v>651</v>
      </c>
      <c r="Q21" s="342">
        <v>29.903536977491964</v>
      </c>
      <c r="R21" s="341">
        <v>544</v>
      </c>
      <c r="S21" s="342">
        <v>83.563748079877115</v>
      </c>
    </row>
    <row r="22" spans="1:19" s="275" customFormat="1" ht="18" customHeight="1" x14ac:dyDescent="0.2">
      <c r="A22" s="318"/>
      <c r="B22" s="331" t="s">
        <v>38</v>
      </c>
      <c r="C22" s="341">
        <f t="shared" si="0"/>
        <v>8608</v>
      </c>
      <c r="D22" s="342">
        <f t="shared" si="1"/>
        <v>8.5477384439700117</v>
      </c>
      <c r="E22" s="338"/>
      <c r="F22" s="341">
        <v>2027</v>
      </c>
      <c r="G22" s="342">
        <v>23.5478624535316</v>
      </c>
      <c r="H22" s="341">
        <v>386</v>
      </c>
      <c r="I22" s="342">
        <v>19.042920572274298</v>
      </c>
      <c r="J22" s="341"/>
      <c r="K22" s="341">
        <v>3108</v>
      </c>
      <c r="L22" s="342">
        <v>36.105947955390334</v>
      </c>
      <c r="M22" s="341">
        <v>1012</v>
      </c>
      <c r="N22" s="342">
        <v>32.56113256113256</v>
      </c>
      <c r="O22" s="341"/>
      <c r="P22" s="341">
        <v>3473</v>
      </c>
      <c r="Q22" s="342">
        <v>40.346189591078065</v>
      </c>
      <c r="R22" s="341">
        <v>1532</v>
      </c>
      <c r="S22" s="342">
        <v>44.111718974949611</v>
      </c>
    </row>
    <row r="23" spans="1:19" s="275" customFormat="1" ht="18" customHeight="1" x14ac:dyDescent="0.2">
      <c r="A23" s="318"/>
      <c r="B23" s="331" t="s">
        <v>45</v>
      </c>
      <c r="C23" s="341">
        <f t="shared" si="0"/>
        <v>16520</v>
      </c>
      <c r="D23" s="342">
        <f t="shared" si="1"/>
        <v>16.404349337172931</v>
      </c>
      <c r="E23" s="338"/>
      <c r="F23" s="341">
        <v>6064</v>
      </c>
      <c r="G23" s="342">
        <v>36.707021791767552</v>
      </c>
      <c r="H23" s="341">
        <v>2449</v>
      </c>
      <c r="I23" s="342">
        <v>40.385883905013195</v>
      </c>
      <c r="J23" s="341"/>
      <c r="K23" s="341">
        <v>7195</v>
      </c>
      <c r="L23" s="342">
        <v>43.553268765133176</v>
      </c>
      <c r="M23" s="341">
        <v>3882</v>
      </c>
      <c r="N23" s="342">
        <v>53.954134815844334</v>
      </c>
      <c r="O23" s="341"/>
      <c r="P23" s="341">
        <v>3261</v>
      </c>
      <c r="Q23" s="342">
        <v>19.739709443099272</v>
      </c>
      <c r="R23" s="341">
        <v>2124</v>
      </c>
      <c r="S23" s="342">
        <v>65.133394664213426</v>
      </c>
    </row>
    <row r="24" spans="1:19" s="275" customFormat="1" ht="18" customHeight="1" x14ac:dyDescent="0.2">
      <c r="A24" s="318">
        <v>47094</v>
      </c>
      <c r="B24" s="331" t="s">
        <v>46</v>
      </c>
      <c r="C24" s="341">
        <f t="shared" si="0"/>
        <v>3969</v>
      </c>
      <c r="D24" s="342">
        <f t="shared" si="1"/>
        <v>3.9412144382106149</v>
      </c>
      <c r="E24" s="338"/>
      <c r="F24" s="341">
        <v>1424</v>
      </c>
      <c r="G24" s="342">
        <v>35.878054925673972</v>
      </c>
      <c r="H24" s="341">
        <v>185</v>
      </c>
      <c r="I24" s="342">
        <v>12.991573033707866</v>
      </c>
      <c r="J24" s="341"/>
      <c r="K24" s="341">
        <v>1941</v>
      </c>
      <c r="L24" s="342">
        <v>48.904006046863188</v>
      </c>
      <c r="M24" s="341">
        <v>194</v>
      </c>
      <c r="N24" s="342">
        <v>9.9948480164863476</v>
      </c>
      <c r="O24" s="341"/>
      <c r="P24" s="341">
        <v>604</v>
      </c>
      <c r="Q24" s="342">
        <v>15.217939027462837</v>
      </c>
      <c r="R24" s="341">
        <v>108</v>
      </c>
      <c r="S24" s="342">
        <v>17.880794701986755</v>
      </c>
    </row>
    <row r="25" spans="1:19" s="275" customFormat="1" ht="18" customHeight="1" x14ac:dyDescent="0.2">
      <c r="B25" s="331" t="s">
        <v>47</v>
      </c>
      <c r="C25" s="341">
        <f t="shared" si="0"/>
        <v>585</v>
      </c>
      <c r="D25" s="342">
        <f t="shared" si="1"/>
        <v>0.58090462241199547</v>
      </c>
      <c r="E25" s="338"/>
      <c r="F25" s="341">
        <v>154</v>
      </c>
      <c r="G25" s="342">
        <v>26.324786324786327</v>
      </c>
      <c r="H25" s="341">
        <v>35</v>
      </c>
      <c r="I25" s="342">
        <v>22.727272727272727</v>
      </c>
      <c r="J25" s="341"/>
      <c r="K25" s="341">
        <v>221</v>
      </c>
      <c r="L25" s="342">
        <v>37.777777777777779</v>
      </c>
      <c r="M25" s="341">
        <v>73</v>
      </c>
      <c r="N25" s="342">
        <v>33.031674208144793</v>
      </c>
      <c r="O25" s="341"/>
      <c r="P25" s="341">
        <v>210</v>
      </c>
      <c r="Q25" s="342">
        <v>35.897435897435898</v>
      </c>
      <c r="R25" s="341">
        <v>81</v>
      </c>
      <c r="S25" s="342">
        <v>38.571428571428577</v>
      </c>
    </row>
    <row r="26" spans="1:19" s="275" customFormat="1" ht="18" customHeight="1" x14ac:dyDescent="0.2">
      <c r="B26" s="331" t="s">
        <v>48</v>
      </c>
      <c r="C26" s="341">
        <f t="shared" si="0"/>
        <v>7515</v>
      </c>
      <c r="D26" s="342">
        <f t="shared" si="1"/>
        <v>7.4623901494464029</v>
      </c>
      <c r="E26" s="338"/>
      <c r="F26" s="341">
        <v>1832</v>
      </c>
      <c r="G26" s="342">
        <v>24.377910844976714</v>
      </c>
      <c r="H26" s="341">
        <v>235</v>
      </c>
      <c r="I26" s="342">
        <v>12.827510917030569</v>
      </c>
      <c r="J26" s="341"/>
      <c r="K26" s="341">
        <v>3162</v>
      </c>
      <c r="L26" s="342">
        <v>42.075848303393215</v>
      </c>
      <c r="M26" s="341">
        <v>489</v>
      </c>
      <c r="N26" s="342">
        <v>15.464895635673626</v>
      </c>
      <c r="O26" s="341"/>
      <c r="P26" s="341">
        <v>2521</v>
      </c>
      <c r="Q26" s="342">
        <v>33.546240851630074</v>
      </c>
      <c r="R26" s="341">
        <v>663</v>
      </c>
      <c r="S26" s="342">
        <v>26.299087663625549</v>
      </c>
    </row>
    <row r="27" spans="1:19" s="275" customFormat="1" ht="18" customHeight="1" x14ac:dyDescent="0.2">
      <c r="B27" s="331" t="s">
        <v>49</v>
      </c>
      <c r="C27" s="341">
        <f t="shared" si="0"/>
        <v>1259</v>
      </c>
      <c r="D27" s="342">
        <f t="shared" si="1"/>
        <v>1.2501861873789781</v>
      </c>
      <c r="E27" s="338"/>
      <c r="F27" s="341">
        <v>402</v>
      </c>
      <c r="G27" s="342">
        <v>31.930103256552822</v>
      </c>
      <c r="H27" s="341">
        <v>44</v>
      </c>
      <c r="I27" s="342">
        <v>10.945273631840797</v>
      </c>
      <c r="J27" s="341"/>
      <c r="K27" s="341">
        <v>609</v>
      </c>
      <c r="L27" s="342">
        <v>48.371723590150914</v>
      </c>
      <c r="M27" s="341">
        <v>62</v>
      </c>
      <c r="N27" s="342">
        <v>10.180623973727423</v>
      </c>
      <c r="O27" s="341"/>
      <c r="P27" s="341">
        <v>248</v>
      </c>
      <c r="Q27" s="342">
        <v>19.698173153296267</v>
      </c>
      <c r="R27" s="341">
        <v>64</v>
      </c>
      <c r="S27" s="342">
        <v>25.806451612903224</v>
      </c>
    </row>
    <row r="28" spans="1:19" s="275" customFormat="1" ht="18" customHeight="1" x14ac:dyDescent="0.2">
      <c r="B28" s="336" t="s">
        <v>4</v>
      </c>
      <c r="C28" s="343">
        <f t="shared" si="0"/>
        <v>67</v>
      </c>
      <c r="D28" s="344">
        <f t="shared" si="1"/>
        <v>6.6530956754878107E-2</v>
      </c>
      <c r="E28" s="338"/>
      <c r="F28" s="343">
        <v>23</v>
      </c>
      <c r="G28" s="344">
        <v>34.328358208955223</v>
      </c>
      <c r="H28" s="343">
        <v>11</v>
      </c>
      <c r="I28" s="344">
        <v>47.826086956521742</v>
      </c>
      <c r="J28" s="341"/>
      <c r="K28" s="343">
        <v>27</v>
      </c>
      <c r="L28" s="344">
        <v>40.298507462686565</v>
      </c>
      <c r="M28" s="343">
        <v>13</v>
      </c>
      <c r="N28" s="344">
        <v>48.148148148148145</v>
      </c>
      <c r="O28" s="341"/>
      <c r="P28" s="343">
        <v>17</v>
      </c>
      <c r="Q28" s="344">
        <v>25.373134328358208</v>
      </c>
      <c r="R28" s="343">
        <v>13</v>
      </c>
      <c r="S28" s="344">
        <v>76.470588235294116</v>
      </c>
    </row>
    <row r="29" spans="1:19" s="212" customFormat="1" ht="18" customHeight="1" x14ac:dyDescent="0.2">
      <c r="B29" s="332" t="s">
        <v>3</v>
      </c>
      <c r="C29" s="333">
        <f>SUM(C11:C28)</f>
        <v>100705</v>
      </c>
      <c r="D29" s="334">
        <f t="shared" si="1"/>
        <v>100</v>
      </c>
      <c r="E29" s="349"/>
      <c r="F29" s="333">
        <f>SUM(F11:F28)</f>
        <v>31531</v>
      </c>
      <c r="G29" s="334">
        <f t="shared" ref="G29" si="2">F29/$C29*100</f>
        <v>31.310262648329278</v>
      </c>
      <c r="H29" s="333">
        <f>SUM(H11:H28)</f>
        <v>8494</v>
      </c>
      <c r="I29" s="334">
        <f t="shared" ref="I29" si="3">H29/F29*100</f>
        <v>26.938568393010055</v>
      </c>
      <c r="J29" s="352"/>
      <c r="K29" s="333">
        <f>SUM(K11:K28)</f>
        <v>44254</v>
      </c>
      <c r="L29" s="334">
        <f t="shared" ref="L29" si="4">K29/$C29*100</f>
        <v>43.944193436274261</v>
      </c>
      <c r="M29" s="333">
        <f>SUM(M11:M28)</f>
        <v>14271</v>
      </c>
      <c r="N29" s="334">
        <f t="shared" ref="N29" si="5">M29/K29*100</f>
        <v>32.247932390292405</v>
      </c>
      <c r="O29" s="352"/>
      <c r="P29" s="333">
        <f>SUM(P11:P28)</f>
        <v>24920</v>
      </c>
      <c r="Q29" s="353">
        <f t="shared" ref="Q29" si="6">P29/$C29*100</f>
        <v>24.745543915396457</v>
      </c>
      <c r="R29" s="333">
        <f>SUM(R11:R28)</f>
        <v>11351</v>
      </c>
      <c r="S29" s="353">
        <f t="shared" ref="S29" si="7">R29/P29*100</f>
        <v>45.549759229534509</v>
      </c>
    </row>
    <row r="30" spans="1:19" s="256" customFormat="1" ht="6.75" customHeight="1" x14ac:dyDescent="0.2">
      <c r="B30" s="1133"/>
      <c r="C30" s="1133"/>
      <c r="D30" s="1133"/>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31" t="s">
        <v>378</v>
      </c>
      <c r="C3" s="1031"/>
      <c r="D3" s="1031"/>
      <c r="E3" s="1031"/>
      <c r="F3" s="1031"/>
      <c r="G3" s="1031"/>
      <c r="H3" s="1031"/>
      <c r="I3" s="1031"/>
      <c r="J3" s="1031"/>
      <c r="K3" s="1031"/>
      <c r="L3" s="1031"/>
      <c r="M3" s="1031"/>
      <c r="N3" s="1031"/>
      <c r="O3" s="1031"/>
      <c r="P3" s="1031"/>
      <c r="Q3" s="1031"/>
      <c r="R3" s="1031"/>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EVO_sol!R6</f>
        <v>45107</v>
      </c>
      <c r="S6" s="1030"/>
    </row>
    <row r="7" spans="1:21" x14ac:dyDescent="0.25">
      <c r="B7" s="938"/>
      <c r="C7" s="871">
        <v>43465</v>
      </c>
      <c r="D7" s="871">
        <v>43830</v>
      </c>
      <c r="E7" s="871">
        <v>44196</v>
      </c>
      <c r="F7" s="871">
        <v>44561</v>
      </c>
      <c r="G7" s="871">
        <v>44926</v>
      </c>
      <c r="H7" s="871">
        <f>EVO!H7</f>
        <v>45107</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354473</v>
      </c>
      <c r="D8" s="917">
        <v>361314</v>
      </c>
      <c r="E8" s="917">
        <v>351802</v>
      </c>
      <c r="F8" s="917">
        <v>362202</v>
      </c>
      <c r="G8" s="917">
        <v>375118</v>
      </c>
      <c r="H8" s="917">
        <v>384241</v>
      </c>
      <c r="I8" s="882"/>
      <c r="J8" s="918">
        <v>1.9299072143717622E-2</v>
      </c>
      <c r="K8" s="917">
        <v>6841</v>
      </c>
      <c r="L8" s="919">
        <v>-2.632613184100252E-2</v>
      </c>
      <c r="M8" s="920">
        <v>-9512</v>
      </c>
      <c r="N8" s="919">
        <v>2.9562083217264279E-2</v>
      </c>
      <c r="O8" s="920">
        <v>10400</v>
      </c>
      <c r="P8" s="919">
        <v>3.5659659527004228E-2</v>
      </c>
      <c r="Q8" s="920">
        <f>G8-F8</f>
        <v>12916</v>
      </c>
      <c r="R8" s="921">
        <f>[1]Cuadro_CCAA2!N30</f>
        <v>5.0613840811527533E-2</v>
      </c>
      <c r="S8" s="920">
        <f>[1]Cuadro_CCAA2!O30</f>
        <v>18511</v>
      </c>
    </row>
    <row r="9" spans="1:21" x14ac:dyDescent="0.25">
      <c r="B9" s="939" t="s">
        <v>10</v>
      </c>
      <c r="C9" s="887">
        <v>42117</v>
      </c>
      <c r="D9" s="887">
        <v>47743</v>
      </c>
      <c r="E9" s="887">
        <v>44726</v>
      </c>
      <c r="F9" s="887">
        <v>45995</v>
      </c>
      <c r="G9" s="887">
        <v>46968</v>
      </c>
      <c r="H9" s="887">
        <v>48209</v>
      </c>
      <c r="I9" s="888"/>
      <c r="J9" s="889">
        <v>0.13358026450127025</v>
      </c>
      <c r="K9" s="887">
        <v>5626</v>
      </c>
      <c r="L9" s="892">
        <v>-6.3192509896738747E-2</v>
      </c>
      <c r="M9" s="890">
        <v>-3017</v>
      </c>
      <c r="N9" s="892">
        <v>2.837275857443089E-2</v>
      </c>
      <c r="O9" s="890">
        <v>1269</v>
      </c>
      <c r="P9" s="892">
        <v>2.1154473312316568E-2</v>
      </c>
      <c r="Q9" s="890">
        <f t="shared" ref="Q9:Q25" si="0">G9-F9</f>
        <v>973</v>
      </c>
      <c r="R9" s="891">
        <f>[1]Cuadro_CCAA2!N31</f>
        <v>3.4905437605993628E-2</v>
      </c>
      <c r="S9" s="890">
        <f>[1]Cuadro_CCAA2!O31</f>
        <v>1626</v>
      </c>
    </row>
    <row r="10" spans="1:21" x14ac:dyDescent="0.25">
      <c r="B10" s="939" t="s">
        <v>40</v>
      </c>
      <c r="C10" s="887">
        <v>33668</v>
      </c>
      <c r="D10" s="887">
        <v>35198</v>
      </c>
      <c r="E10" s="887">
        <v>35711</v>
      </c>
      <c r="F10" s="887">
        <v>38230</v>
      </c>
      <c r="G10" s="887">
        <v>40199</v>
      </c>
      <c r="H10" s="887">
        <v>41658</v>
      </c>
      <c r="I10" s="888"/>
      <c r="J10" s="889">
        <v>4.5443744802186048E-2</v>
      </c>
      <c r="K10" s="887">
        <v>1530</v>
      </c>
      <c r="L10" s="892">
        <v>1.4574691743849177E-2</v>
      </c>
      <c r="M10" s="890">
        <v>513</v>
      </c>
      <c r="N10" s="892">
        <v>7.0538489541037697E-2</v>
      </c>
      <c r="O10" s="890">
        <v>2519</v>
      </c>
      <c r="P10" s="892">
        <v>5.1504054407533362E-2</v>
      </c>
      <c r="Q10" s="890">
        <f t="shared" si="0"/>
        <v>1969</v>
      </c>
      <c r="R10" s="891">
        <f>[1]Cuadro_CCAA2!N32</f>
        <v>4.9557834269733592E-2</v>
      </c>
      <c r="S10" s="890">
        <f>[1]Cuadro_CCAA2!O32</f>
        <v>1967</v>
      </c>
    </row>
    <row r="11" spans="1:21" x14ac:dyDescent="0.25">
      <c r="B11" s="939" t="s">
        <v>41</v>
      </c>
      <c r="C11" s="887">
        <v>25370</v>
      </c>
      <c r="D11" s="887">
        <v>30928</v>
      </c>
      <c r="E11" s="887">
        <v>31586</v>
      </c>
      <c r="F11" s="887">
        <v>33061</v>
      </c>
      <c r="G11" s="887">
        <v>36020</v>
      </c>
      <c r="H11" s="887">
        <v>38540</v>
      </c>
      <c r="I11" s="888"/>
      <c r="J11" s="889">
        <v>0.21907765076862429</v>
      </c>
      <c r="K11" s="887">
        <v>5558</v>
      </c>
      <c r="L11" s="892">
        <v>2.1275219865493966E-2</v>
      </c>
      <c r="M11" s="890">
        <v>658</v>
      </c>
      <c r="N11" s="892">
        <v>4.6697904134743284E-2</v>
      </c>
      <c r="O11" s="890">
        <v>1475</v>
      </c>
      <c r="P11" s="892">
        <v>8.9501225008318031E-2</v>
      </c>
      <c r="Q11" s="890">
        <f t="shared" si="0"/>
        <v>2959</v>
      </c>
      <c r="R11" s="891">
        <f>[1]Cuadro_CCAA2!N33</f>
        <v>0.12456595955764338</v>
      </c>
      <c r="S11" s="890">
        <f>[1]Cuadro_CCAA2!O33</f>
        <v>4269</v>
      </c>
    </row>
    <row r="12" spans="1:21" x14ac:dyDescent="0.25">
      <c r="B12" s="939" t="s">
        <v>9</v>
      </c>
      <c r="C12" s="887">
        <v>35850</v>
      </c>
      <c r="D12" s="887">
        <v>37916</v>
      </c>
      <c r="E12" s="887">
        <v>38655</v>
      </c>
      <c r="F12" s="887">
        <v>42298</v>
      </c>
      <c r="G12" s="887">
        <v>47498</v>
      </c>
      <c r="H12" s="887">
        <v>50306</v>
      </c>
      <c r="I12" s="888"/>
      <c r="J12" s="889">
        <v>5.7629009762901084E-2</v>
      </c>
      <c r="K12" s="887">
        <v>2066</v>
      </c>
      <c r="L12" s="892">
        <v>1.9490452579385975E-2</v>
      </c>
      <c r="M12" s="890">
        <v>739</v>
      </c>
      <c r="N12" s="892">
        <v>9.4243952916828411E-2</v>
      </c>
      <c r="O12" s="890">
        <v>3643</v>
      </c>
      <c r="P12" s="892">
        <v>0.12293725471653505</v>
      </c>
      <c r="Q12" s="890">
        <f t="shared" si="0"/>
        <v>5200</v>
      </c>
      <c r="R12" s="891">
        <f>[1]Cuadro_CCAA2!N34</f>
        <v>0.12124994427851821</v>
      </c>
      <c r="S12" s="890">
        <f>[1]Cuadro_CCAA2!O34</f>
        <v>5440</v>
      </c>
      <c r="U12" s="922"/>
    </row>
    <row r="13" spans="1:21" x14ac:dyDescent="0.25">
      <c r="B13" s="939" t="s">
        <v>8</v>
      </c>
      <c r="C13" s="887">
        <v>24151</v>
      </c>
      <c r="D13" s="887">
        <v>24993</v>
      </c>
      <c r="E13" s="887">
        <v>24832</v>
      </c>
      <c r="F13" s="887">
        <v>22687</v>
      </c>
      <c r="G13" s="887">
        <v>22423</v>
      </c>
      <c r="H13" s="887">
        <v>22849</v>
      </c>
      <c r="I13" s="888"/>
      <c r="J13" s="889">
        <v>3.4863980787545046E-2</v>
      </c>
      <c r="K13" s="887">
        <v>842</v>
      </c>
      <c r="L13" s="892">
        <v>-6.441803705037441E-3</v>
      </c>
      <c r="M13" s="890">
        <v>-161</v>
      </c>
      <c r="N13" s="892">
        <v>-8.6380476804123751E-2</v>
      </c>
      <c r="O13" s="890">
        <v>-2145</v>
      </c>
      <c r="P13" s="892">
        <v>-1.1636620090800909E-2</v>
      </c>
      <c r="Q13" s="890">
        <f t="shared" si="0"/>
        <v>-264</v>
      </c>
      <c r="R13" s="891">
        <f>[1]Cuadro_CCAA2!N35</f>
        <v>-1.7503172450006321E-4</v>
      </c>
      <c r="S13" s="890">
        <f>[1]Cuadro_CCAA2!O35</f>
        <v>-4</v>
      </c>
      <c r="U13" s="922"/>
    </row>
    <row r="14" spans="1:21" x14ac:dyDescent="0.25">
      <c r="B14" s="939" t="s">
        <v>7</v>
      </c>
      <c r="C14" s="887">
        <v>120362</v>
      </c>
      <c r="D14" s="887">
        <v>134693</v>
      </c>
      <c r="E14" s="887">
        <v>132386</v>
      </c>
      <c r="F14" s="887">
        <v>133847</v>
      </c>
      <c r="G14" s="887">
        <v>139217</v>
      </c>
      <c r="H14" s="887">
        <v>143181</v>
      </c>
      <c r="I14" s="888"/>
      <c r="J14" s="889">
        <v>0.11906581811535211</v>
      </c>
      <c r="K14" s="887">
        <v>14331</v>
      </c>
      <c r="L14" s="892">
        <v>-1.7127838863192579E-2</v>
      </c>
      <c r="M14" s="890">
        <v>-2307</v>
      </c>
      <c r="N14" s="892">
        <v>1.1035910141555805E-2</v>
      </c>
      <c r="O14" s="890">
        <v>1461</v>
      </c>
      <c r="P14" s="892">
        <v>4.0120436020232075E-2</v>
      </c>
      <c r="Q14" s="890">
        <f t="shared" si="0"/>
        <v>5370</v>
      </c>
      <c r="R14" s="891">
        <f>[1]Cuadro_CCAA2!N36</f>
        <v>5.3940656444833701E-2</v>
      </c>
      <c r="S14" s="890">
        <f>[1]Cuadro_CCAA2!O36</f>
        <v>7328</v>
      </c>
      <c r="U14" s="922"/>
    </row>
    <row r="15" spans="1:21" x14ac:dyDescent="0.25">
      <c r="B15" s="939" t="s">
        <v>43</v>
      </c>
      <c r="C15" s="887">
        <v>81735</v>
      </c>
      <c r="D15" s="887">
        <v>85461</v>
      </c>
      <c r="E15" s="887">
        <v>81399</v>
      </c>
      <c r="F15" s="887">
        <v>83372</v>
      </c>
      <c r="G15" s="887">
        <v>86743</v>
      </c>
      <c r="H15" s="887">
        <v>89970</v>
      </c>
      <c r="I15" s="888"/>
      <c r="J15" s="889">
        <v>4.5586346118553944E-2</v>
      </c>
      <c r="K15" s="887">
        <v>3726</v>
      </c>
      <c r="L15" s="892">
        <v>-4.7530452487099417E-2</v>
      </c>
      <c r="M15" s="890">
        <v>-4062</v>
      </c>
      <c r="N15" s="892">
        <v>2.4238627010159774E-2</v>
      </c>
      <c r="O15" s="890">
        <v>1973</v>
      </c>
      <c r="P15" s="892">
        <v>4.0433238977114705E-2</v>
      </c>
      <c r="Q15" s="890">
        <f t="shared" si="0"/>
        <v>3371</v>
      </c>
      <c r="R15" s="891">
        <f>[1]Cuadro_CCAA2!N37</f>
        <v>5.7276487731503289E-2</v>
      </c>
      <c r="S15" s="890">
        <f>[1]Cuadro_CCAA2!O37</f>
        <v>4874</v>
      </c>
      <c r="U15" s="922"/>
    </row>
    <row r="16" spans="1:21" x14ac:dyDescent="0.25">
      <c r="B16" s="939" t="s">
        <v>44</v>
      </c>
      <c r="C16" s="887">
        <v>292526</v>
      </c>
      <c r="D16" s="887">
        <v>307817</v>
      </c>
      <c r="E16" s="887">
        <v>300021</v>
      </c>
      <c r="F16" s="887">
        <v>315907</v>
      </c>
      <c r="G16" s="887">
        <v>330438</v>
      </c>
      <c r="H16" s="887">
        <v>341061</v>
      </c>
      <c r="I16" s="888"/>
      <c r="J16" s="889">
        <v>5.2272276652331806E-2</v>
      </c>
      <c r="K16" s="887">
        <v>15291</v>
      </c>
      <c r="L16" s="892">
        <v>-2.5326736340098188E-2</v>
      </c>
      <c r="M16" s="890">
        <v>-7796</v>
      </c>
      <c r="N16" s="892">
        <v>5.2949626859453147E-2</v>
      </c>
      <c r="O16" s="890">
        <v>15886</v>
      </c>
      <c r="P16" s="892">
        <v>4.5997714517247212E-2</v>
      </c>
      <c r="Q16" s="890">
        <f t="shared" si="0"/>
        <v>14531</v>
      </c>
      <c r="R16" s="891">
        <f>[1]Cuadro_CCAA2!N38</f>
        <v>6.0681264752805886E-2</v>
      </c>
      <c r="S16" s="890">
        <f>[1]Cuadro_CCAA2!O38</f>
        <v>19512</v>
      </c>
      <c r="U16" s="922"/>
    </row>
    <row r="17" spans="2:23" x14ac:dyDescent="0.25">
      <c r="B17" s="939" t="s">
        <v>6</v>
      </c>
      <c r="C17" s="887">
        <v>102144</v>
      </c>
      <c r="D17" s="887">
        <v>121696</v>
      </c>
      <c r="E17" s="887">
        <v>136159</v>
      </c>
      <c r="F17" s="887">
        <v>151649</v>
      </c>
      <c r="G17" s="887">
        <v>169110</v>
      </c>
      <c r="H17" s="887">
        <v>179873</v>
      </c>
      <c r="I17" s="888"/>
      <c r="J17" s="889">
        <v>0.19141604010025071</v>
      </c>
      <c r="K17" s="887">
        <v>19552</v>
      </c>
      <c r="L17" s="892">
        <v>0.11884531948461752</v>
      </c>
      <c r="M17" s="890">
        <v>14463</v>
      </c>
      <c r="N17" s="892">
        <v>0.11376405525892519</v>
      </c>
      <c r="O17" s="890">
        <v>15490</v>
      </c>
      <c r="P17" s="892">
        <v>0.11514088454259497</v>
      </c>
      <c r="Q17" s="890">
        <f t="shared" si="0"/>
        <v>17461</v>
      </c>
      <c r="R17" s="891">
        <f>[1]Cuadro_CCAA2!N39</f>
        <v>0.14178256536559664</v>
      </c>
      <c r="S17" s="890">
        <f>[1]Cuadro_CCAA2!O39</f>
        <v>22336</v>
      </c>
      <c r="U17" s="922"/>
    </row>
    <row r="18" spans="2:23" x14ac:dyDescent="0.25">
      <c r="B18" s="939" t="s">
        <v>5</v>
      </c>
      <c r="C18" s="887">
        <v>46533</v>
      </c>
      <c r="D18" s="887">
        <v>49654</v>
      </c>
      <c r="E18" s="887">
        <v>49281</v>
      </c>
      <c r="F18" s="887">
        <v>50941</v>
      </c>
      <c r="G18" s="887">
        <v>53876</v>
      </c>
      <c r="H18" s="887">
        <v>54967</v>
      </c>
      <c r="I18" s="888"/>
      <c r="J18" s="889">
        <v>6.7070681022070255E-2</v>
      </c>
      <c r="K18" s="887">
        <v>3121</v>
      </c>
      <c r="L18" s="892">
        <v>-7.5119829218189826E-3</v>
      </c>
      <c r="M18" s="890">
        <v>-373</v>
      </c>
      <c r="N18" s="892">
        <v>3.3684381404598174E-2</v>
      </c>
      <c r="O18" s="890">
        <v>1660</v>
      </c>
      <c r="P18" s="892">
        <v>5.761567303350934E-2</v>
      </c>
      <c r="Q18" s="890">
        <f t="shared" si="0"/>
        <v>2935</v>
      </c>
      <c r="R18" s="891">
        <f>[1]Cuadro_CCAA2!N40</f>
        <v>5.0130867546758884E-2</v>
      </c>
      <c r="S18" s="890">
        <f>[1]Cuadro_CCAA2!O40</f>
        <v>2624</v>
      </c>
      <c r="U18" s="922"/>
    </row>
    <row r="19" spans="2:23" x14ac:dyDescent="0.25">
      <c r="B19" s="939" t="s">
        <v>38</v>
      </c>
      <c r="C19" s="887">
        <v>79727</v>
      </c>
      <c r="D19" s="887">
        <v>80292</v>
      </c>
      <c r="E19" s="887">
        <v>77049</v>
      </c>
      <c r="F19" s="887">
        <v>77553</v>
      </c>
      <c r="G19" s="887">
        <v>79015</v>
      </c>
      <c r="H19" s="887">
        <v>82735</v>
      </c>
      <c r="I19" s="888"/>
      <c r="J19" s="889">
        <v>7.0866833067844137E-3</v>
      </c>
      <c r="K19" s="887">
        <v>565</v>
      </c>
      <c r="L19" s="892">
        <v>-4.0390076221790472E-2</v>
      </c>
      <c r="M19" s="890">
        <v>-3243</v>
      </c>
      <c r="N19" s="892">
        <v>6.5412919051512919E-3</v>
      </c>
      <c r="O19" s="890">
        <v>504</v>
      </c>
      <c r="P19" s="892">
        <v>1.8851624050649329E-2</v>
      </c>
      <c r="Q19" s="890">
        <f t="shared" si="0"/>
        <v>1462</v>
      </c>
      <c r="R19" s="891">
        <f>[1]Cuadro_CCAA2!N41</f>
        <v>6.298099777729238E-2</v>
      </c>
      <c r="S19" s="890">
        <f>[1]Cuadro_CCAA2!O41</f>
        <v>4902</v>
      </c>
      <c r="U19" s="922"/>
    </row>
    <row r="20" spans="2:23" x14ac:dyDescent="0.25">
      <c r="B20" s="939" t="s">
        <v>45</v>
      </c>
      <c r="C20" s="887">
        <v>215050</v>
      </c>
      <c r="D20" s="887">
        <v>227239</v>
      </c>
      <c r="E20" s="887">
        <v>216497</v>
      </c>
      <c r="F20" s="887">
        <v>215854</v>
      </c>
      <c r="G20" s="887">
        <v>224758</v>
      </c>
      <c r="H20" s="887">
        <v>232772</v>
      </c>
      <c r="I20" s="888"/>
      <c r="J20" s="889">
        <v>5.6679841897233185E-2</v>
      </c>
      <c r="K20" s="887">
        <v>12189</v>
      </c>
      <c r="L20" s="892">
        <v>-4.7271815137366335E-2</v>
      </c>
      <c r="M20" s="890">
        <v>-10742</v>
      </c>
      <c r="N20" s="892">
        <v>-2.9700180602963977E-3</v>
      </c>
      <c r="O20" s="890">
        <v>-643</v>
      </c>
      <c r="P20" s="892">
        <v>4.1250104237123164E-2</v>
      </c>
      <c r="Q20" s="890">
        <f t="shared" si="0"/>
        <v>8904</v>
      </c>
      <c r="R20" s="891">
        <f>[1]Cuadro_CCAA2!N42</f>
        <v>4.0028952741797852E-2</v>
      </c>
      <c r="S20" s="890">
        <f>[1]Cuadro_CCAA2!O42</f>
        <v>8959</v>
      </c>
      <c r="U20" s="922"/>
    </row>
    <row r="21" spans="2:23" x14ac:dyDescent="0.25">
      <c r="B21" s="939" t="s">
        <v>46</v>
      </c>
      <c r="C21" s="887">
        <v>43671</v>
      </c>
      <c r="D21" s="887">
        <v>46430</v>
      </c>
      <c r="E21" s="887">
        <v>45294</v>
      </c>
      <c r="F21" s="887">
        <v>47556</v>
      </c>
      <c r="G21" s="887">
        <v>50117</v>
      </c>
      <c r="H21" s="887">
        <v>51647</v>
      </c>
      <c r="I21" s="888"/>
      <c r="J21" s="889">
        <v>6.3176936639875336E-2</v>
      </c>
      <c r="K21" s="887">
        <v>2759</v>
      </c>
      <c r="L21" s="892">
        <v>-2.446693947878531E-2</v>
      </c>
      <c r="M21" s="890">
        <v>-1136</v>
      </c>
      <c r="N21" s="892">
        <v>4.994038945555701E-2</v>
      </c>
      <c r="O21" s="890">
        <v>2262</v>
      </c>
      <c r="P21" s="892">
        <v>5.3852300445790258E-2</v>
      </c>
      <c r="Q21" s="890">
        <f t="shared" si="0"/>
        <v>2561</v>
      </c>
      <c r="R21" s="891">
        <f>[1]Cuadro_CCAA2!N43</f>
        <v>4.3964262613195304E-2</v>
      </c>
      <c r="S21" s="890">
        <f>[1]Cuadro_CCAA2!O43</f>
        <v>2175</v>
      </c>
      <c r="U21" s="922"/>
    </row>
    <row r="22" spans="2:23" x14ac:dyDescent="0.25">
      <c r="B22" s="939" t="s">
        <v>47</v>
      </c>
      <c r="C22" s="887">
        <v>19559</v>
      </c>
      <c r="D22" s="887">
        <v>18635</v>
      </c>
      <c r="E22" s="887">
        <v>19594</v>
      </c>
      <c r="F22" s="887">
        <v>20339</v>
      </c>
      <c r="G22" s="887">
        <v>21233</v>
      </c>
      <c r="H22" s="887">
        <v>21682</v>
      </c>
      <c r="I22" s="888"/>
      <c r="J22" s="889">
        <v>-4.7241679022444916E-2</v>
      </c>
      <c r="K22" s="887">
        <v>-924</v>
      </c>
      <c r="L22" s="892">
        <v>5.1462302119667402E-2</v>
      </c>
      <c r="M22" s="890">
        <v>959</v>
      </c>
      <c r="N22" s="892">
        <v>3.8021843421455648E-2</v>
      </c>
      <c r="O22" s="890">
        <v>745</v>
      </c>
      <c r="P22" s="892">
        <v>4.3954963370863798E-2</v>
      </c>
      <c r="Q22" s="890">
        <f t="shared" si="0"/>
        <v>894</v>
      </c>
      <c r="R22" s="891">
        <f>[1]Cuadro_CCAA2!N44</f>
        <v>5.5958700628256919E-2</v>
      </c>
      <c r="S22" s="890">
        <f>[1]Cuadro_CCAA2!O44</f>
        <v>1149</v>
      </c>
      <c r="U22" s="922"/>
    </row>
    <row r="23" spans="2:23" x14ac:dyDescent="0.25">
      <c r="B23" s="939" t="s">
        <v>48</v>
      </c>
      <c r="C23" s="887">
        <v>102231</v>
      </c>
      <c r="D23" s="887">
        <v>105837</v>
      </c>
      <c r="E23" s="887">
        <v>105419</v>
      </c>
      <c r="F23" s="887">
        <v>106624</v>
      </c>
      <c r="G23" s="887">
        <v>108415</v>
      </c>
      <c r="H23" s="887">
        <v>110944</v>
      </c>
      <c r="I23" s="888"/>
      <c r="J23" s="889">
        <v>3.5273058074360986E-2</v>
      </c>
      <c r="K23" s="887">
        <v>3606</v>
      </c>
      <c r="L23" s="892">
        <v>-3.9494694671995401E-3</v>
      </c>
      <c r="M23" s="890">
        <v>-418</v>
      </c>
      <c r="N23" s="892">
        <v>1.1430577030705935E-2</v>
      </c>
      <c r="O23" s="890">
        <v>1205</v>
      </c>
      <c r="P23" s="892">
        <v>1.6797343937575038E-2</v>
      </c>
      <c r="Q23" s="890">
        <f t="shared" si="0"/>
        <v>1791</v>
      </c>
      <c r="R23" s="891">
        <f>[1]Cuadro_CCAA2!N45</f>
        <v>3.2517449976733337E-2</v>
      </c>
      <c r="S23" s="890">
        <f>[1]Cuadro_CCAA2!O45</f>
        <v>3494</v>
      </c>
      <c r="U23" s="922"/>
    </row>
    <row r="24" spans="2:23" x14ac:dyDescent="0.25">
      <c r="B24" s="939" t="s">
        <v>49</v>
      </c>
      <c r="C24" s="887">
        <v>15250</v>
      </c>
      <c r="D24" s="887">
        <v>15370</v>
      </c>
      <c r="E24" s="887">
        <v>14678</v>
      </c>
      <c r="F24" s="887">
        <v>15446</v>
      </c>
      <c r="G24" s="887">
        <v>14352</v>
      </c>
      <c r="H24" s="887">
        <v>14388</v>
      </c>
      <c r="I24" s="888"/>
      <c r="J24" s="889">
        <v>7.8688524590164732E-3</v>
      </c>
      <c r="K24" s="887">
        <v>120</v>
      </c>
      <c r="L24" s="892">
        <v>-4.5022771633051351E-2</v>
      </c>
      <c r="M24" s="890">
        <v>-692</v>
      </c>
      <c r="N24" s="892">
        <v>5.2323204796293821E-2</v>
      </c>
      <c r="O24" s="890">
        <v>768</v>
      </c>
      <c r="P24" s="892">
        <v>-7.0827398679269682E-2</v>
      </c>
      <c r="Q24" s="890">
        <f t="shared" si="0"/>
        <v>-1094</v>
      </c>
      <c r="R24" s="891">
        <f>[1]Cuadro_CCAA2!N46</f>
        <v>-2.1889870836165892E-2</v>
      </c>
      <c r="S24" s="890">
        <f>[1]Cuadro_CCAA2!O46</f>
        <v>-322</v>
      </c>
      <c r="U24" s="922"/>
    </row>
    <row r="25" spans="2:23" x14ac:dyDescent="0.25">
      <c r="B25" s="940" t="s">
        <v>4</v>
      </c>
      <c r="C25" s="903">
        <v>4201</v>
      </c>
      <c r="D25" s="903">
        <v>4335</v>
      </c>
      <c r="E25" s="903">
        <v>4305</v>
      </c>
      <c r="F25" s="903">
        <v>4447</v>
      </c>
      <c r="G25" s="903">
        <v>4708</v>
      </c>
      <c r="H25" s="903">
        <v>4946</v>
      </c>
      <c r="I25" s="904"/>
      <c r="J25" s="906">
        <v>3.1897167341109256E-2</v>
      </c>
      <c r="K25" s="903">
        <v>134</v>
      </c>
      <c r="L25" s="909">
        <v>-6.9204152249134898E-3</v>
      </c>
      <c r="M25" s="907">
        <v>-30</v>
      </c>
      <c r="N25" s="909">
        <v>3.2984901277584244E-2</v>
      </c>
      <c r="O25" s="907">
        <v>142</v>
      </c>
      <c r="P25" s="909">
        <v>5.8691252529795346E-2</v>
      </c>
      <c r="Q25" s="907">
        <f t="shared" si="0"/>
        <v>261</v>
      </c>
      <c r="R25" s="891">
        <f>[1]Cuadro_CCAA2!P49</f>
        <v>8.1565711786573347E-2</v>
      </c>
      <c r="S25" s="907">
        <f>[1]Cuadro_CCAA2!H47+[1]Cuadro_CCAA2!H48</f>
        <v>4946</v>
      </c>
      <c r="U25" s="922"/>
      <c r="V25" s="922"/>
      <c r="W25" s="930"/>
    </row>
    <row r="26" spans="2:23" x14ac:dyDescent="0.25">
      <c r="B26" s="872" t="s">
        <v>3</v>
      </c>
      <c r="C26" s="873">
        <v>1638618</v>
      </c>
      <c r="D26" s="873">
        <v>1735551</v>
      </c>
      <c r="E26" s="873">
        <v>1709394</v>
      </c>
      <c r="F26" s="873">
        <v>1768008</v>
      </c>
      <c r="G26" s="873">
        <v>1850208</v>
      </c>
      <c r="H26" s="873">
        <v>1913969</v>
      </c>
      <c r="I26" s="874"/>
      <c r="J26" s="875">
        <v>5.9155336997396502E-2</v>
      </c>
      <c r="K26" s="876">
        <v>96933</v>
      </c>
      <c r="L26" s="877">
        <v>-1.507129436127197E-2</v>
      </c>
      <c r="M26" s="873">
        <v>-26157</v>
      </c>
      <c r="N26" s="878">
        <v>3.4289344644944375E-2</v>
      </c>
      <c r="O26" s="879">
        <v>58614</v>
      </c>
      <c r="P26" s="878">
        <v>4.6493002294107244E-2</v>
      </c>
      <c r="Q26" s="879">
        <f>G26-F26</f>
        <v>82200</v>
      </c>
      <c r="R26" s="878">
        <f>[1]Cuadro_CCAA2!N49</f>
        <v>6.0513997460044378E-2</v>
      </c>
      <c r="S26" s="879">
        <f>SUM(S8:S25)</f>
        <v>113786</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61</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445</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30 de junio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82</v>
      </c>
      <c r="D7" s="1140"/>
      <c r="E7" s="347"/>
      <c r="F7" s="1152" t="s">
        <v>34</v>
      </c>
      <c r="G7" s="1153"/>
      <c r="H7" s="1153"/>
      <c r="I7" s="1154"/>
      <c r="J7" s="351"/>
      <c r="K7" s="1152" t="s">
        <v>52</v>
      </c>
      <c r="L7" s="1153"/>
      <c r="M7" s="1153"/>
      <c r="N7" s="1154"/>
      <c r="O7" s="351"/>
      <c r="P7" s="1152" t="s">
        <v>53</v>
      </c>
      <c r="Q7" s="1153"/>
      <c r="R7" s="1153"/>
      <c r="S7" s="1154"/>
    </row>
    <row r="8" spans="1:21" s="211" customFormat="1" ht="37.5" customHeight="1" x14ac:dyDescent="0.2">
      <c r="A8" s="212"/>
      <c r="B8" s="1137"/>
      <c r="C8" s="1141"/>
      <c r="D8" s="1142"/>
      <c r="E8" s="347"/>
      <c r="F8" s="1155" t="s">
        <v>75</v>
      </c>
      <c r="G8" s="1156"/>
      <c r="H8" s="1149" t="s">
        <v>298</v>
      </c>
      <c r="I8" s="1150"/>
      <c r="J8" s="329"/>
      <c r="K8" s="1155" t="s">
        <v>75</v>
      </c>
      <c r="L8" s="1156"/>
      <c r="M8" s="1149" t="s">
        <v>298</v>
      </c>
      <c r="N8" s="1150"/>
      <c r="O8" s="329"/>
      <c r="P8" s="1155" t="s">
        <v>75</v>
      </c>
      <c r="Q8" s="1156"/>
      <c r="R8" s="1149" t="s">
        <v>298</v>
      </c>
      <c r="S8" s="1150"/>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27347</v>
      </c>
      <c r="D11" s="340">
        <f>C11/C$29*100</f>
        <v>15.197843725686338</v>
      </c>
      <c r="E11" s="338"/>
      <c r="F11" s="335">
        <v>12101</v>
      </c>
      <c r="G11" s="340">
        <v>44.249826306359012</v>
      </c>
      <c r="H11" s="335">
        <v>12055</v>
      </c>
      <c r="I11" s="340">
        <v>99.619866126766382</v>
      </c>
      <c r="J11" s="341"/>
      <c r="K11" s="335">
        <v>15139</v>
      </c>
      <c r="L11" s="340">
        <v>55.358905912897207</v>
      </c>
      <c r="M11" s="335">
        <v>15009</v>
      </c>
      <c r="N11" s="340">
        <v>99.141290706123257</v>
      </c>
      <c r="O11" s="341"/>
      <c r="P11" s="335">
        <v>107</v>
      </c>
      <c r="Q11" s="340">
        <v>0.3912677807437745</v>
      </c>
      <c r="R11" s="335">
        <v>105</v>
      </c>
      <c r="S11" s="340">
        <v>98.130841121495322</v>
      </c>
    </row>
    <row r="12" spans="1:21" s="275" customFormat="1" ht="18" customHeight="1" x14ac:dyDescent="0.2">
      <c r="A12" s="318"/>
      <c r="B12" s="331" t="s">
        <v>10</v>
      </c>
      <c r="C12" s="341">
        <f t="shared" ref="C12:C28" si="0">F12+K12+P12</f>
        <v>3984</v>
      </c>
      <c r="D12" s="342">
        <f t="shared" ref="D12:D29" si="1">C12/C$29*100</f>
        <v>2.2140713571190398</v>
      </c>
      <c r="E12" s="338"/>
      <c r="F12" s="341">
        <v>2637</v>
      </c>
      <c r="G12" s="342">
        <v>66.189759036144579</v>
      </c>
      <c r="H12" s="341">
        <v>1327</v>
      </c>
      <c r="I12" s="342">
        <v>50.322335987864996</v>
      </c>
      <c r="J12" s="341"/>
      <c r="K12" s="341">
        <v>1230</v>
      </c>
      <c r="L12" s="342">
        <v>30.873493975903614</v>
      </c>
      <c r="M12" s="341">
        <v>629</v>
      </c>
      <c r="N12" s="342">
        <v>51.138211382113816</v>
      </c>
      <c r="O12" s="341"/>
      <c r="P12" s="341">
        <v>117</v>
      </c>
      <c r="Q12" s="342">
        <v>2.9367469879518073</v>
      </c>
      <c r="R12" s="341">
        <v>69</v>
      </c>
      <c r="S12" s="342">
        <v>58.974358974358978</v>
      </c>
    </row>
    <row r="13" spans="1:21" s="275" customFormat="1" ht="18" customHeight="1" x14ac:dyDescent="0.2">
      <c r="A13" s="318"/>
      <c r="B13" s="331" t="s">
        <v>40</v>
      </c>
      <c r="C13" s="341">
        <f t="shared" si="0"/>
        <v>3677</v>
      </c>
      <c r="D13" s="342">
        <f t="shared" si="1"/>
        <v>2.0434589307546958</v>
      </c>
      <c r="E13" s="338"/>
      <c r="F13" s="341">
        <v>1697</v>
      </c>
      <c r="G13" s="342">
        <v>46.151754147402777</v>
      </c>
      <c r="H13" s="341">
        <v>32</v>
      </c>
      <c r="I13" s="342">
        <v>1.8856806128461991</v>
      </c>
      <c r="J13" s="341"/>
      <c r="K13" s="341">
        <v>1886</v>
      </c>
      <c r="L13" s="342">
        <v>51.291813978787062</v>
      </c>
      <c r="M13" s="341">
        <v>52</v>
      </c>
      <c r="N13" s="342">
        <v>2.7571580063626722</v>
      </c>
      <c r="O13" s="341"/>
      <c r="P13" s="341">
        <v>94</v>
      </c>
      <c r="Q13" s="342">
        <v>2.5564318738101712</v>
      </c>
      <c r="R13" s="341">
        <v>33</v>
      </c>
      <c r="S13" s="342">
        <v>35.106382978723403</v>
      </c>
    </row>
    <row r="14" spans="1:21" s="275" customFormat="1" ht="18" customHeight="1" x14ac:dyDescent="0.2">
      <c r="A14" s="318"/>
      <c r="B14" s="331" t="s">
        <v>41</v>
      </c>
      <c r="C14" s="341">
        <f t="shared" si="0"/>
        <v>2930</v>
      </c>
      <c r="D14" s="342">
        <f t="shared" si="1"/>
        <v>1.6283205512948762</v>
      </c>
      <c r="E14" s="338"/>
      <c r="F14" s="341">
        <v>2052</v>
      </c>
      <c r="G14" s="342">
        <v>70.034129692832764</v>
      </c>
      <c r="H14" s="341">
        <v>2034</v>
      </c>
      <c r="I14" s="342">
        <v>99.122807017543863</v>
      </c>
      <c r="J14" s="341"/>
      <c r="K14" s="341">
        <v>872</v>
      </c>
      <c r="L14" s="342">
        <v>29.761092150170647</v>
      </c>
      <c r="M14" s="341">
        <v>792</v>
      </c>
      <c r="N14" s="342">
        <v>90.825688073394488</v>
      </c>
      <c r="O14" s="341"/>
      <c r="P14" s="341">
        <v>6</v>
      </c>
      <c r="Q14" s="342">
        <v>0.20477815699658702</v>
      </c>
      <c r="R14" s="341">
        <v>5</v>
      </c>
      <c r="S14" s="342">
        <v>83.333333333333343</v>
      </c>
    </row>
    <row r="15" spans="1:21" s="275" customFormat="1" ht="18" customHeight="1" x14ac:dyDescent="0.2">
      <c r="A15" s="318"/>
      <c r="B15" s="331" t="s">
        <v>9</v>
      </c>
      <c r="C15" s="341">
        <f t="shared" si="0"/>
        <v>4786</v>
      </c>
      <c r="D15" s="342">
        <f t="shared" si="1"/>
        <v>2.6597754807157941</v>
      </c>
      <c r="E15" s="338"/>
      <c r="F15" s="341">
        <v>2848</v>
      </c>
      <c r="G15" s="342">
        <v>59.506895110739656</v>
      </c>
      <c r="H15" s="341">
        <v>2762</v>
      </c>
      <c r="I15" s="342">
        <v>96.980337078651687</v>
      </c>
      <c r="J15" s="341"/>
      <c r="K15" s="341">
        <v>1855</v>
      </c>
      <c r="L15" s="342">
        <v>38.758880066861678</v>
      </c>
      <c r="M15" s="341">
        <v>1750</v>
      </c>
      <c r="N15" s="342">
        <v>94.339622641509436</v>
      </c>
      <c r="O15" s="341"/>
      <c r="P15" s="341">
        <v>83</v>
      </c>
      <c r="Q15" s="342">
        <v>1.7342248223986629</v>
      </c>
      <c r="R15" s="341">
        <v>74</v>
      </c>
      <c r="S15" s="342">
        <v>89.156626506024097</v>
      </c>
    </row>
    <row r="16" spans="1:21" s="275" customFormat="1" ht="18" customHeight="1" x14ac:dyDescent="0.2">
      <c r="A16" s="318"/>
      <c r="B16" s="331" t="s">
        <v>8</v>
      </c>
      <c r="C16" s="341">
        <f t="shared" si="0"/>
        <v>5080</v>
      </c>
      <c r="D16" s="342">
        <f t="shared" si="1"/>
        <v>2.8231632766477714</v>
      </c>
      <c r="E16" s="338"/>
      <c r="F16" s="341">
        <v>2195</v>
      </c>
      <c r="G16" s="342">
        <v>43.208661417322837</v>
      </c>
      <c r="H16" s="341">
        <v>13</v>
      </c>
      <c r="I16" s="342">
        <v>0.592255125284738</v>
      </c>
      <c r="J16" s="341"/>
      <c r="K16" s="341">
        <v>2836</v>
      </c>
      <c r="L16" s="342">
        <v>55.826771653543304</v>
      </c>
      <c r="M16" s="341">
        <v>20</v>
      </c>
      <c r="N16" s="342">
        <v>0.70521861777150918</v>
      </c>
      <c r="O16" s="341"/>
      <c r="P16" s="341">
        <v>49</v>
      </c>
      <c r="Q16" s="342">
        <v>0.96456692913385822</v>
      </c>
      <c r="R16" s="341">
        <v>0</v>
      </c>
      <c r="S16" s="342">
        <v>0</v>
      </c>
    </row>
    <row r="17" spans="1:19" s="275" customFormat="1" ht="18" customHeight="1" x14ac:dyDescent="0.2">
      <c r="A17" s="318"/>
      <c r="B17" s="331" t="s">
        <v>7</v>
      </c>
      <c r="C17" s="341">
        <f t="shared" si="0"/>
        <v>8484</v>
      </c>
      <c r="D17" s="342">
        <f t="shared" si="1"/>
        <v>4.7149049683227746</v>
      </c>
      <c r="E17" s="338"/>
      <c r="F17" s="341">
        <v>5115</v>
      </c>
      <c r="G17" s="342">
        <v>60.28995756718529</v>
      </c>
      <c r="H17" s="341">
        <v>453</v>
      </c>
      <c r="I17" s="342">
        <v>8.8563049853372426</v>
      </c>
      <c r="J17" s="341"/>
      <c r="K17" s="341">
        <v>3012</v>
      </c>
      <c r="L17" s="342">
        <v>35.502121640735503</v>
      </c>
      <c r="M17" s="341">
        <v>113</v>
      </c>
      <c r="N17" s="342">
        <v>3.7516600265604252</v>
      </c>
      <c r="O17" s="341"/>
      <c r="P17" s="341">
        <v>357</v>
      </c>
      <c r="Q17" s="342">
        <v>4.2079207920792081</v>
      </c>
      <c r="R17" s="341">
        <v>3</v>
      </c>
      <c r="S17" s="342">
        <v>0.84033613445378152</v>
      </c>
    </row>
    <row r="18" spans="1:19" s="275" customFormat="1" ht="18" customHeight="1" x14ac:dyDescent="0.2">
      <c r="A18" s="318"/>
      <c r="B18" s="331" t="s">
        <v>43</v>
      </c>
      <c r="C18" s="341">
        <f t="shared" si="0"/>
        <v>12202</v>
      </c>
      <c r="D18" s="342">
        <f t="shared" si="1"/>
        <v>6.7811492719795492</v>
      </c>
      <c r="E18" s="338"/>
      <c r="F18" s="341">
        <v>6618</v>
      </c>
      <c r="G18" s="342">
        <v>54.237010326176041</v>
      </c>
      <c r="H18" s="341">
        <v>6564</v>
      </c>
      <c r="I18" s="342">
        <v>99.184043517679058</v>
      </c>
      <c r="J18" s="341"/>
      <c r="K18" s="341">
        <v>4141</v>
      </c>
      <c r="L18" s="342">
        <v>33.937059498442878</v>
      </c>
      <c r="M18" s="341">
        <v>4053</v>
      </c>
      <c r="N18" s="342">
        <v>97.874909442163727</v>
      </c>
      <c r="O18" s="341"/>
      <c r="P18" s="341">
        <v>1443</v>
      </c>
      <c r="Q18" s="342">
        <v>11.825930175381085</v>
      </c>
      <c r="R18" s="341">
        <v>1407</v>
      </c>
      <c r="S18" s="342">
        <v>97.505197505197501</v>
      </c>
    </row>
    <row r="19" spans="1:19" s="275" customFormat="1" ht="18" customHeight="1" x14ac:dyDescent="0.2">
      <c r="A19" s="318"/>
      <c r="B19" s="331" t="s">
        <v>44</v>
      </c>
      <c r="C19" s="341">
        <f t="shared" si="0"/>
        <v>38982</v>
      </c>
      <c r="D19" s="342">
        <f t="shared" si="1"/>
        <v>21.663887962654218</v>
      </c>
      <c r="E19" s="338"/>
      <c r="F19" s="341">
        <v>15922</v>
      </c>
      <c r="G19" s="342">
        <v>40.844492329793233</v>
      </c>
      <c r="H19" s="341">
        <v>15364</v>
      </c>
      <c r="I19" s="342">
        <v>96.495415148850654</v>
      </c>
      <c r="J19" s="341"/>
      <c r="K19" s="341">
        <v>19787</v>
      </c>
      <c r="L19" s="342">
        <v>50.759324816582009</v>
      </c>
      <c r="M19" s="341">
        <v>18377</v>
      </c>
      <c r="N19" s="342">
        <v>92.874109263657957</v>
      </c>
      <c r="O19" s="341"/>
      <c r="P19" s="341">
        <v>3273</v>
      </c>
      <c r="Q19" s="342">
        <v>8.3961828536247491</v>
      </c>
      <c r="R19" s="341">
        <v>3232</v>
      </c>
      <c r="S19" s="342">
        <v>98.747326611671255</v>
      </c>
    </row>
    <row r="20" spans="1:19" s="275" customFormat="1" ht="18" customHeight="1" x14ac:dyDescent="0.2">
      <c r="A20" s="318"/>
      <c r="B20" s="331" t="s">
        <v>6</v>
      </c>
      <c r="C20" s="341">
        <f t="shared" si="0"/>
        <v>13899</v>
      </c>
      <c r="D20" s="342">
        <f t="shared" si="1"/>
        <v>7.7242414138046014</v>
      </c>
      <c r="E20" s="338"/>
      <c r="F20" s="341">
        <v>6516</v>
      </c>
      <c r="G20" s="342">
        <v>46.881070580617312</v>
      </c>
      <c r="H20" s="341">
        <v>6245</v>
      </c>
      <c r="I20" s="342">
        <v>95.841006752608962</v>
      </c>
      <c r="J20" s="341"/>
      <c r="K20" s="341">
        <v>6407</v>
      </c>
      <c r="L20" s="342">
        <v>46.096841499388447</v>
      </c>
      <c r="M20" s="341">
        <v>5986</v>
      </c>
      <c r="N20" s="342">
        <v>93.429061963477437</v>
      </c>
      <c r="O20" s="341"/>
      <c r="P20" s="341">
        <v>976</v>
      </c>
      <c r="Q20" s="342">
        <v>7.0220879199942434</v>
      </c>
      <c r="R20" s="341">
        <v>656</v>
      </c>
      <c r="S20" s="342">
        <v>67.213114754098356</v>
      </c>
    </row>
    <row r="21" spans="1:19" s="275" customFormat="1" ht="18" customHeight="1" x14ac:dyDescent="0.2">
      <c r="A21" s="318"/>
      <c r="B21" s="331" t="s">
        <v>5</v>
      </c>
      <c r="C21" s="341">
        <f t="shared" si="0"/>
        <v>4950</v>
      </c>
      <c r="D21" s="342">
        <f t="shared" si="1"/>
        <v>2.750916972324108</v>
      </c>
      <c r="E21" s="338"/>
      <c r="F21" s="341">
        <v>3227</v>
      </c>
      <c r="G21" s="342">
        <v>65.191919191919183</v>
      </c>
      <c r="H21" s="341">
        <v>3221</v>
      </c>
      <c r="I21" s="342">
        <v>99.814068794546017</v>
      </c>
      <c r="J21" s="341"/>
      <c r="K21" s="341">
        <v>1679</v>
      </c>
      <c r="L21" s="342">
        <v>33.919191919191924</v>
      </c>
      <c r="M21" s="341">
        <v>1671</v>
      </c>
      <c r="N21" s="342">
        <v>99.523525908278742</v>
      </c>
      <c r="O21" s="341"/>
      <c r="P21" s="341">
        <v>44</v>
      </c>
      <c r="Q21" s="342">
        <v>0.88888888888888884</v>
      </c>
      <c r="R21" s="341">
        <v>44</v>
      </c>
      <c r="S21" s="342">
        <v>100</v>
      </c>
    </row>
    <row r="22" spans="1:19" s="275" customFormat="1" ht="18" customHeight="1" x14ac:dyDescent="0.2">
      <c r="A22" s="318"/>
      <c r="B22" s="331" t="s">
        <v>38</v>
      </c>
      <c r="C22" s="341">
        <f t="shared" si="0"/>
        <v>7042</v>
      </c>
      <c r="D22" s="342">
        <f t="shared" si="1"/>
        <v>3.9135267311325994</v>
      </c>
      <c r="E22" s="338"/>
      <c r="F22" s="341">
        <v>4269</v>
      </c>
      <c r="G22" s="342">
        <v>60.621982391366089</v>
      </c>
      <c r="H22" s="341">
        <v>4267</v>
      </c>
      <c r="I22" s="342">
        <v>99.953150620754272</v>
      </c>
      <c r="J22" s="341"/>
      <c r="K22" s="341">
        <v>2596</v>
      </c>
      <c r="L22" s="342">
        <v>36.864527122976426</v>
      </c>
      <c r="M22" s="341">
        <v>2596</v>
      </c>
      <c r="N22" s="342">
        <v>100</v>
      </c>
      <c r="O22" s="341"/>
      <c r="P22" s="341">
        <v>177</v>
      </c>
      <c r="Q22" s="342">
        <v>2.513490485657484</v>
      </c>
      <c r="R22" s="341">
        <v>177</v>
      </c>
      <c r="S22" s="342">
        <v>100</v>
      </c>
    </row>
    <row r="23" spans="1:19" s="275" customFormat="1" ht="18" customHeight="1" x14ac:dyDescent="0.2">
      <c r="A23" s="318"/>
      <c r="B23" s="331" t="s">
        <v>45</v>
      </c>
      <c r="C23" s="341">
        <f t="shared" si="0"/>
        <v>24072</v>
      </c>
      <c r="D23" s="342">
        <f t="shared" si="1"/>
        <v>13.377792597532512</v>
      </c>
      <c r="E23" s="338"/>
      <c r="F23" s="341">
        <v>14710</v>
      </c>
      <c r="G23" s="342">
        <v>61.10834164174144</v>
      </c>
      <c r="H23" s="341">
        <v>13309</v>
      </c>
      <c r="I23" s="342">
        <v>90.475866757307955</v>
      </c>
      <c r="J23" s="341"/>
      <c r="K23" s="341">
        <v>7952</v>
      </c>
      <c r="L23" s="342">
        <v>33.03423064140911</v>
      </c>
      <c r="M23" s="341">
        <v>7323</v>
      </c>
      <c r="N23" s="342">
        <v>92.09004024144869</v>
      </c>
      <c r="O23" s="341"/>
      <c r="P23" s="341">
        <v>1410</v>
      </c>
      <c r="Q23" s="342">
        <v>5.8574277168494522</v>
      </c>
      <c r="R23" s="341">
        <v>1399</v>
      </c>
      <c r="S23" s="342">
        <v>99.21985815602838</v>
      </c>
    </row>
    <row r="24" spans="1:19" s="275" customFormat="1" ht="18" customHeight="1" x14ac:dyDescent="0.2">
      <c r="A24" s="318">
        <v>47094</v>
      </c>
      <c r="B24" s="331" t="s">
        <v>46</v>
      </c>
      <c r="C24" s="341">
        <f t="shared" si="0"/>
        <v>4945</v>
      </c>
      <c r="D24" s="342">
        <f t="shared" si="1"/>
        <v>2.7481382683116595</v>
      </c>
      <c r="E24" s="338"/>
      <c r="F24" s="341">
        <v>2580</v>
      </c>
      <c r="G24" s="342">
        <v>52.173913043478258</v>
      </c>
      <c r="H24" s="341">
        <v>2572</v>
      </c>
      <c r="I24" s="342">
        <v>99.689922480620154</v>
      </c>
      <c r="J24" s="341"/>
      <c r="K24" s="341">
        <v>2338</v>
      </c>
      <c r="L24" s="342">
        <v>47.280080889787662</v>
      </c>
      <c r="M24" s="341">
        <v>2329</v>
      </c>
      <c r="N24" s="342">
        <v>99.615055603079554</v>
      </c>
      <c r="O24" s="341"/>
      <c r="P24" s="341">
        <v>27</v>
      </c>
      <c r="Q24" s="342">
        <v>0.54600606673407481</v>
      </c>
      <c r="R24" s="341">
        <v>26</v>
      </c>
      <c r="S24" s="342">
        <v>96.296296296296291</v>
      </c>
    </row>
    <row r="25" spans="1:19" s="275" customFormat="1" ht="18" customHeight="1" x14ac:dyDescent="0.2">
      <c r="B25" s="331" t="s">
        <v>47</v>
      </c>
      <c r="C25" s="341">
        <f t="shared" si="0"/>
        <v>2471</v>
      </c>
      <c r="D25" s="342">
        <f t="shared" si="1"/>
        <v>1.3732355229520952</v>
      </c>
      <c r="E25" s="338"/>
      <c r="F25" s="341">
        <v>1041</v>
      </c>
      <c r="G25" s="342">
        <v>42.128692836908129</v>
      </c>
      <c r="H25" s="341">
        <v>1034</v>
      </c>
      <c r="I25" s="342">
        <v>99.32756964457252</v>
      </c>
      <c r="J25" s="341"/>
      <c r="K25" s="341">
        <v>1333</v>
      </c>
      <c r="L25" s="342">
        <v>53.94577094293809</v>
      </c>
      <c r="M25" s="341">
        <v>1324</v>
      </c>
      <c r="N25" s="342">
        <v>99.32483120780195</v>
      </c>
      <c r="O25" s="341"/>
      <c r="P25" s="341">
        <v>97</v>
      </c>
      <c r="Q25" s="342">
        <v>3.9255362201537838</v>
      </c>
      <c r="R25" s="341">
        <v>97</v>
      </c>
      <c r="S25" s="342">
        <v>100</v>
      </c>
    </row>
    <row r="26" spans="1:19" s="275" customFormat="1" ht="18" customHeight="1" x14ac:dyDescent="0.2">
      <c r="B26" s="331" t="s">
        <v>48</v>
      </c>
      <c r="C26" s="341">
        <f t="shared" si="0"/>
        <v>13013</v>
      </c>
      <c r="D26" s="342">
        <f t="shared" si="1"/>
        <v>7.2318550627987106</v>
      </c>
      <c r="E26" s="338"/>
      <c r="F26" s="341">
        <v>6007</v>
      </c>
      <c r="G26" s="342">
        <v>46.161530776915392</v>
      </c>
      <c r="H26" s="341">
        <v>5135</v>
      </c>
      <c r="I26" s="342">
        <v>85.483602463792238</v>
      </c>
      <c r="J26" s="341"/>
      <c r="K26" s="341">
        <v>4731</v>
      </c>
      <c r="L26" s="342">
        <v>36.355951740567129</v>
      </c>
      <c r="M26" s="341">
        <v>3844</v>
      </c>
      <c r="N26" s="342">
        <v>81.25132107376875</v>
      </c>
      <c r="O26" s="341"/>
      <c r="P26" s="341">
        <v>2275</v>
      </c>
      <c r="Q26" s="342">
        <v>17.482517482517483</v>
      </c>
      <c r="R26" s="341">
        <v>1622</v>
      </c>
      <c r="S26" s="342">
        <v>71.296703296703299</v>
      </c>
    </row>
    <row r="27" spans="1:19" s="275" customFormat="1" ht="18" customHeight="1" x14ac:dyDescent="0.2">
      <c r="B27" s="331" t="s">
        <v>49</v>
      </c>
      <c r="C27" s="341">
        <f t="shared" si="0"/>
        <v>1888</v>
      </c>
      <c r="D27" s="342">
        <f t="shared" si="1"/>
        <v>1.0492386351005891</v>
      </c>
      <c r="E27" s="338"/>
      <c r="F27" s="341">
        <v>681</v>
      </c>
      <c r="G27" s="342">
        <v>36.069915254237287</v>
      </c>
      <c r="H27" s="341">
        <v>522</v>
      </c>
      <c r="I27" s="342">
        <v>76.651982378854626</v>
      </c>
      <c r="J27" s="341"/>
      <c r="K27" s="341">
        <v>1110</v>
      </c>
      <c r="L27" s="342">
        <v>58.792372881355938</v>
      </c>
      <c r="M27" s="341">
        <v>841</v>
      </c>
      <c r="N27" s="342">
        <v>75.765765765765764</v>
      </c>
      <c r="O27" s="341"/>
      <c r="P27" s="341">
        <v>97</v>
      </c>
      <c r="Q27" s="342">
        <v>5.1377118644067803</v>
      </c>
      <c r="R27" s="341">
        <v>80</v>
      </c>
      <c r="S27" s="342">
        <v>82.474226804123703</v>
      </c>
    </row>
    <row r="28" spans="1:19" s="275" customFormat="1" ht="18" customHeight="1" x14ac:dyDescent="0.2">
      <c r="B28" s="336" t="s">
        <v>4</v>
      </c>
      <c r="C28" s="343">
        <f t="shared" si="0"/>
        <v>188</v>
      </c>
      <c r="D28" s="344">
        <f t="shared" si="1"/>
        <v>0.10447927086806713</v>
      </c>
      <c r="E28" s="338"/>
      <c r="F28" s="343">
        <v>84</v>
      </c>
      <c r="G28" s="344">
        <v>44.680851063829785</v>
      </c>
      <c r="H28" s="343">
        <v>79</v>
      </c>
      <c r="I28" s="344">
        <v>94.047619047619051</v>
      </c>
      <c r="J28" s="341"/>
      <c r="K28" s="343">
        <v>104</v>
      </c>
      <c r="L28" s="344">
        <v>55.319148936170215</v>
      </c>
      <c r="M28" s="343">
        <v>99</v>
      </c>
      <c r="N28" s="344">
        <v>95.192307692307693</v>
      </c>
      <c r="O28" s="341"/>
      <c r="P28" s="343">
        <v>0</v>
      </c>
      <c r="Q28" s="344">
        <v>0</v>
      </c>
      <c r="R28" s="343">
        <v>0</v>
      </c>
      <c r="S28" s="344" t="s">
        <v>375</v>
      </c>
    </row>
    <row r="29" spans="1:19" s="212" customFormat="1" ht="18" customHeight="1" x14ac:dyDescent="0.2">
      <c r="B29" s="332" t="s">
        <v>3</v>
      </c>
      <c r="C29" s="333">
        <f>SUM(C11:C28)</f>
        <v>179940</v>
      </c>
      <c r="D29" s="334">
        <f t="shared" si="1"/>
        <v>100</v>
      </c>
      <c r="E29" s="349"/>
      <c r="F29" s="333">
        <f>SUM(F11:F28)</f>
        <v>90300</v>
      </c>
      <c r="G29" s="334">
        <f t="shared" ref="G29" si="2">F29/$C29*100</f>
        <v>50.183394464821603</v>
      </c>
      <c r="H29" s="333">
        <f>SUM(H11:H28)</f>
        <v>76988</v>
      </c>
      <c r="I29" s="334">
        <f t="shared" ref="I29" si="3">H29/F29*100</f>
        <v>85.258028792912512</v>
      </c>
      <c r="J29" s="352"/>
      <c r="K29" s="333">
        <f>SUM(K11:K28)</f>
        <v>79008</v>
      </c>
      <c r="L29" s="334">
        <f t="shared" ref="L29" si="4">K29/$C29*100</f>
        <v>43.907969323107707</v>
      </c>
      <c r="M29" s="333">
        <f>SUM(M11:M28)</f>
        <v>66808</v>
      </c>
      <c r="N29" s="334">
        <f t="shared" ref="N29" si="5">M29/K29*100</f>
        <v>84.558525718914552</v>
      </c>
      <c r="O29" s="352"/>
      <c r="P29" s="333">
        <f>SUM(P11:P28)</f>
        <v>10632</v>
      </c>
      <c r="Q29" s="353">
        <f t="shared" ref="Q29" si="6">P29/$C29*100</f>
        <v>5.9086362120706903</v>
      </c>
      <c r="R29" s="333">
        <f>SUM(R11:R28)</f>
        <v>9029</v>
      </c>
      <c r="S29" s="353">
        <f t="shared" ref="S29" si="7">R29/P29*100</f>
        <v>84.922874341610239</v>
      </c>
    </row>
    <row r="30" spans="1:19" s="256" customFormat="1" ht="6.75" customHeight="1" x14ac:dyDescent="0.2">
      <c r="B30" s="1133"/>
      <c r="C30" s="1133"/>
      <c r="D30" s="1133"/>
      <c r="E30" s="293"/>
    </row>
    <row r="31" spans="1:19" s="999" customFormat="1" x14ac:dyDescent="0.2">
      <c r="F31" s="1000"/>
    </row>
    <row r="32" spans="1:19" s="999" customFormat="1" x14ac:dyDescent="0.2">
      <c r="F32" s="1000"/>
      <c r="K32" s="1000"/>
    </row>
    <row r="33" spans="2:16" s="999" customFormat="1" x14ac:dyDescent="0.2">
      <c r="B33" s="1000"/>
      <c r="K33" s="1000"/>
    </row>
    <row r="34" spans="2:16" s="999" customFormat="1" x14ac:dyDescent="0.2">
      <c r="B34" s="999" t="s">
        <v>42</v>
      </c>
      <c r="F34" s="999" t="e">
        <f>GETPIVOTDATA("ID PRESTACION
COUNT",#REF!,"
CCAA",$B34,"
Tipo Prestación",$B$1,"Grado Resuelto",F$7)</f>
        <v>#REF!</v>
      </c>
      <c r="J34" s="999" t="e">
        <f>GETPIVOTDATA("ID PRESTACION
COUNT",#REF!,"
CCAA",$B34,"
Tipo Prestación",$B$1,"Grado Resuelto",J$7)</f>
        <v>#REF!</v>
      </c>
      <c r="K34" s="999" t="e">
        <f>GETPIVOTDATA("ID PRESTACION
COUNT",#REF!,"
CCAA",$B34,"
Tipo Prestación",$B$1,"Grado Resuelto",K$7)</f>
        <v>#REF!</v>
      </c>
      <c r="O34" s="999" t="e">
        <f>GETPIVOTDATA("ID PRESTACION
COUNT",#REF!,"
CCAA",$B34,"
Tipo Prestación",$B$1,"Grado Resuelto",O$7)</f>
        <v>#REF!</v>
      </c>
      <c r="P34" s="999" t="e">
        <f>GETPIVOTDATA("ID PRESTACION
COUNT",#REF!,"
CCAA",$B34,"
Tipo Prestación",$B$1,"Grado Resuelto",P$7)</f>
        <v>#REF!</v>
      </c>
    </row>
    <row r="35" spans="2:16" s="999" customFormat="1" x14ac:dyDescent="0.2">
      <c r="B35" s="999" t="s">
        <v>50</v>
      </c>
      <c r="F35" s="999" t="e">
        <f>GETPIVOTDATA("ID PRESTACION
COUNT",#REF!,"
CCAA",$B35,"
Tipo Prestación",$B$1,"Grado Resuelto",F$7)</f>
        <v>#REF!</v>
      </c>
      <c r="J35" s="999" t="e">
        <f>GETPIVOTDATA("ID PRESTACION
COUNT",#REF!,"
CCAA",$B35,"
Tipo Prestación",$B$1,"Grado Resuelto",J$7)</f>
        <v>#REF!</v>
      </c>
      <c r="K35" s="999" t="e">
        <f>GETPIVOTDATA("ID PRESTACION
COUNT",#REF!,"
CCAA",$B35,"
Tipo Prestación",$B$1,"Grado Resuelto",K$7)</f>
        <v>#REF!</v>
      </c>
      <c r="O35" s="999" t="e">
        <f>GETPIVOTDATA("ID PRESTACION
COUNT",#REF!,"
CCAA",$B35,"
Tipo Prestación",$B$1,"Grado Resuelto",O$7)</f>
        <v>#REF!</v>
      </c>
      <c r="P35" s="999" t="e">
        <f>GETPIVOTDATA("ID PRESTACION
COUNT",#REF!,"
CCAA",$B35,"
Tipo Prestación",$B$1,"Grado Resuelto",P$7)</f>
        <v>#REF!</v>
      </c>
    </row>
    <row r="36" spans="2:16" s="999" customFormat="1" x14ac:dyDescent="0.2"/>
    <row r="37" spans="2:16" s="999" customFormat="1" x14ac:dyDescent="0.2"/>
    <row r="38" spans="2:16" s="999" customFormat="1" x14ac:dyDescent="0.2"/>
    <row r="39" spans="2:16" s="1003" customFormat="1" x14ac:dyDescent="0.2"/>
    <row r="40" spans="2:16" s="1003" customFormat="1" x14ac:dyDescent="0.2"/>
    <row r="41" spans="2:16" s="1003" customFormat="1" x14ac:dyDescent="0.2"/>
    <row r="42" spans="2:16" s="999" customFormat="1" x14ac:dyDescent="0.2"/>
    <row r="43" spans="2:16" s="999" customFormat="1" x14ac:dyDescent="0.2"/>
    <row r="44" spans="2:16" s="999" customFormat="1" x14ac:dyDescent="0.2"/>
    <row r="45" spans="2:16" s="999" customFormat="1" x14ac:dyDescent="0.2"/>
    <row r="46" spans="2:16" s="999"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70</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444</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30 de junio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83</v>
      </c>
      <c r="D7" s="1140"/>
      <c r="E7" s="347"/>
      <c r="F7" s="1152" t="s">
        <v>34</v>
      </c>
      <c r="G7" s="1153"/>
      <c r="H7" s="1153"/>
      <c r="I7" s="1154"/>
      <c r="J7" s="351"/>
      <c r="K7" s="1152" t="s">
        <v>52</v>
      </c>
      <c r="L7" s="1153"/>
      <c r="M7" s="1153"/>
      <c r="N7" s="1154"/>
      <c r="O7" s="351"/>
      <c r="P7" s="1152" t="s">
        <v>53</v>
      </c>
      <c r="Q7" s="1153"/>
      <c r="R7" s="1153"/>
      <c r="S7" s="1154"/>
    </row>
    <row r="8" spans="1:21" s="211" customFormat="1" ht="37.5" customHeight="1" x14ac:dyDescent="0.2">
      <c r="A8" s="212"/>
      <c r="B8" s="1137"/>
      <c r="C8" s="1141"/>
      <c r="D8" s="1142"/>
      <c r="E8" s="347"/>
      <c r="F8" s="1155" t="s">
        <v>75</v>
      </c>
      <c r="G8" s="1156"/>
      <c r="H8" s="1149" t="s">
        <v>298</v>
      </c>
      <c r="I8" s="1150"/>
      <c r="J8" s="329"/>
      <c r="K8" s="1155" t="s">
        <v>75</v>
      </c>
      <c r="L8" s="1156"/>
      <c r="M8" s="1149" t="s">
        <v>298</v>
      </c>
      <c r="N8" s="1150"/>
      <c r="O8" s="329"/>
      <c r="P8" s="1155" t="s">
        <v>75</v>
      </c>
      <c r="Q8" s="1156"/>
      <c r="R8" s="1149" t="s">
        <v>298</v>
      </c>
      <c r="S8" s="1150"/>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4498</v>
      </c>
      <c r="D11" s="340">
        <f>C11/C$29*100</f>
        <v>2.2568198808872744</v>
      </c>
      <c r="E11" s="338"/>
      <c r="F11" s="335">
        <v>2605</v>
      </c>
      <c r="G11" s="340">
        <v>57.914628723877279</v>
      </c>
      <c r="H11" s="335">
        <v>2567</v>
      </c>
      <c r="I11" s="340">
        <v>98.541266794625713</v>
      </c>
      <c r="J11" s="341"/>
      <c r="K11" s="335">
        <v>1832</v>
      </c>
      <c r="L11" s="340">
        <v>40.729212983548244</v>
      </c>
      <c r="M11" s="335">
        <v>1776</v>
      </c>
      <c r="N11" s="340">
        <v>96.943231441048042</v>
      </c>
      <c r="O11" s="341"/>
      <c r="P11" s="335">
        <v>61</v>
      </c>
      <c r="Q11" s="340">
        <v>1.3561582925744775</v>
      </c>
      <c r="R11" s="335">
        <v>28</v>
      </c>
      <c r="S11" s="340">
        <v>45.901639344262293</v>
      </c>
    </row>
    <row r="12" spans="1:21" s="275" customFormat="1" ht="18" customHeight="1" x14ac:dyDescent="0.2">
      <c r="A12" s="318"/>
      <c r="B12" s="331" t="s">
        <v>10</v>
      </c>
      <c r="C12" s="341">
        <f t="shared" ref="C12:C28" si="0">F12+K12+P12</f>
        <v>7536</v>
      </c>
      <c r="D12" s="342">
        <f t="shared" ref="D12:D29" si="1">C12/C$29*100</f>
        <v>3.7811015167555575</v>
      </c>
      <c r="E12" s="338"/>
      <c r="F12" s="341">
        <v>3515</v>
      </c>
      <c r="G12" s="342">
        <v>46.642781316348199</v>
      </c>
      <c r="H12" s="341">
        <v>3486</v>
      </c>
      <c r="I12" s="342">
        <v>99.174964438122331</v>
      </c>
      <c r="J12" s="341"/>
      <c r="K12" s="341">
        <v>3468</v>
      </c>
      <c r="L12" s="342">
        <v>46.019108280254777</v>
      </c>
      <c r="M12" s="341">
        <v>3441</v>
      </c>
      <c r="N12" s="342">
        <v>99.221453287197235</v>
      </c>
      <c r="O12" s="341"/>
      <c r="P12" s="341">
        <v>553</v>
      </c>
      <c r="Q12" s="342">
        <v>7.3381104033970272</v>
      </c>
      <c r="R12" s="341">
        <v>534</v>
      </c>
      <c r="S12" s="342">
        <v>96.56419529837251</v>
      </c>
    </row>
    <row r="13" spans="1:21" s="275" customFormat="1" ht="18" customHeight="1" x14ac:dyDescent="0.2">
      <c r="A13" s="318"/>
      <c r="B13" s="331" t="s">
        <v>40</v>
      </c>
      <c r="C13" s="341">
        <f t="shared" si="0"/>
        <v>4040</v>
      </c>
      <c r="D13" s="342">
        <f t="shared" si="1"/>
        <v>2.0270236369018648</v>
      </c>
      <c r="E13" s="338"/>
      <c r="F13" s="341">
        <v>1497</v>
      </c>
      <c r="G13" s="342">
        <v>37.054455445544555</v>
      </c>
      <c r="H13" s="341">
        <v>1483</v>
      </c>
      <c r="I13" s="342">
        <v>99.064796259185044</v>
      </c>
      <c r="J13" s="341"/>
      <c r="K13" s="341">
        <v>1435</v>
      </c>
      <c r="L13" s="342">
        <v>35.519801980198018</v>
      </c>
      <c r="M13" s="341">
        <v>1388</v>
      </c>
      <c r="N13" s="342">
        <v>96.724738675958193</v>
      </c>
      <c r="O13" s="341"/>
      <c r="P13" s="341">
        <v>1108</v>
      </c>
      <c r="Q13" s="342">
        <v>27.425742574257427</v>
      </c>
      <c r="R13" s="341">
        <v>1014</v>
      </c>
      <c r="S13" s="342">
        <v>91.516245487364628</v>
      </c>
    </row>
    <row r="14" spans="1:21" s="275" customFormat="1" ht="18" customHeight="1" x14ac:dyDescent="0.2">
      <c r="A14" s="318"/>
      <c r="B14" s="331" t="s">
        <v>41</v>
      </c>
      <c r="C14" s="341">
        <f t="shared" si="0"/>
        <v>794</v>
      </c>
      <c r="D14" s="342">
        <f t="shared" si="1"/>
        <v>0.39838038804457443</v>
      </c>
      <c r="E14" s="338"/>
      <c r="F14" s="341">
        <v>381</v>
      </c>
      <c r="G14" s="342">
        <v>47.984886649874056</v>
      </c>
      <c r="H14" s="341">
        <v>359</v>
      </c>
      <c r="I14" s="342">
        <v>94.225721784776908</v>
      </c>
      <c r="J14" s="341"/>
      <c r="K14" s="341">
        <v>368</v>
      </c>
      <c r="L14" s="342">
        <v>46.347607052896727</v>
      </c>
      <c r="M14" s="341">
        <v>323</v>
      </c>
      <c r="N14" s="342">
        <v>87.771739130434781</v>
      </c>
      <c r="O14" s="341"/>
      <c r="P14" s="341">
        <v>45</v>
      </c>
      <c r="Q14" s="342">
        <v>5.6675062972292185</v>
      </c>
      <c r="R14" s="341">
        <v>14</v>
      </c>
      <c r="S14" s="342">
        <v>31.111111111111111</v>
      </c>
    </row>
    <row r="15" spans="1:21" s="275" customFormat="1" ht="18" customHeight="1" x14ac:dyDescent="0.2">
      <c r="A15" s="318"/>
      <c r="B15" s="331" t="s">
        <v>9</v>
      </c>
      <c r="C15" s="341">
        <f t="shared" si="0"/>
        <v>13206</v>
      </c>
      <c r="D15" s="342">
        <f t="shared" si="1"/>
        <v>6.6259589477539667</v>
      </c>
      <c r="E15" s="338"/>
      <c r="F15" s="341">
        <v>3793</v>
      </c>
      <c r="G15" s="342">
        <v>28.721793124337424</v>
      </c>
      <c r="H15" s="341">
        <v>3360</v>
      </c>
      <c r="I15" s="342">
        <v>88.58423411547588</v>
      </c>
      <c r="J15" s="341"/>
      <c r="K15" s="341">
        <v>4163</v>
      </c>
      <c r="L15" s="342">
        <v>31.5235499015599</v>
      </c>
      <c r="M15" s="341">
        <v>3580</v>
      </c>
      <c r="N15" s="342">
        <v>85.995676195051644</v>
      </c>
      <c r="O15" s="341"/>
      <c r="P15" s="341">
        <v>5250</v>
      </c>
      <c r="Q15" s="342">
        <v>39.75465697410268</v>
      </c>
      <c r="R15" s="341">
        <v>4515</v>
      </c>
      <c r="S15" s="342">
        <v>86</v>
      </c>
    </row>
    <row r="16" spans="1:21" s="275" customFormat="1" ht="18" customHeight="1" x14ac:dyDescent="0.2">
      <c r="A16" s="318"/>
      <c r="B16" s="331" t="s">
        <v>8</v>
      </c>
      <c r="C16" s="341">
        <f t="shared" si="0"/>
        <v>189</v>
      </c>
      <c r="D16" s="342">
        <f t="shared" si="1"/>
        <v>9.4828581033280318E-2</v>
      </c>
      <c r="E16" s="338"/>
      <c r="F16" s="341">
        <v>101</v>
      </c>
      <c r="G16" s="342">
        <v>53.439153439153444</v>
      </c>
      <c r="H16" s="341">
        <v>101</v>
      </c>
      <c r="I16" s="342">
        <v>100</v>
      </c>
      <c r="J16" s="341"/>
      <c r="K16" s="341">
        <v>88</v>
      </c>
      <c r="L16" s="342">
        <v>46.560846560846556</v>
      </c>
      <c r="M16" s="341">
        <v>88</v>
      </c>
      <c r="N16" s="342">
        <v>100</v>
      </c>
      <c r="O16" s="341"/>
      <c r="P16" s="341">
        <v>0</v>
      </c>
      <c r="Q16" s="342">
        <v>0</v>
      </c>
      <c r="R16" s="341">
        <v>0</v>
      </c>
      <c r="S16" s="342" t="s">
        <v>375</v>
      </c>
    </row>
    <row r="17" spans="1:19" s="275" customFormat="1" ht="18" customHeight="1" x14ac:dyDescent="0.2">
      <c r="A17" s="318"/>
      <c r="B17" s="331" t="s">
        <v>7</v>
      </c>
      <c r="C17" s="341">
        <f t="shared" si="0"/>
        <v>50249</v>
      </c>
      <c r="D17" s="342">
        <f t="shared" si="1"/>
        <v>25.211859091752924</v>
      </c>
      <c r="E17" s="338"/>
      <c r="F17" s="341">
        <v>16236</v>
      </c>
      <c r="G17" s="342">
        <v>32.311090767975479</v>
      </c>
      <c r="H17" s="341">
        <v>13782</v>
      </c>
      <c r="I17" s="342">
        <v>84.885439763488549</v>
      </c>
      <c r="J17" s="341"/>
      <c r="K17" s="341">
        <v>16295</v>
      </c>
      <c r="L17" s="342">
        <v>32.428506039921189</v>
      </c>
      <c r="M17" s="341">
        <v>13061</v>
      </c>
      <c r="N17" s="342">
        <v>80.153421294875727</v>
      </c>
      <c r="O17" s="341"/>
      <c r="P17" s="341">
        <v>17718</v>
      </c>
      <c r="Q17" s="342">
        <v>35.260403192103325</v>
      </c>
      <c r="R17" s="341">
        <v>12984</v>
      </c>
      <c r="S17" s="342">
        <v>73.281408736877751</v>
      </c>
    </row>
    <row r="18" spans="1:19" s="275" customFormat="1" ht="18" customHeight="1" x14ac:dyDescent="0.2">
      <c r="A18" s="318"/>
      <c r="B18" s="331" t="s">
        <v>43</v>
      </c>
      <c r="C18" s="341">
        <f t="shared" si="0"/>
        <v>9323</v>
      </c>
      <c r="D18" s="342">
        <f t="shared" si="1"/>
        <v>4.6777082591178427</v>
      </c>
      <c r="E18" s="338"/>
      <c r="F18" s="341">
        <v>3271</v>
      </c>
      <c r="G18" s="342">
        <v>35.08527298080017</v>
      </c>
      <c r="H18" s="341">
        <v>2702</v>
      </c>
      <c r="I18" s="342">
        <v>82.604708040354637</v>
      </c>
      <c r="J18" s="341"/>
      <c r="K18" s="341">
        <v>3420</v>
      </c>
      <c r="L18" s="342">
        <v>36.683470985734203</v>
      </c>
      <c r="M18" s="341">
        <v>2890</v>
      </c>
      <c r="N18" s="342">
        <v>84.502923976608187</v>
      </c>
      <c r="O18" s="341"/>
      <c r="P18" s="341">
        <v>2632</v>
      </c>
      <c r="Q18" s="342">
        <v>28.231256033465623</v>
      </c>
      <c r="R18" s="341">
        <v>2041</v>
      </c>
      <c r="S18" s="342">
        <v>77.545592705167181</v>
      </c>
    </row>
    <row r="19" spans="1:19" s="275" customFormat="1" ht="18" customHeight="1" x14ac:dyDescent="0.2">
      <c r="A19" s="318"/>
      <c r="B19" s="331" t="s">
        <v>44</v>
      </c>
      <c r="C19" s="341">
        <f t="shared" si="0"/>
        <v>23289</v>
      </c>
      <c r="D19" s="342">
        <f t="shared" si="1"/>
        <v>11.684988485100876</v>
      </c>
      <c r="E19" s="338"/>
      <c r="F19" s="341">
        <v>5817</v>
      </c>
      <c r="G19" s="342">
        <v>24.977457168620379</v>
      </c>
      <c r="H19" s="341">
        <v>5495</v>
      </c>
      <c r="I19" s="342">
        <v>94.464500601684719</v>
      </c>
      <c r="J19" s="341"/>
      <c r="K19" s="341">
        <v>10215</v>
      </c>
      <c r="L19" s="342">
        <v>43.861909055777403</v>
      </c>
      <c r="M19" s="341">
        <v>9261</v>
      </c>
      <c r="N19" s="342">
        <v>90.66079295154185</v>
      </c>
      <c r="O19" s="341"/>
      <c r="P19" s="341">
        <v>7257</v>
      </c>
      <c r="Q19" s="342">
        <v>31.160633775602214</v>
      </c>
      <c r="R19" s="341">
        <v>5865</v>
      </c>
      <c r="S19" s="342">
        <v>80.818520049607272</v>
      </c>
    </row>
    <row r="20" spans="1:19" s="275" customFormat="1" ht="18" customHeight="1" x14ac:dyDescent="0.2">
      <c r="A20" s="318"/>
      <c r="B20" s="331" t="s">
        <v>6</v>
      </c>
      <c r="C20" s="341">
        <f t="shared" si="0"/>
        <v>21968</v>
      </c>
      <c r="D20" s="342">
        <f t="shared" si="1"/>
        <v>11.022191894915883</v>
      </c>
      <c r="E20" s="338"/>
      <c r="F20" s="341">
        <v>7092</v>
      </c>
      <c r="G20" s="342">
        <v>32.283321194464676</v>
      </c>
      <c r="H20" s="341">
        <v>5133</v>
      </c>
      <c r="I20" s="342">
        <v>72.377326565143832</v>
      </c>
      <c r="J20" s="341"/>
      <c r="K20" s="341">
        <v>8171</v>
      </c>
      <c r="L20" s="342">
        <v>37.195010924981794</v>
      </c>
      <c r="M20" s="341">
        <v>5381</v>
      </c>
      <c r="N20" s="342">
        <v>65.854852527230449</v>
      </c>
      <c r="O20" s="341"/>
      <c r="P20" s="341">
        <v>6705</v>
      </c>
      <c r="Q20" s="342">
        <v>30.521667880553533</v>
      </c>
      <c r="R20" s="341">
        <v>3667</v>
      </c>
      <c r="S20" s="342">
        <v>54.69052945563012</v>
      </c>
    </row>
    <row r="21" spans="1:19" s="275" customFormat="1" ht="18" customHeight="1" x14ac:dyDescent="0.2">
      <c r="A21" s="318"/>
      <c r="B21" s="331" t="s">
        <v>5</v>
      </c>
      <c r="C21" s="341">
        <f t="shared" si="0"/>
        <v>18439</v>
      </c>
      <c r="D21" s="342">
        <f t="shared" si="1"/>
        <v>9.251556643770666</v>
      </c>
      <c r="E21" s="338"/>
      <c r="F21" s="341">
        <v>5847</v>
      </c>
      <c r="G21" s="342">
        <v>31.709962579315583</v>
      </c>
      <c r="H21" s="341">
        <v>5210</v>
      </c>
      <c r="I21" s="342">
        <v>89.105524200444677</v>
      </c>
      <c r="J21" s="341"/>
      <c r="K21" s="341">
        <v>5936</v>
      </c>
      <c r="L21" s="342">
        <v>32.19263517544335</v>
      </c>
      <c r="M21" s="341">
        <v>4764</v>
      </c>
      <c r="N21" s="342">
        <v>80.256064690026946</v>
      </c>
      <c r="O21" s="341"/>
      <c r="P21" s="341">
        <v>6656</v>
      </c>
      <c r="Q21" s="342">
        <v>36.097402245241064</v>
      </c>
      <c r="R21" s="341">
        <v>5157</v>
      </c>
      <c r="S21" s="342">
        <v>77.47896634615384</v>
      </c>
    </row>
    <row r="22" spans="1:19" s="275" customFormat="1" ht="18" customHeight="1" x14ac:dyDescent="0.2">
      <c r="A22" s="318"/>
      <c r="B22" s="331" t="s">
        <v>38</v>
      </c>
      <c r="C22" s="341">
        <f t="shared" si="0"/>
        <v>13764</v>
      </c>
      <c r="D22" s="342">
        <f t="shared" si="1"/>
        <v>6.9059290441379373</v>
      </c>
      <c r="E22" s="338"/>
      <c r="F22" s="341">
        <v>5586</v>
      </c>
      <c r="G22" s="342">
        <v>40.584132519616389</v>
      </c>
      <c r="H22" s="341">
        <v>5336</v>
      </c>
      <c r="I22" s="342">
        <v>95.52452559971357</v>
      </c>
      <c r="J22" s="341"/>
      <c r="K22" s="341">
        <v>4375</v>
      </c>
      <c r="L22" s="342">
        <v>31.785818076140661</v>
      </c>
      <c r="M22" s="341">
        <v>3982</v>
      </c>
      <c r="N22" s="342">
        <v>91.017142857142858</v>
      </c>
      <c r="O22" s="341"/>
      <c r="P22" s="341">
        <v>3803</v>
      </c>
      <c r="Q22" s="342">
        <v>27.63004940424295</v>
      </c>
      <c r="R22" s="341">
        <v>3262</v>
      </c>
      <c r="S22" s="342">
        <v>85.774388640546945</v>
      </c>
    </row>
    <row r="23" spans="1:19" s="275" customFormat="1" ht="18" customHeight="1" x14ac:dyDescent="0.2">
      <c r="A23" s="318"/>
      <c r="B23" s="331" t="s">
        <v>45</v>
      </c>
      <c r="C23" s="341">
        <f t="shared" si="0"/>
        <v>25723</v>
      </c>
      <c r="D23" s="342">
        <f t="shared" si="1"/>
        <v>12.906220052481848</v>
      </c>
      <c r="E23" s="338"/>
      <c r="F23" s="341">
        <v>12276</v>
      </c>
      <c r="G23" s="342">
        <v>47.723826925319749</v>
      </c>
      <c r="H23" s="341">
        <v>10742</v>
      </c>
      <c r="I23" s="342">
        <v>87.504072987943957</v>
      </c>
      <c r="J23" s="341"/>
      <c r="K23" s="341">
        <v>8835</v>
      </c>
      <c r="L23" s="342">
        <v>34.34669362049528</v>
      </c>
      <c r="M23" s="341">
        <v>7427</v>
      </c>
      <c r="N23" s="342">
        <v>84.063384267119417</v>
      </c>
      <c r="O23" s="341"/>
      <c r="P23" s="341">
        <v>4612</v>
      </c>
      <c r="Q23" s="342">
        <v>17.929479454184971</v>
      </c>
      <c r="R23" s="341">
        <v>3424</v>
      </c>
      <c r="S23" s="342">
        <v>74.241110147441461</v>
      </c>
    </row>
    <row r="24" spans="1:19" s="275" customFormat="1" ht="18" customHeight="1" x14ac:dyDescent="0.2">
      <c r="A24" s="318">
        <v>47094</v>
      </c>
      <c r="B24" s="331" t="s">
        <v>46</v>
      </c>
      <c r="C24" s="341">
        <f t="shared" si="0"/>
        <v>1294</v>
      </c>
      <c r="D24" s="342">
        <f t="shared" si="1"/>
        <v>0.64924965003737944</v>
      </c>
      <c r="E24" s="338"/>
      <c r="F24" s="341">
        <v>728</v>
      </c>
      <c r="G24" s="342">
        <v>56.259659969088091</v>
      </c>
      <c r="H24" s="341">
        <v>715</v>
      </c>
      <c r="I24" s="342">
        <v>98.214285714285708</v>
      </c>
      <c r="J24" s="341"/>
      <c r="K24" s="341">
        <v>416</v>
      </c>
      <c r="L24" s="342">
        <v>32.1483771251932</v>
      </c>
      <c r="M24" s="341">
        <v>391</v>
      </c>
      <c r="N24" s="342">
        <v>93.990384615384613</v>
      </c>
      <c r="O24" s="341"/>
      <c r="P24" s="341">
        <v>150</v>
      </c>
      <c r="Q24" s="342">
        <v>11.591962905718702</v>
      </c>
      <c r="R24" s="341">
        <v>127</v>
      </c>
      <c r="S24" s="342">
        <v>84.666666666666671</v>
      </c>
    </row>
    <row r="25" spans="1:19" s="275" customFormat="1" ht="18" customHeight="1" x14ac:dyDescent="0.2">
      <c r="B25" s="331" t="s">
        <v>47</v>
      </c>
      <c r="C25" s="341">
        <f t="shared" si="0"/>
        <v>2609</v>
      </c>
      <c r="D25" s="342">
        <f t="shared" si="1"/>
        <v>1.3090358090784568</v>
      </c>
      <c r="E25" s="338"/>
      <c r="F25" s="341">
        <v>672</v>
      </c>
      <c r="G25" s="342">
        <v>25.756995017247984</v>
      </c>
      <c r="H25" s="341">
        <v>549</v>
      </c>
      <c r="I25" s="342">
        <v>81.696428571428569</v>
      </c>
      <c r="J25" s="341"/>
      <c r="K25" s="341">
        <v>1222</v>
      </c>
      <c r="L25" s="342">
        <v>46.837868915293221</v>
      </c>
      <c r="M25" s="341">
        <v>963</v>
      </c>
      <c r="N25" s="342">
        <v>78.805237315875615</v>
      </c>
      <c r="O25" s="341"/>
      <c r="P25" s="341">
        <v>715</v>
      </c>
      <c r="Q25" s="342">
        <v>27.405136067458795</v>
      </c>
      <c r="R25" s="341">
        <v>432</v>
      </c>
      <c r="S25" s="342">
        <v>60.41958041958042</v>
      </c>
    </row>
    <row r="26" spans="1:19" s="275" customFormat="1" ht="18" customHeight="1" x14ac:dyDescent="0.2">
      <c r="B26" s="331" t="s">
        <v>48</v>
      </c>
      <c r="C26" s="341">
        <f t="shared" si="0"/>
        <v>1347</v>
      </c>
      <c r="D26" s="342">
        <f t="shared" si="1"/>
        <v>0.67584179180861692</v>
      </c>
      <c r="E26" s="338"/>
      <c r="F26" s="341">
        <v>676</v>
      </c>
      <c r="G26" s="342">
        <v>50.185597624350407</v>
      </c>
      <c r="H26" s="341">
        <v>599</v>
      </c>
      <c r="I26" s="342">
        <v>88.609467455621299</v>
      </c>
      <c r="J26" s="341"/>
      <c r="K26" s="341">
        <v>629</v>
      </c>
      <c r="L26" s="342">
        <v>46.696362286562731</v>
      </c>
      <c r="M26" s="341">
        <v>553</v>
      </c>
      <c r="N26" s="342">
        <v>87.91732909379968</v>
      </c>
      <c r="O26" s="341"/>
      <c r="P26" s="341">
        <v>42</v>
      </c>
      <c r="Q26" s="342">
        <v>3.1180400890868598</v>
      </c>
      <c r="R26" s="341">
        <v>37</v>
      </c>
      <c r="S26" s="342">
        <v>88.095238095238088</v>
      </c>
    </row>
    <row r="27" spans="1:19" s="275" customFormat="1" ht="18" customHeight="1" x14ac:dyDescent="0.2">
      <c r="B27" s="331" t="s">
        <v>49</v>
      </c>
      <c r="C27" s="341">
        <f t="shared" si="0"/>
        <v>1036</v>
      </c>
      <c r="D27" s="342">
        <f t="shared" si="1"/>
        <v>0.51980111084909209</v>
      </c>
      <c r="E27" s="338"/>
      <c r="F27" s="341">
        <v>514</v>
      </c>
      <c r="G27" s="342">
        <v>49.613899613899612</v>
      </c>
      <c r="H27" s="341">
        <v>443</v>
      </c>
      <c r="I27" s="342">
        <v>86.186770428015564</v>
      </c>
      <c r="J27" s="341"/>
      <c r="K27" s="341">
        <v>472</v>
      </c>
      <c r="L27" s="342">
        <v>45.559845559845556</v>
      </c>
      <c r="M27" s="341">
        <v>354</v>
      </c>
      <c r="N27" s="342">
        <v>75</v>
      </c>
      <c r="O27" s="341"/>
      <c r="P27" s="341">
        <v>50</v>
      </c>
      <c r="Q27" s="342">
        <v>4.8262548262548259</v>
      </c>
      <c r="R27" s="341">
        <v>27</v>
      </c>
      <c r="S27" s="342">
        <v>54</v>
      </c>
    </row>
    <row r="28" spans="1:19" s="275" customFormat="1" ht="18" customHeight="1" x14ac:dyDescent="0.2">
      <c r="B28" s="336" t="s">
        <v>4</v>
      </c>
      <c r="C28" s="343">
        <f t="shared" si="0"/>
        <v>3</v>
      </c>
      <c r="D28" s="344">
        <f t="shared" si="1"/>
        <v>1.5052155719568303E-3</v>
      </c>
      <c r="E28" s="338"/>
      <c r="F28" s="343">
        <v>1</v>
      </c>
      <c r="G28" s="344">
        <v>33.333333333333329</v>
      </c>
      <c r="H28" s="343">
        <v>1</v>
      </c>
      <c r="I28" s="344">
        <v>100</v>
      </c>
      <c r="J28" s="341"/>
      <c r="K28" s="343">
        <v>1</v>
      </c>
      <c r="L28" s="344">
        <v>33.333333333333329</v>
      </c>
      <c r="M28" s="343">
        <v>1</v>
      </c>
      <c r="N28" s="344">
        <v>100</v>
      </c>
      <c r="O28" s="341"/>
      <c r="P28" s="343">
        <v>1</v>
      </c>
      <c r="Q28" s="344">
        <v>33.333333333333329</v>
      </c>
      <c r="R28" s="343">
        <v>1</v>
      </c>
      <c r="S28" s="344">
        <v>100</v>
      </c>
    </row>
    <row r="29" spans="1:19" s="212" customFormat="1" ht="18" customHeight="1" x14ac:dyDescent="0.2">
      <c r="B29" s="332" t="s">
        <v>3</v>
      </c>
      <c r="C29" s="333">
        <f>SUM(C11:C28)</f>
        <v>199307</v>
      </c>
      <c r="D29" s="334">
        <f t="shared" si="1"/>
        <v>100</v>
      </c>
      <c r="E29" s="349"/>
      <c r="F29" s="333">
        <f>SUM(F11:F28)</f>
        <v>70608</v>
      </c>
      <c r="G29" s="334">
        <f t="shared" ref="G29" si="2">F29/$C29*100</f>
        <v>35.426753701575961</v>
      </c>
      <c r="H29" s="333">
        <f>SUM(H11:H28)</f>
        <v>62063</v>
      </c>
      <c r="I29" s="334">
        <f t="shared" ref="I29" si="3">H29/F29*100</f>
        <v>87.897971901201004</v>
      </c>
      <c r="J29" s="352"/>
      <c r="K29" s="333">
        <f>SUM(K11:K28)</f>
        <v>71341</v>
      </c>
      <c r="L29" s="334">
        <f t="shared" ref="L29" si="4">K29/$C29*100</f>
        <v>35.794528039657415</v>
      </c>
      <c r="M29" s="333">
        <f>SUM(M11:M28)</f>
        <v>59624</v>
      </c>
      <c r="N29" s="334">
        <f t="shared" ref="N29" si="5">M29/K29*100</f>
        <v>83.576064254776355</v>
      </c>
      <c r="O29" s="352"/>
      <c r="P29" s="333">
        <f>SUM(P11:P28)</f>
        <v>57358</v>
      </c>
      <c r="Q29" s="353">
        <f t="shared" ref="Q29" si="6">P29/$C29*100</f>
        <v>28.778718258766627</v>
      </c>
      <c r="R29" s="333">
        <f>SUM(R11:R28)</f>
        <v>43129</v>
      </c>
      <c r="S29" s="353">
        <f t="shared" ref="S29" si="7">R29/P29*100</f>
        <v>75.192649673977471</v>
      </c>
    </row>
    <row r="30" spans="1:19" s="256" customFormat="1" ht="6.75" customHeight="1" x14ac:dyDescent="0.2">
      <c r="B30" s="1133"/>
      <c r="C30" s="1133"/>
      <c r="D30" s="1133"/>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69</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9.5" customHeight="1" x14ac:dyDescent="0.2">
      <c r="B4" s="1148" t="s">
        <v>443</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30 de junio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69</v>
      </c>
      <c r="D7" s="1140"/>
      <c r="E7" s="347"/>
      <c r="F7" s="1152" t="s">
        <v>34</v>
      </c>
      <c r="G7" s="1153"/>
      <c r="H7" s="1153"/>
      <c r="I7" s="1154"/>
      <c r="J7" s="351"/>
      <c r="K7" s="1152" t="s">
        <v>52</v>
      </c>
      <c r="L7" s="1153"/>
      <c r="M7" s="1153"/>
      <c r="N7" s="1154"/>
      <c r="O7" s="351"/>
      <c r="P7" s="1152" t="s">
        <v>53</v>
      </c>
      <c r="Q7" s="1153"/>
      <c r="R7" s="1153"/>
      <c r="S7" s="1154"/>
    </row>
    <row r="8" spans="1:21" s="211" customFormat="1" ht="37.5" customHeight="1" x14ac:dyDescent="0.2">
      <c r="A8" s="212"/>
      <c r="B8" s="1137"/>
      <c r="C8" s="1141"/>
      <c r="D8" s="1142"/>
      <c r="E8" s="347"/>
      <c r="F8" s="1155" t="s">
        <v>75</v>
      </c>
      <c r="G8" s="1156"/>
      <c r="H8" s="1149" t="s">
        <v>298</v>
      </c>
      <c r="I8" s="1150"/>
      <c r="J8" s="329"/>
      <c r="K8" s="1155" t="s">
        <v>75</v>
      </c>
      <c r="L8" s="1156"/>
      <c r="M8" s="1149" t="s">
        <v>298</v>
      </c>
      <c r="N8" s="1150"/>
      <c r="O8" s="329"/>
      <c r="P8" s="1155" t="s">
        <v>75</v>
      </c>
      <c r="Q8" s="1156"/>
      <c r="R8" s="1149" t="s">
        <v>298</v>
      </c>
      <c r="S8" s="1150"/>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78063</v>
      </c>
      <c r="D11" s="340">
        <f>C11/C$29*100</f>
        <v>14.460984998647691</v>
      </c>
      <c r="E11" s="338"/>
      <c r="F11" s="335">
        <v>26163</v>
      </c>
      <c r="G11" s="340">
        <v>33.515237692632873</v>
      </c>
      <c r="H11" s="335">
        <v>21099</v>
      </c>
      <c r="I11" s="340">
        <v>80.644421511294567</v>
      </c>
      <c r="J11" s="341"/>
      <c r="K11" s="335">
        <v>36953</v>
      </c>
      <c r="L11" s="340">
        <v>47.337406966168352</v>
      </c>
      <c r="M11" s="335">
        <v>29602</v>
      </c>
      <c r="N11" s="340">
        <v>80.107163153194591</v>
      </c>
      <c r="O11" s="341"/>
      <c r="P11" s="335">
        <v>14947</v>
      </c>
      <c r="Q11" s="340">
        <v>19.147355341198775</v>
      </c>
      <c r="R11" s="335">
        <v>12794</v>
      </c>
      <c r="S11" s="340">
        <v>85.595771726767907</v>
      </c>
    </row>
    <row r="12" spans="1:21" s="275" customFormat="1" ht="18" customHeight="1" x14ac:dyDescent="0.2">
      <c r="A12" s="318"/>
      <c r="B12" s="331" t="s">
        <v>10</v>
      </c>
      <c r="C12" s="341">
        <f t="shared" ref="C12:C28" si="0">F12+K12+P12</f>
        <v>19691</v>
      </c>
      <c r="D12" s="342">
        <f t="shared" ref="D12:D29" si="1">C12/C$29*100</f>
        <v>3.6477108951535517</v>
      </c>
      <c r="E12" s="338"/>
      <c r="F12" s="341">
        <v>4702</v>
      </c>
      <c r="G12" s="342">
        <v>23.878929460159465</v>
      </c>
      <c r="H12" s="341">
        <v>4297</v>
      </c>
      <c r="I12" s="342">
        <v>91.38664398128455</v>
      </c>
      <c r="J12" s="341"/>
      <c r="K12" s="341">
        <v>7309</v>
      </c>
      <c r="L12" s="342">
        <v>37.118480524097301</v>
      </c>
      <c r="M12" s="341">
        <v>6698</v>
      </c>
      <c r="N12" s="342">
        <v>91.640443289095629</v>
      </c>
      <c r="O12" s="341"/>
      <c r="P12" s="341">
        <v>7680</v>
      </c>
      <c r="Q12" s="342">
        <v>39.00259001574323</v>
      </c>
      <c r="R12" s="341">
        <v>7213</v>
      </c>
      <c r="S12" s="342">
        <v>93.919270833333329</v>
      </c>
    </row>
    <row r="13" spans="1:21" s="275" customFormat="1" ht="18" customHeight="1" x14ac:dyDescent="0.2">
      <c r="A13" s="318"/>
      <c r="B13" s="331" t="s">
        <v>40</v>
      </c>
      <c r="C13" s="341">
        <f t="shared" si="0"/>
        <v>10969</v>
      </c>
      <c r="D13" s="342">
        <f t="shared" si="1"/>
        <v>2.0319811492021387</v>
      </c>
      <c r="E13" s="338"/>
      <c r="F13" s="341">
        <v>2723</v>
      </c>
      <c r="G13" s="342">
        <v>24.82450542437779</v>
      </c>
      <c r="H13" s="341">
        <v>2641</v>
      </c>
      <c r="I13" s="342">
        <v>96.988615497612926</v>
      </c>
      <c r="J13" s="341"/>
      <c r="K13" s="341">
        <v>4058</v>
      </c>
      <c r="L13" s="342">
        <v>36.995168201294561</v>
      </c>
      <c r="M13" s="341">
        <v>3901</v>
      </c>
      <c r="N13" s="342">
        <v>96.13109906357812</v>
      </c>
      <c r="O13" s="341"/>
      <c r="P13" s="341">
        <v>4188</v>
      </c>
      <c r="Q13" s="342">
        <v>38.180326374327649</v>
      </c>
      <c r="R13" s="341">
        <v>3982</v>
      </c>
      <c r="S13" s="342">
        <v>95.08118433619866</v>
      </c>
    </row>
    <row r="14" spans="1:21" s="275" customFormat="1" ht="18" customHeight="1" x14ac:dyDescent="0.2">
      <c r="A14" s="318"/>
      <c r="B14" s="331" t="s">
        <v>41</v>
      </c>
      <c r="C14" s="341">
        <f t="shared" si="0"/>
        <v>20781</v>
      </c>
      <c r="D14" s="342">
        <f t="shared" si="1"/>
        <v>3.849630801492355</v>
      </c>
      <c r="E14" s="338"/>
      <c r="F14" s="341">
        <v>4272</v>
      </c>
      <c r="G14" s="342">
        <v>20.557239786343295</v>
      </c>
      <c r="H14" s="341">
        <v>2211</v>
      </c>
      <c r="I14" s="342">
        <v>51.75561797752809</v>
      </c>
      <c r="J14" s="341"/>
      <c r="K14" s="341">
        <v>7232</v>
      </c>
      <c r="L14" s="342">
        <v>34.80102016264857</v>
      </c>
      <c r="M14" s="341">
        <v>3132</v>
      </c>
      <c r="N14" s="342">
        <v>43.307522123893804</v>
      </c>
      <c r="O14" s="341"/>
      <c r="P14" s="341">
        <v>9277</v>
      </c>
      <c r="Q14" s="342">
        <v>44.641740051008135</v>
      </c>
      <c r="R14" s="341">
        <v>3100</v>
      </c>
      <c r="S14" s="342">
        <v>33.41597499191549</v>
      </c>
    </row>
    <row r="15" spans="1:21" s="275" customFormat="1" ht="18" customHeight="1" x14ac:dyDescent="0.2">
      <c r="A15" s="318"/>
      <c r="B15" s="331" t="s">
        <v>9</v>
      </c>
      <c r="C15" s="341">
        <f t="shared" si="0"/>
        <v>15464</v>
      </c>
      <c r="D15" s="342">
        <f t="shared" si="1"/>
        <v>2.864669203324083</v>
      </c>
      <c r="E15" s="338"/>
      <c r="F15" s="341">
        <v>5286</v>
      </c>
      <c r="G15" s="342">
        <v>34.182617692705641</v>
      </c>
      <c r="H15" s="341">
        <v>4576</v>
      </c>
      <c r="I15" s="342">
        <v>86.568293605751052</v>
      </c>
      <c r="J15" s="341"/>
      <c r="K15" s="341">
        <v>5753</v>
      </c>
      <c r="L15" s="342">
        <v>37.202534919813765</v>
      </c>
      <c r="M15" s="341">
        <v>5072</v>
      </c>
      <c r="N15" s="342">
        <v>88.162697722927163</v>
      </c>
      <c r="O15" s="341"/>
      <c r="P15" s="341">
        <v>4425</v>
      </c>
      <c r="Q15" s="342">
        <v>28.614847387480602</v>
      </c>
      <c r="R15" s="341">
        <v>3911</v>
      </c>
      <c r="S15" s="342">
        <v>88.384180790960457</v>
      </c>
    </row>
    <row r="16" spans="1:21" s="275" customFormat="1" ht="18" customHeight="1" x14ac:dyDescent="0.2">
      <c r="A16" s="318"/>
      <c r="B16" s="331" t="s">
        <v>8</v>
      </c>
      <c r="C16" s="341">
        <f t="shared" si="0"/>
        <v>9016</v>
      </c>
      <c r="D16" s="342">
        <f t="shared" si="1"/>
        <v>1.6701925463767415</v>
      </c>
      <c r="E16" s="338"/>
      <c r="F16" s="341">
        <v>2417</v>
      </c>
      <c r="G16" s="342">
        <v>26.807897071872226</v>
      </c>
      <c r="H16" s="341">
        <v>2106</v>
      </c>
      <c r="I16" s="342">
        <v>87.132809267687222</v>
      </c>
      <c r="J16" s="341"/>
      <c r="K16" s="341">
        <v>3552</v>
      </c>
      <c r="L16" s="342">
        <v>39.396628216503991</v>
      </c>
      <c r="M16" s="341">
        <v>2720</v>
      </c>
      <c r="N16" s="342">
        <v>76.576576576576571</v>
      </c>
      <c r="O16" s="341"/>
      <c r="P16" s="341">
        <v>3047</v>
      </c>
      <c r="Q16" s="342">
        <v>33.795474711623783</v>
      </c>
      <c r="R16" s="341">
        <v>2259</v>
      </c>
      <c r="S16" s="342">
        <v>74.138496882179197</v>
      </c>
    </row>
    <row r="17" spans="1:19" s="275" customFormat="1" ht="18" customHeight="1" x14ac:dyDescent="0.2">
      <c r="A17" s="318"/>
      <c r="B17" s="331" t="s">
        <v>7</v>
      </c>
      <c r="C17" s="341">
        <f t="shared" si="0"/>
        <v>31634</v>
      </c>
      <c r="D17" s="342">
        <f t="shared" si="1"/>
        <v>5.8601232267171532</v>
      </c>
      <c r="E17" s="338"/>
      <c r="F17" s="341">
        <v>9001</v>
      </c>
      <c r="G17" s="342">
        <v>28.453562622494783</v>
      </c>
      <c r="H17" s="341">
        <v>6392</v>
      </c>
      <c r="I17" s="342">
        <v>71.014331740917683</v>
      </c>
      <c r="J17" s="341"/>
      <c r="K17" s="341">
        <v>11682</v>
      </c>
      <c r="L17" s="342">
        <v>36.928621103875578</v>
      </c>
      <c r="M17" s="341">
        <v>8031</v>
      </c>
      <c r="N17" s="342">
        <v>68.746789933230616</v>
      </c>
      <c r="O17" s="341"/>
      <c r="P17" s="341">
        <v>10951</v>
      </c>
      <c r="Q17" s="342">
        <v>34.617816273629636</v>
      </c>
      <c r="R17" s="341">
        <v>7596</v>
      </c>
      <c r="S17" s="342">
        <v>69.363528444890875</v>
      </c>
    </row>
    <row r="18" spans="1:19" s="275" customFormat="1" ht="18" customHeight="1" x14ac:dyDescent="0.2">
      <c r="A18" s="318"/>
      <c r="B18" s="331" t="s">
        <v>43</v>
      </c>
      <c r="C18" s="341">
        <f t="shared" si="0"/>
        <v>16311</v>
      </c>
      <c r="D18" s="342">
        <f t="shared" si="1"/>
        <v>3.021573937882768</v>
      </c>
      <c r="E18" s="338"/>
      <c r="F18" s="341">
        <v>7521</v>
      </c>
      <c r="G18" s="342">
        <v>46.1099871252529</v>
      </c>
      <c r="H18" s="341">
        <v>3947</v>
      </c>
      <c r="I18" s="342">
        <v>52.47972344103178</v>
      </c>
      <c r="J18" s="341"/>
      <c r="K18" s="341">
        <v>6617</v>
      </c>
      <c r="L18" s="342">
        <v>40.567715038930785</v>
      </c>
      <c r="M18" s="341">
        <v>4148</v>
      </c>
      <c r="N18" s="342">
        <v>62.68701828623243</v>
      </c>
      <c r="O18" s="341"/>
      <c r="P18" s="341">
        <v>2173</v>
      </c>
      <c r="Q18" s="342">
        <v>13.322297835816322</v>
      </c>
      <c r="R18" s="341">
        <v>1490</v>
      </c>
      <c r="S18" s="342">
        <v>68.568798895536119</v>
      </c>
    </row>
    <row r="19" spans="1:19" s="275" customFormat="1" ht="18" customHeight="1" x14ac:dyDescent="0.2">
      <c r="A19" s="318"/>
      <c r="B19" s="331" t="s">
        <v>44</v>
      </c>
      <c r="C19" s="341">
        <f t="shared" si="0"/>
        <v>103422</v>
      </c>
      <c r="D19" s="342">
        <f t="shared" si="1"/>
        <v>19.158679406763021</v>
      </c>
      <c r="E19" s="338"/>
      <c r="F19" s="341">
        <v>19450</v>
      </c>
      <c r="G19" s="342">
        <v>18.806443503316508</v>
      </c>
      <c r="H19" s="341">
        <v>13261</v>
      </c>
      <c r="I19" s="342">
        <v>68.179948586118257</v>
      </c>
      <c r="J19" s="341"/>
      <c r="K19" s="341">
        <v>40826</v>
      </c>
      <c r="L19" s="342">
        <v>39.47516002397942</v>
      </c>
      <c r="M19" s="341">
        <v>30093</v>
      </c>
      <c r="N19" s="342">
        <v>73.710380639788369</v>
      </c>
      <c r="O19" s="341"/>
      <c r="P19" s="341">
        <v>43146</v>
      </c>
      <c r="Q19" s="342">
        <v>41.718396472704065</v>
      </c>
      <c r="R19" s="341">
        <v>38959</v>
      </c>
      <c r="S19" s="342">
        <v>90.295740045427152</v>
      </c>
    </row>
    <row r="20" spans="1:19" s="275" customFormat="1" ht="18" customHeight="1" x14ac:dyDescent="0.2">
      <c r="A20" s="318"/>
      <c r="B20" s="331" t="s">
        <v>6</v>
      </c>
      <c r="C20" s="341">
        <f t="shared" si="0"/>
        <v>97583</v>
      </c>
      <c r="D20" s="342">
        <f t="shared" si="1"/>
        <v>18.077018550696717</v>
      </c>
      <c r="E20" s="338"/>
      <c r="F20" s="341">
        <v>28053</v>
      </c>
      <c r="G20" s="342">
        <v>28.747835176208969</v>
      </c>
      <c r="H20" s="341">
        <v>17292</v>
      </c>
      <c r="I20" s="342">
        <v>61.640466260293017</v>
      </c>
      <c r="J20" s="341"/>
      <c r="K20" s="341">
        <v>35880</v>
      </c>
      <c r="L20" s="342">
        <v>36.768699466095526</v>
      </c>
      <c r="M20" s="341">
        <v>21532</v>
      </c>
      <c r="N20" s="342">
        <v>60.011148272017834</v>
      </c>
      <c r="O20" s="341"/>
      <c r="P20" s="341">
        <v>33650</v>
      </c>
      <c r="Q20" s="342">
        <v>34.483465357695501</v>
      </c>
      <c r="R20" s="341">
        <v>20645</v>
      </c>
      <c r="S20" s="342">
        <v>61.35215453194651</v>
      </c>
    </row>
    <row r="21" spans="1:19" s="275" customFormat="1" ht="18" customHeight="1" x14ac:dyDescent="0.2">
      <c r="A21" s="318"/>
      <c r="B21" s="331" t="s">
        <v>5</v>
      </c>
      <c r="C21" s="341">
        <f t="shared" si="0"/>
        <v>6334</v>
      </c>
      <c r="D21" s="342">
        <f t="shared" si="1"/>
        <v>1.1733584282109897</v>
      </c>
      <c r="E21" s="338"/>
      <c r="F21" s="341">
        <v>1924</v>
      </c>
      <c r="G21" s="342">
        <v>30.37574992106094</v>
      </c>
      <c r="H21" s="341">
        <v>1687</v>
      </c>
      <c r="I21" s="342">
        <v>87.681912681912678</v>
      </c>
      <c r="J21" s="341"/>
      <c r="K21" s="341">
        <v>2530</v>
      </c>
      <c r="L21" s="342">
        <v>39.943163877486583</v>
      </c>
      <c r="M21" s="341">
        <v>2301</v>
      </c>
      <c r="N21" s="342">
        <v>90.948616600790515</v>
      </c>
      <c r="O21" s="341"/>
      <c r="P21" s="341">
        <v>1880</v>
      </c>
      <c r="Q21" s="342">
        <v>29.681086201452477</v>
      </c>
      <c r="R21" s="341">
        <v>1757</v>
      </c>
      <c r="S21" s="342">
        <v>93.457446808510639</v>
      </c>
    </row>
    <row r="22" spans="1:19" s="275" customFormat="1" ht="18" customHeight="1" x14ac:dyDescent="0.2">
      <c r="A22" s="318"/>
      <c r="B22" s="331" t="s">
        <v>38</v>
      </c>
      <c r="C22" s="341">
        <f t="shared" si="0"/>
        <v>17094</v>
      </c>
      <c r="D22" s="342">
        <f t="shared" si="1"/>
        <v>3.1666228247298167</v>
      </c>
      <c r="E22" s="338"/>
      <c r="F22" s="341">
        <v>5163</v>
      </c>
      <c r="G22" s="342">
        <v>30.203580203580206</v>
      </c>
      <c r="H22" s="341">
        <v>4932</v>
      </c>
      <c r="I22" s="342">
        <v>95.525857059848931</v>
      </c>
      <c r="J22" s="341"/>
      <c r="K22" s="341">
        <v>6273</v>
      </c>
      <c r="L22" s="342">
        <v>36.697086697086696</v>
      </c>
      <c r="M22" s="341">
        <v>6008</v>
      </c>
      <c r="N22" s="342">
        <v>95.775545990754026</v>
      </c>
      <c r="O22" s="341"/>
      <c r="P22" s="341">
        <v>5658</v>
      </c>
      <c r="Q22" s="342">
        <v>33.099333099333101</v>
      </c>
      <c r="R22" s="341">
        <v>5452</v>
      </c>
      <c r="S22" s="342">
        <v>96.359137504418527</v>
      </c>
    </row>
    <row r="23" spans="1:19" s="275" customFormat="1" ht="18" customHeight="1" x14ac:dyDescent="0.2">
      <c r="A23" s="318"/>
      <c r="B23" s="331" t="s">
        <v>45</v>
      </c>
      <c r="C23" s="341">
        <f t="shared" si="0"/>
        <v>43623</v>
      </c>
      <c r="D23" s="342">
        <f t="shared" si="1"/>
        <v>8.0810569488234929</v>
      </c>
      <c r="E23" s="338"/>
      <c r="F23" s="341">
        <v>14647</v>
      </c>
      <c r="G23" s="342">
        <v>33.576324416019069</v>
      </c>
      <c r="H23" s="341">
        <v>10364</v>
      </c>
      <c r="I23" s="342">
        <v>70.758517102478322</v>
      </c>
      <c r="J23" s="341"/>
      <c r="K23" s="341">
        <v>17632</v>
      </c>
      <c r="L23" s="342">
        <v>40.419044999197673</v>
      </c>
      <c r="M23" s="341">
        <v>12656</v>
      </c>
      <c r="N23" s="342">
        <v>71.778584392014523</v>
      </c>
      <c r="O23" s="341"/>
      <c r="P23" s="341">
        <v>11344</v>
      </c>
      <c r="Q23" s="342">
        <v>26.004630584783257</v>
      </c>
      <c r="R23" s="341">
        <v>8716</v>
      </c>
      <c r="S23" s="342">
        <v>76.833568406205927</v>
      </c>
    </row>
    <row r="24" spans="1:19" s="275" customFormat="1" ht="18" customHeight="1" x14ac:dyDescent="0.2">
      <c r="A24" s="318">
        <v>47094</v>
      </c>
      <c r="B24" s="331" t="s">
        <v>46</v>
      </c>
      <c r="C24" s="341">
        <f t="shared" si="0"/>
        <v>23276</v>
      </c>
      <c r="D24" s="342">
        <f t="shared" si="1"/>
        <v>4.3118236146256699</v>
      </c>
      <c r="E24" s="338"/>
      <c r="F24" s="341">
        <v>7492</v>
      </c>
      <c r="G24" s="342">
        <v>32.187661110156384</v>
      </c>
      <c r="H24" s="341">
        <v>6202</v>
      </c>
      <c r="I24" s="342">
        <v>82.78163374265884</v>
      </c>
      <c r="J24" s="341"/>
      <c r="K24" s="341">
        <v>9261</v>
      </c>
      <c r="L24" s="342">
        <v>39.78776422065647</v>
      </c>
      <c r="M24" s="341">
        <v>7508</v>
      </c>
      <c r="N24" s="342">
        <v>81.071158622179027</v>
      </c>
      <c r="O24" s="341"/>
      <c r="P24" s="341">
        <v>6523</v>
      </c>
      <c r="Q24" s="342">
        <v>28.024574669187146</v>
      </c>
      <c r="R24" s="341">
        <v>5417</v>
      </c>
      <c r="S24" s="342">
        <v>83.044611375134139</v>
      </c>
    </row>
    <row r="25" spans="1:19" s="275" customFormat="1" ht="18" customHeight="1" x14ac:dyDescent="0.2">
      <c r="B25" s="331" t="s">
        <v>47</v>
      </c>
      <c r="C25" s="341">
        <f t="shared" si="0"/>
        <v>9540</v>
      </c>
      <c r="D25" s="342">
        <f t="shared" si="1"/>
        <v>1.767262299515763</v>
      </c>
      <c r="E25" s="338"/>
      <c r="F25" s="341">
        <v>1488</v>
      </c>
      <c r="G25" s="342">
        <v>15.59748427672956</v>
      </c>
      <c r="H25" s="341">
        <v>1087</v>
      </c>
      <c r="I25" s="342">
        <v>73.0510752688172</v>
      </c>
      <c r="J25" s="341"/>
      <c r="K25" s="341">
        <v>3073</v>
      </c>
      <c r="L25" s="342">
        <v>32.211740041928721</v>
      </c>
      <c r="M25" s="341">
        <v>1994</v>
      </c>
      <c r="N25" s="342">
        <v>64.887731858119096</v>
      </c>
      <c r="O25" s="341"/>
      <c r="P25" s="341">
        <v>4979</v>
      </c>
      <c r="Q25" s="342">
        <v>52.190775681341719</v>
      </c>
      <c r="R25" s="341">
        <v>2878</v>
      </c>
      <c r="S25" s="342">
        <v>57.802771640891748</v>
      </c>
    </row>
    <row r="26" spans="1:19" s="275" customFormat="1" ht="18" customHeight="1" x14ac:dyDescent="0.2">
      <c r="B26" s="331" t="s">
        <v>48</v>
      </c>
      <c r="C26" s="341">
        <f t="shared" si="0"/>
        <v>34096</v>
      </c>
      <c r="D26" s="342">
        <f t="shared" si="1"/>
        <v>6.3162028683741562</v>
      </c>
      <c r="E26" s="338"/>
      <c r="F26" s="341">
        <v>7120</v>
      </c>
      <c r="G26" s="342">
        <v>20.882214922571563</v>
      </c>
      <c r="H26" s="341">
        <v>3913</v>
      </c>
      <c r="I26" s="342">
        <v>54.957865168539321</v>
      </c>
      <c r="J26" s="341"/>
      <c r="K26" s="341">
        <v>12157</v>
      </c>
      <c r="L26" s="342">
        <v>35.655208822149227</v>
      </c>
      <c r="M26" s="341">
        <v>6598</v>
      </c>
      <c r="N26" s="342">
        <v>54.273258205149297</v>
      </c>
      <c r="O26" s="341"/>
      <c r="P26" s="341">
        <v>14819</v>
      </c>
      <c r="Q26" s="342">
        <v>43.46257625527921</v>
      </c>
      <c r="R26" s="341">
        <v>9253</v>
      </c>
      <c r="S26" s="342">
        <v>62.440110668736082</v>
      </c>
    </row>
    <row r="27" spans="1:19" s="275" customFormat="1" ht="18" customHeight="1" x14ac:dyDescent="0.2">
      <c r="B27" s="331" t="s">
        <v>49</v>
      </c>
      <c r="C27" s="341">
        <f t="shared" si="0"/>
        <v>1257</v>
      </c>
      <c r="D27" s="342">
        <f t="shared" si="1"/>
        <v>0.23285625896135365</v>
      </c>
      <c r="E27" s="338"/>
      <c r="F27" s="341">
        <v>527</v>
      </c>
      <c r="G27" s="342">
        <v>41.925218774860781</v>
      </c>
      <c r="H27" s="341">
        <v>198</v>
      </c>
      <c r="I27" s="342">
        <v>37.571157495256166</v>
      </c>
      <c r="J27" s="341"/>
      <c r="K27" s="341">
        <v>725</v>
      </c>
      <c r="L27" s="342">
        <v>57.677008750994432</v>
      </c>
      <c r="M27" s="341">
        <v>271</v>
      </c>
      <c r="N27" s="342">
        <v>37.379310344827587</v>
      </c>
      <c r="O27" s="341"/>
      <c r="P27" s="341">
        <v>5</v>
      </c>
      <c r="Q27" s="342">
        <v>0.39777247414478922</v>
      </c>
      <c r="R27" s="341">
        <v>4</v>
      </c>
      <c r="S27" s="342">
        <v>80</v>
      </c>
    </row>
    <row r="28" spans="1:19" s="275" customFormat="1" ht="18" customHeight="1" x14ac:dyDescent="0.2">
      <c r="B28" s="336" t="s">
        <v>4</v>
      </c>
      <c r="C28" s="343">
        <f t="shared" si="0"/>
        <v>1664</v>
      </c>
      <c r="D28" s="344">
        <f t="shared" si="1"/>
        <v>0.30825204050253974</v>
      </c>
      <c r="E28" s="338"/>
      <c r="F28" s="343">
        <v>655</v>
      </c>
      <c r="G28" s="344">
        <v>39.362980769230774</v>
      </c>
      <c r="H28" s="343">
        <v>633</v>
      </c>
      <c r="I28" s="344">
        <v>96.641221374045799</v>
      </c>
      <c r="J28" s="341"/>
      <c r="K28" s="343">
        <v>644</v>
      </c>
      <c r="L28" s="344">
        <v>38.70192307692308</v>
      </c>
      <c r="M28" s="343">
        <v>619</v>
      </c>
      <c r="N28" s="344">
        <v>96.118012422360238</v>
      </c>
      <c r="O28" s="341"/>
      <c r="P28" s="343">
        <v>365</v>
      </c>
      <c r="Q28" s="344">
        <v>21.935096153846153</v>
      </c>
      <c r="R28" s="343">
        <v>343</v>
      </c>
      <c r="S28" s="344">
        <v>93.972602739726028</v>
      </c>
    </row>
    <row r="29" spans="1:19" s="212" customFormat="1" ht="18" customHeight="1" x14ac:dyDescent="0.2">
      <c r="B29" s="332" t="s">
        <v>3</v>
      </c>
      <c r="C29" s="333">
        <f>SUM(C11:C28)</f>
        <v>539818</v>
      </c>
      <c r="D29" s="334">
        <f t="shared" si="1"/>
        <v>100</v>
      </c>
      <c r="E29" s="349"/>
      <c r="F29" s="333">
        <f>SUM(F11:F28)</f>
        <v>148604</v>
      </c>
      <c r="G29" s="334">
        <f t="shared" ref="G29" si="2">F29/$C29*100</f>
        <v>27.528537395937146</v>
      </c>
      <c r="H29" s="333">
        <f>SUM(H11:H28)</f>
        <v>106838</v>
      </c>
      <c r="I29" s="334">
        <f t="shared" ref="I29" si="3">H29/F29*100</f>
        <v>71.894430836316658</v>
      </c>
      <c r="J29" s="352"/>
      <c r="K29" s="333">
        <f>SUM(K11:K28)</f>
        <v>212157</v>
      </c>
      <c r="L29" s="334">
        <f t="shared" ref="L29" si="4">K29/$C29*100</f>
        <v>39.301579421212338</v>
      </c>
      <c r="M29" s="333">
        <f>SUM(M11:M28)</f>
        <v>152884</v>
      </c>
      <c r="N29" s="334">
        <f t="shared" ref="N29" si="5">M29/K29*100</f>
        <v>72.061727871340565</v>
      </c>
      <c r="O29" s="352"/>
      <c r="P29" s="333">
        <f>SUM(P11:P28)</f>
        <v>179057</v>
      </c>
      <c r="Q29" s="353">
        <f t="shared" ref="Q29" si="6">P29/$C29*100</f>
        <v>33.169883182850519</v>
      </c>
      <c r="R29" s="333">
        <f>SUM(R11:R28)</f>
        <v>135769</v>
      </c>
      <c r="S29" s="353">
        <f t="shared" ref="S29" si="7">R29/P29*100</f>
        <v>75.824458133443542</v>
      </c>
    </row>
    <row r="30" spans="1:19" s="256" customFormat="1" ht="6.75" customHeight="1" x14ac:dyDescent="0.2">
      <c r="B30" s="1133"/>
      <c r="C30" s="1133"/>
      <c r="D30" s="1133"/>
      <c r="E30" s="293"/>
    </row>
    <row r="31" spans="1:19" ht="25.5" customHeight="1" x14ac:dyDescent="0.2">
      <c r="B31" s="1151"/>
      <c r="C31" s="1151"/>
      <c r="D31" s="1151"/>
      <c r="E31" s="1151"/>
      <c r="F31" s="1151"/>
      <c r="G31" s="1151"/>
      <c r="H31" s="1151"/>
      <c r="I31" s="1151"/>
      <c r="J31" s="1151"/>
      <c r="K31" s="1151"/>
      <c r="L31" s="1151"/>
      <c r="M31" s="1151"/>
      <c r="N31" s="1151"/>
      <c r="O31" s="1151"/>
      <c r="P31" s="1151"/>
      <c r="Q31" s="1151"/>
    </row>
    <row r="32" spans="1:19" x14ac:dyDescent="0.2">
      <c r="B32" s="319"/>
      <c r="K32"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68</v>
      </c>
    </row>
    <row r="2" spans="1:21" s="205" customFormat="1" ht="49.5" customHeight="1" x14ac:dyDescent="0.2">
      <c r="B2" s="1033"/>
      <c r="C2" s="1033"/>
      <c r="D2" s="1033"/>
      <c r="E2" s="206"/>
      <c r="F2" s="1134"/>
      <c r="G2" s="1134"/>
      <c r="H2" s="1134"/>
      <c r="I2" s="1134"/>
      <c r="J2" s="1134"/>
      <c r="K2" s="1134"/>
      <c r="L2" s="1134"/>
      <c r="M2" s="1134"/>
      <c r="N2" s="1134"/>
      <c r="O2" s="1134"/>
      <c r="P2" s="1134"/>
      <c r="Q2" s="1134"/>
      <c r="S2" s="206"/>
    </row>
    <row r="3" spans="1:21" s="205" customFormat="1" ht="3" customHeight="1" x14ac:dyDescent="0.2">
      <c r="B3" s="206"/>
      <c r="C3" s="206"/>
      <c r="D3" s="206"/>
      <c r="E3" s="206"/>
      <c r="K3" s="206"/>
      <c r="P3" s="206"/>
      <c r="S3" s="206"/>
    </row>
    <row r="4" spans="1:21" s="208" customFormat="1" ht="15" customHeight="1" x14ac:dyDescent="0.2">
      <c r="B4" s="1148" t="s">
        <v>442</v>
      </c>
      <c r="C4" s="1148"/>
      <c r="D4" s="1148"/>
      <c r="E4" s="1148"/>
      <c r="F4" s="1148"/>
      <c r="G4" s="1148"/>
      <c r="H4" s="1148"/>
      <c r="I4" s="1148"/>
      <c r="J4" s="1148"/>
      <c r="K4" s="1148"/>
      <c r="L4" s="1148"/>
      <c r="M4" s="1148"/>
      <c r="N4" s="1148"/>
      <c r="O4" s="1148"/>
      <c r="P4" s="1148"/>
      <c r="Q4" s="1148"/>
      <c r="R4" s="1148"/>
      <c r="S4" s="1148"/>
      <c r="T4" s="314"/>
    </row>
    <row r="5" spans="1:21" s="315" customFormat="1" ht="15" customHeight="1" x14ac:dyDescent="0.2">
      <c r="B5" s="1135" t="str">
        <f>porsaad!B6</f>
        <v>Situación a 30 de junio de 2023</v>
      </c>
      <c r="C5" s="1135"/>
      <c r="D5" s="1135"/>
      <c r="E5" s="1135"/>
      <c r="F5" s="1135"/>
      <c r="G5" s="1135"/>
      <c r="H5" s="1135"/>
      <c r="I5" s="1135"/>
      <c r="J5" s="1135"/>
      <c r="K5" s="1135"/>
      <c r="L5" s="1135"/>
      <c r="M5" s="1135"/>
      <c r="N5" s="1135"/>
      <c r="O5" s="1135"/>
      <c r="P5" s="1135"/>
      <c r="Q5" s="1135"/>
      <c r="R5" s="1135"/>
      <c r="S5" s="1135"/>
      <c r="T5" s="316"/>
      <c r="U5" s="91"/>
    </row>
    <row r="6" spans="1:21" s="208" customFormat="1" ht="4.5" customHeight="1" x14ac:dyDescent="0.2"/>
    <row r="7" spans="1:21" s="211" customFormat="1" ht="15" customHeight="1" x14ac:dyDescent="0.2">
      <c r="A7" s="212"/>
      <c r="B7" s="1136" t="s">
        <v>15</v>
      </c>
      <c r="C7" s="1139" t="s">
        <v>68</v>
      </c>
      <c r="D7" s="1140"/>
      <c r="E7" s="347"/>
      <c r="F7" s="1152" t="s">
        <v>34</v>
      </c>
      <c r="G7" s="1153"/>
      <c r="H7" s="1153"/>
      <c r="I7" s="1154"/>
      <c r="J7" s="351"/>
      <c r="K7" s="1152" t="s">
        <v>52</v>
      </c>
      <c r="L7" s="1153"/>
      <c r="M7" s="1153"/>
      <c r="N7" s="1154"/>
      <c r="O7" s="351"/>
      <c r="P7" s="1152" t="s">
        <v>53</v>
      </c>
      <c r="Q7" s="1153"/>
      <c r="R7" s="1153"/>
      <c r="S7" s="1154"/>
    </row>
    <row r="8" spans="1:21" s="211" customFormat="1" ht="37.5" customHeight="1" x14ac:dyDescent="0.2">
      <c r="A8" s="212"/>
      <c r="B8" s="1137"/>
      <c r="C8" s="1141"/>
      <c r="D8" s="1142"/>
      <c r="E8" s="347"/>
      <c r="F8" s="1155" t="s">
        <v>75</v>
      </c>
      <c r="G8" s="1156"/>
      <c r="H8" s="1149" t="s">
        <v>298</v>
      </c>
      <c r="I8" s="1150"/>
      <c r="J8" s="329"/>
      <c r="K8" s="1155" t="s">
        <v>75</v>
      </c>
      <c r="L8" s="1156"/>
      <c r="M8" s="1149" t="s">
        <v>298</v>
      </c>
      <c r="N8" s="1150"/>
      <c r="O8" s="329"/>
      <c r="P8" s="1155" t="s">
        <v>75</v>
      </c>
      <c r="Q8" s="1156"/>
      <c r="R8" s="1149" t="s">
        <v>298</v>
      </c>
      <c r="S8" s="1150"/>
    </row>
    <row r="9" spans="1:21" s="216" customFormat="1" ht="29.25" customHeight="1" x14ac:dyDescent="0.2">
      <c r="A9" s="317"/>
      <c r="B9" s="1138"/>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11</v>
      </c>
      <c r="D11" s="340">
        <f>C11/C$29*100</f>
        <v>0.11297114100852418</v>
      </c>
      <c r="E11" s="338"/>
      <c r="F11" s="335">
        <v>8</v>
      </c>
      <c r="G11" s="340">
        <v>72.727272727272734</v>
      </c>
      <c r="H11" s="335">
        <v>7</v>
      </c>
      <c r="I11" s="340">
        <v>87.5</v>
      </c>
      <c r="J11" s="341"/>
      <c r="K11" s="335">
        <v>3</v>
      </c>
      <c r="L11" s="340">
        <v>27.27272727272727</v>
      </c>
      <c r="M11" s="335">
        <v>3</v>
      </c>
      <c r="N11" s="340">
        <v>100</v>
      </c>
      <c r="O11" s="341"/>
      <c r="P11" s="335">
        <v>0</v>
      </c>
      <c r="Q11" s="340">
        <v>0</v>
      </c>
      <c r="R11" s="335">
        <v>0</v>
      </c>
      <c r="S11" s="340" t="s">
        <v>375</v>
      </c>
    </row>
    <row r="12" spans="1:21" s="275" customFormat="1" ht="18" customHeight="1" x14ac:dyDescent="0.2">
      <c r="A12" s="318"/>
      <c r="B12" s="331" t="s">
        <v>10</v>
      </c>
      <c r="C12" s="341">
        <f t="shared" ref="C12:C28" si="0">F12+K12+P12</f>
        <v>0</v>
      </c>
      <c r="D12" s="342">
        <f t="shared" ref="D12:D29" si="1">C12/C$29*100</f>
        <v>0</v>
      </c>
      <c r="E12" s="338"/>
      <c r="F12" s="341">
        <v>0</v>
      </c>
      <c r="G12" s="342" t="s">
        <v>375</v>
      </c>
      <c r="H12" s="341">
        <v>0</v>
      </c>
      <c r="I12" s="342" t="s">
        <v>375</v>
      </c>
      <c r="J12" s="341"/>
      <c r="K12" s="341">
        <v>0</v>
      </c>
      <c r="L12" s="342" t="s">
        <v>375</v>
      </c>
      <c r="M12" s="341">
        <v>0</v>
      </c>
      <c r="N12" s="342" t="s">
        <v>375</v>
      </c>
      <c r="O12" s="341"/>
      <c r="P12" s="341">
        <v>0</v>
      </c>
      <c r="Q12" s="342" t="s">
        <v>375</v>
      </c>
      <c r="R12" s="341">
        <v>0</v>
      </c>
      <c r="S12" s="342" t="s">
        <v>375</v>
      </c>
    </row>
    <row r="13" spans="1:21" s="275" customFormat="1" ht="18" customHeight="1" x14ac:dyDescent="0.2">
      <c r="A13" s="318"/>
      <c r="B13" s="331" t="s">
        <v>40</v>
      </c>
      <c r="C13" s="341">
        <f t="shared" si="0"/>
        <v>18</v>
      </c>
      <c r="D13" s="342">
        <f t="shared" si="1"/>
        <v>0.18486186710485775</v>
      </c>
      <c r="E13" s="338"/>
      <c r="F13" s="341">
        <v>8</v>
      </c>
      <c r="G13" s="342">
        <v>44.444444444444443</v>
      </c>
      <c r="H13" s="341">
        <v>8</v>
      </c>
      <c r="I13" s="342">
        <v>100</v>
      </c>
      <c r="J13" s="341"/>
      <c r="K13" s="341">
        <v>3</v>
      </c>
      <c r="L13" s="342">
        <v>16.666666666666664</v>
      </c>
      <c r="M13" s="341">
        <v>3</v>
      </c>
      <c r="N13" s="342">
        <v>100</v>
      </c>
      <c r="O13" s="341"/>
      <c r="P13" s="341">
        <v>7</v>
      </c>
      <c r="Q13" s="342">
        <v>38.888888888888893</v>
      </c>
      <c r="R13" s="341">
        <v>7</v>
      </c>
      <c r="S13" s="342">
        <v>100</v>
      </c>
    </row>
    <row r="14" spans="1:21" s="275" customFormat="1" ht="18" customHeight="1" x14ac:dyDescent="0.2">
      <c r="A14" s="318"/>
      <c r="B14" s="331" t="s">
        <v>41</v>
      </c>
      <c r="C14" s="341">
        <f t="shared" si="0"/>
        <v>0</v>
      </c>
      <c r="D14" s="342">
        <f t="shared" si="1"/>
        <v>0</v>
      </c>
      <c r="E14" s="338"/>
      <c r="F14" s="341">
        <v>0</v>
      </c>
      <c r="G14" s="342" t="s">
        <v>375</v>
      </c>
      <c r="H14" s="341">
        <v>0</v>
      </c>
      <c r="I14" s="342" t="s">
        <v>375</v>
      </c>
      <c r="J14" s="341"/>
      <c r="K14" s="341">
        <v>0</v>
      </c>
      <c r="L14" s="342" t="s">
        <v>375</v>
      </c>
      <c r="M14" s="341">
        <v>0</v>
      </c>
      <c r="N14" s="342" t="s">
        <v>375</v>
      </c>
      <c r="O14" s="341"/>
      <c r="P14" s="341">
        <v>0</v>
      </c>
      <c r="Q14" s="342" t="s">
        <v>375</v>
      </c>
      <c r="R14" s="341">
        <v>0</v>
      </c>
      <c r="S14" s="342" t="s">
        <v>375</v>
      </c>
    </row>
    <row r="15" spans="1:21" s="275" customFormat="1" ht="18" customHeight="1" x14ac:dyDescent="0.2">
      <c r="A15" s="318"/>
      <c r="B15" s="331" t="s">
        <v>9</v>
      </c>
      <c r="C15" s="341">
        <f t="shared" si="0"/>
        <v>0</v>
      </c>
      <c r="D15" s="342">
        <f t="shared" si="1"/>
        <v>0</v>
      </c>
      <c r="E15" s="338"/>
      <c r="F15" s="341">
        <v>0</v>
      </c>
      <c r="G15" s="342" t="s">
        <v>375</v>
      </c>
      <c r="H15" s="341">
        <v>0</v>
      </c>
      <c r="I15" s="342" t="s">
        <v>375</v>
      </c>
      <c r="J15" s="341"/>
      <c r="K15" s="341">
        <v>0</v>
      </c>
      <c r="L15" s="342" t="s">
        <v>375</v>
      </c>
      <c r="M15" s="341">
        <v>0</v>
      </c>
      <c r="N15" s="342" t="s">
        <v>375</v>
      </c>
      <c r="O15" s="341"/>
      <c r="P15" s="341">
        <v>0</v>
      </c>
      <c r="Q15" s="342" t="s">
        <v>375</v>
      </c>
      <c r="R15" s="341">
        <v>0</v>
      </c>
      <c r="S15" s="342" t="s">
        <v>375</v>
      </c>
    </row>
    <row r="16" spans="1:21" s="275" customFormat="1" ht="18" customHeight="1" x14ac:dyDescent="0.2">
      <c r="A16" s="318"/>
      <c r="B16" s="331" t="s">
        <v>8</v>
      </c>
      <c r="C16" s="341">
        <f t="shared" si="0"/>
        <v>0</v>
      </c>
      <c r="D16" s="342">
        <f t="shared" si="1"/>
        <v>0</v>
      </c>
      <c r="E16" s="338"/>
      <c r="F16" s="341">
        <v>0</v>
      </c>
      <c r="G16" s="342" t="s">
        <v>375</v>
      </c>
      <c r="H16" s="341">
        <v>0</v>
      </c>
      <c r="I16" s="342" t="s">
        <v>375</v>
      </c>
      <c r="J16" s="341"/>
      <c r="K16" s="341">
        <v>0</v>
      </c>
      <c r="L16" s="342" t="s">
        <v>375</v>
      </c>
      <c r="M16" s="341">
        <v>0</v>
      </c>
      <c r="N16" s="342" t="s">
        <v>375</v>
      </c>
      <c r="O16" s="341"/>
      <c r="P16" s="341">
        <v>0</v>
      </c>
      <c r="Q16" s="342" t="s">
        <v>375</v>
      </c>
      <c r="R16" s="341">
        <v>0</v>
      </c>
      <c r="S16" s="342" t="s">
        <v>375</v>
      </c>
    </row>
    <row r="17" spans="1:19" s="275" customFormat="1" ht="18" customHeight="1" x14ac:dyDescent="0.2">
      <c r="A17" s="318"/>
      <c r="B17" s="331" t="s">
        <v>7</v>
      </c>
      <c r="C17" s="341">
        <f t="shared" si="0"/>
        <v>2145</v>
      </c>
      <c r="D17" s="342">
        <f t="shared" si="1"/>
        <v>22.029372496662216</v>
      </c>
      <c r="E17" s="338"/>
      <c r="F17" s="341">
        <v>561</v>
      </c>
      <c r="G17" s="342">
        <v>26.153846153846157</v>
      </c>
      <c r="H17" s="341">
        <v>464</v>
      </c>
      <c r="I17" s="342">
        <v>82.709447415329777</v>
      </c>
      <c r="J17" s="341"/>
      <c r="K17" s="341">
        <v>706</v>
      </c>
      <c r="L17" s="342">
        <v>32.913752913752916</v>
      </c>
      <c r="M17" s="341">
        <v>548</v>
      </c>
      <c r="N17" s="342">
        <v>77.620396600566579</v>
      </c>
      <c r="O17" s="341"/>
      <c r="P17" s="341">
        <v>878</v>
      </c>
      <c r="Q17" s="342">
        <v>40.932400932400931</v>
      </c>
      <c r="R17" s="341">
        <v>675</v>
      </c>
      <c r="S17" s="342">
        <v>76.879271070615033</v>
      </c>
    </row>
    <row r="18" spans="1:19" s="275" customFormat="1" ht="18" customHeight="1" x14ac:dyDescent="0.2">
      <c r="A18" s="318"/>
      <c r="B18" s="331" t="s">
        <v>43</v>
      </c>
      <c r="C18" s="341">
        <f t="shared" si="0"/>
        <v>23</v>
      </c>
      <c r="D18" s="342">
        <f t="shared" si="1"/>
        <v>0.23621238574509604</v>
      </c>
      <c r="E18" s="338"/>
      <c r="F18" s="341">
        <v>14</v>
      </c>
      <c r="G18" s="342">
        <v>60.869565217391312</v>
      </c>
      <c r="H18" s="341">
        <v>10</v>
      </c>
      <c r="I18" s="342">
        <v>71.428571428571431</v>
      </c>
      <c r="J18" s="341"/>
      <c r="K18" s="341">
        <v>5</v>
      </c>
      <c r="L18" s="342">
        <v>21.739130434782609</v>
      </c>
      <c r="M18" s="341">
        <v>3</v>
      </c>
      <c r="N18" s="342">
        <v>60</v>
      </c>
      <c r="O18" s="341"/>
      <c r="P18" s="341">
        <v>4</v>
      </c>
      <c r="Q18" s="342">
        <v>17.391304347826086</v>
      </c>
      <c r="R18" s="341">
        <v>4</v>
      </c>
      <c r="S18" s="342">
        <v>100</v>
      </c>
    </row>
    <row r="19" spans="1:19" s="275" customFormat="1" ht="18" customHeight="1" x14ac:dyDescent="0.2">
      <c r="A19" s="318"/>
      <c r="B19" s="331" t="s">
        <v>44</v>
      </c>
      <c r="C19" s="341">
        <f t="shared" si="0"/>
        <v>98</v>
      </c>
      <c r="D19" s="342">
        <f t="shared" si="1"/>
        <v>1.0064701653486701</v>
      </c>
      <c r="E19" s="338"/>
      <c r="F19" s="341">
        <v>69</v>
      </c>
      <c r="G19" s="342">
        <v>70.408163265306129</v>
      </c>
      <c r="H19" s="341">
        <v>63</v>
      </c>
      <c r="I19" s="342">
        <v>91.304347826086953</v>
      </c>
      <c r="J19" s="341"/>
      <c r="K19" s="341">
        <v>21</v>
      </c>
      <c r="L19" s="342">
        <v>21.428571428571427</v>
      </c>
      <c r="M19" s="341">
        <v>21</v>
      </c>
      <c r="N19" s="342">
        <v>100</v>
      </c>
      <c r="O19" s="341"/>
      <c r="P19" s="341">
        <v>8</v>
      </c>
      <c r="Q19" s="342">
        <v>8.1632653061224492</v>
      </c>
      <c r="R19" s="341">
        <v>8</v>
      </c>
      <c r="S19" s="342">
        <v>100</v>
      </c>
    </row>
    <row r="20" spans="1:19" s="275" customFormat="1" ht="18" customHeight="1" x14ac:dyDescent="0.2">
      <c r="A20" s="318"/>
      <c r="B20" s="331" t="s">
        <v>6</v>
      </c>
      <c r="C20" s="341">
        <f t="shared" si="0"/>
        <v>393</v>
      </c>
      <c r="D20" s="342">
        <f t="shared" si="1"/>
        <v>4.036150765122728</v>
      </c>
      <c r="E20" s="338"/>
      <c r="F20" s="341">
        <v>152</v>
      </c>
      <c r="G20" s="342">
        <v>38.676844783715012</v>
      </c>
      <c r="H20" s="341">
        <v>105</v>
      </c>
      <c r="I20" s="342">
        <v>69.078947368421055</v>
      </c>
      <c r="J20" s="341"/>
      <c r="K20" s="341">
        <v>177</v>
      </c>
      <c r="L20" s="342">
        <v>45.038167938931295</v>
      </c>
      <c r="M20" s="341">
        <v>143</v>
      </c>
      <c r="N20" s="342">
        <v>80.790960451977398</v>
      </c>
      <c r="O20" s="341"/>
      <c r="P20" s="341">
        <v>64</v>
      </c>
      <c r="Q20" s="342">
        <v>16.284987277353689</v>
      </c>
      <c r="R20" s="341">
        <v>53</v>
      </c>
      <c r="S20" s="342">
        <v>82.8125</v>
      </c>
    </row>
    <row r="21" spans="1:19" s="275" customFormat="1" ht="18" customHeight="1" x14ac:dyDescent="0.2">
      <c r="A21" s="318"/>
      <c r="B21" s="331" t="s">
        <v>5</v>
      </c>
      <c r="C21" s="341">
        <f t="shared" si="0"/>
        <v>0</v>
      </c>
      <c r="D21" s="342">
        <f t="shared" si="1"/>
        <v>0</v>
      </c>
      <c r="E21" s="338"/>
      <c r="F21" s="341">
        <v>0</v>
      </c>
      <c r="G21" s="342" t="s">
        <v>375</v>
      </c>
      <c r="H21" s="341">
        <v>0</v>
      </c>
      <c r="I21" s="342" t="s">
        <v>375</v>
      </c>
      <c r="J21" s="341"/>
      <c r="K21" s="341">
        <v>0</v>
      </c>
      <c r="L21" s="342" t="s">
        <v>375</v>
      </c>
      <c r="M21" s="341">
        <v>0</v>
      </c>
      <c r="N21" s="342" t="s">
        <v>375</v>
      </c>
      <c r="O21" s="341"/>
      <c r="P21" s="341">
        <v>0</v>
      </c>
      <c r="Q21" s="342" t="s">
        <v>375</v>
      </c>
      <c r="R21" s="341">
        <v>0</v>
      </c>
      <c r="S21" s="342" t="s">
        <v>375</v>
      </c>
    </row>
    <row r="22" spans="1:19" s="275" customFormat="1" ht="18" customHeight="1" x14ac:dyDescent="0.2">
      <c r="A22" s="318"/>
      <c r="B22" s="331" t="s">
        <v>38</v>
      </c>
      <c r="C22" s="341">
        <f t="shared" si="0"/>
        <v>127</v>
      </c>
      <c r="D22" s="342">
        <f t="shared" si="1"/>
        <v>1.3043031734620518</v>
      </c>
      <c r="E22" s="338"/>
      <c r="F22" s="341">
        <v>80</v>
      </c>
      <c r="G22" s="342">
        <v>62.99212598425197</v>
      </c>
      <c r="H22" s="341">
        <v>76</v>
      </c>
      <c r="I22" s="342">
        <v>95</v>
      </c>
      <c r="J22" s="341"/>
      <c r="K22" s="341">
        <v>43</v>
      </c>
      <c r="L22" s="342">
        <v>33.858267716535437</v>
      </c>
      <c r="M22" s="341">
        <v>38</v>
      </c>
      <c r="N22" s="342">
        <v>88.372093023255815</v>
      </c>
      <c r="O22" s="341"/>
      <c r="P22" s="341">
        <v>4</v>
      </c>
      <c r="Q22" s="342">
        <v>3.1496062992125982</v>
      </c>
      <c r="R22" s="341">
        <v>4</v>
      </c>
      <c r="S22" s="342">
        <v>100</v>
      </c>
    </row>
    <row r="23" spans="1:19" s="275" customFormat="1" ht="18" customHeight="1" x14ac:dyDescent="0.2">
      <c r="A23" s="318"/>
      <c r="B23" s="331" t="s">
        <v>45</v>
      </c>
      <c r="C23" s="341">
        <f t="shared" si="0"/>
        <v>84</v>
      </c>
      <c r="D23" s="342">
        <f t="shared" si="1"/>
        <v>0.86268871315600282</v>
      </c>
      <c r="E23" s="338"/>
      <c r="F23" s="341">
        <v>68</v>
      </c>
      <c r="G23" s="342">
        <v>80.952380952380949</v>
      </c>
      <c r="H23" s="341">
        <v>57</v>
      </c>
      <c r="I23" s="342">
        <v>83.82352941176471</v>
      </c>
      <c r="J23" s="341"/>
      <c r="K23" s="341">
        <v>16</v>
      </c>
      <c r="L23" s="342">
        <v>19.047619047619047</v>
      </c>
      <c r="M23" s="341">
        <v>15</v>
      </c>
      <c r="N23" s="342">
        <v>93.75</v>
      </c>
      <c r="O23" s="341"/>
      <c r="P23" s="341">
        <v>0</v>
      </c>
      <c r="Q23" s="342">
        <v>0</v>
      </c>
      <c r="R23" s="341">
        <v>0</v>
      </c>
      <c r="S23" s="342" t="s">
        <v>375</v>
      </c>
    </row>
    <row r="24" spans="1:19" s="275" customFormat="1" ht="18" customHeight="1" x14ac:dyDescent="0.2">
      <c r="A24" s="318">
        <v>47094</v>
      </c>
      <c r="B24" s="331" t="s">
        <v>46</v>
      </c>
      <c r="C24" s="341">
        <f t="shared" si="0"/>
        <v>3</v>
      </c>
      <c r="D24" s="342">
        <f t="shared" si="1"/>
        <v>3.0810311184142961E-2</v>
      </c>
      <c r="E24" s="338"/>
      <c r="F24" s="341">
        <v>2</v>
      </c>
      <c r="G24" s="342">
        <v>66.666666666666657</v>
      </c>
      <c r="H24" s="341">
        <v>1</v>
      </c>
      <c r="I24" s="342">
        <v>50</v>
      </c>
      <c r="J24" s="341"/>
      <c r="K24" s="341">
        <v>0</v>
      </c>
      <c r="L24" s="342">
        <v>0</v>
      </c>
      <c r="M24" s="341">
        <v>0</v>
      </c>
      <c r="N24" s="342" t="s">
        <v>375</v>
      </c>
      <c r="O24" s="341"/>
      <c r="P24" s="341">
        <v>1</v>
      </c>
      <c r="Q24" s="342">
        <v>33.333333333333329</v>
      </c>
      <c r="R24" s="341">
        <v>1</v>
      </c>
      <c r="S24" s="342">
        <v>100</v>
      </c>
    </row>
    <row r="25" spans="1:19" s="275" customFormat="1" ht="18" customHeight="1" x14ac:dyDescent="0.2">
      <c r="B25" s="331" t="s">
        <v>47</v>
      </c>
      <c r="C25" s="341">
        <f t="shared" si="0"/>
        <v>35</v>
      </c>
      <c r="D25" s="342">
        <f t="shared" si="1"/>
        <v>0.35945363048166784</v>
      </c>
      <c r="E25" s="338"/>
      <c r="F25" s="341">
        <v>11</v>
      </c>
      <c r="G25" s="342">
        <v>31.428571428571427</v>
      </c>
      <c r="H25" s="341">
        <v>9</v>
      </c>
      <c r="I25" s="342">
        <v>81.818181818181827</v>
      </c>
      <c r="J25" s="341"/>
      <c r="K25" s="341">
        <v>14</v>
      </c>
      <c r="L25" s="342">
        <v>40</v>
      </c>
      <c r="M25" s="341">
        <v>8</v>
      </c>
      <c r="N25" s="342">
        <v>57.142857142857139</v>
      </c>
      <c r="O25" s="341"/>
      <c r="P25" s="341">
        <v>10</v>
      </c>
      <c r="Q25" s="342">
        <v>28.571428571428569</v>
      </c>
      <c r="R25" s="341">
        <v>5</v>
      </c>
      <c r="S25" s="342">
        <v>50</v>
      </c>
    </row>
    <row r="26" spans="1:19" s="275" customFormat="1" ht="18" customHeight="1" x14ac:dyDescent="0.2">
      <c r="B26" s="331" t="s">
        <v>48</v>
      </c>
      <c r="C26" s="341">
        <f t="shared" si="0"/>
        <v>6800</v>
      </c>
      <c r="D26" s="342">
        <f t="shared" si="1"/>
        <v>69.836705350724031</v>
      </c>
      <c r="E26" s="338"/>
      <c r="F26" s="341">
        <v>2091</v>
      </c>
      <c r="G26" s="342">
        <v>30.75</v>
      </c>
      <c r="H26" s="341">
        <v>932</v>
      </c>
      <c r="I26" s="342">
        <v>44.57197513151602</v>
      </c>
      <c r="J26" s="341"/>
      <c r="K26" s="341">
        <v>2276</v>
      </c>
      <c r="L26" s="342">
        <v>33.470588235294116</v>
      </c>
      <c r="M26" s="341">
        <v>787</v>
      </c>
      <c r="N26" s="342">
        <v>34.578207381370824</v>
      </c>
      <c r="O26" s="341"/>
      <c r="P26" s="341">
        <v>2433</v>
      </c>
      <c r="Q26" s="342">
        <v>35.779411764705884</v>
      </c>
      <c r="R26" s="341">
        <v>950</v>
      </c>
      <c r="S26" s="342">
        <v>39.04644471845458</v>
      </c>
    </row>
    <row r="27" spans="1:19" s="275" customFormat="1" ht="18" customHeight="1" x14ac:dyDescent="0.2">
      <c r="B27" s="331" t="s">
        <v>49</v>
      </c>
      <c r="C27" s="341">
        <f t="shared" si="0"/>
        <v>0</v>
      </c>
      <c r="D27" s="342">
        <f t="shared" si="1"/>
        <v>0</v>
      </c>
      <c r="E27" s="338"/>
      <c r="F27" s="341">
        <v>0</v>
      </c>
      <c r="G27" s="342" t="s">
        <v>375</v>
      </c>
      <c r="H27" s="341">
        <v>0</v>
      </c>
      <c r="I27" s="342" t="s">
        <v>375</v>
      </c>
      <c r="J27" s="341"/>
      <c r="K27" s="341">
        <v>0</v>
      </c>
      <c r="L27" s="342" t="s">
        <v>375</v>
      </c>
      <c r="M27" s="341">
        <v>0</v>
      </c>
      <c r="N27" s="342" t="s">
        <v>375</v>
      </c>
      <c r="O27" s="341"/>
      <c r="P27" s="341">
        <v>0</v>
      </c>
      <c r="Q27" s="342" t="s">
        <v>375</v>
      </c>
      <c r="R27" s="341">
        <v>0</v>
      </c>
      <c r="S27" s="342" t="s">
        <v>375</v>
      </c>
    </row>
    <row r="28" spans="1:19" s="275" customFormat="1" ht="18" customHeight="1" x14ac:dyDescent="0.2">
      <c r="B28" s="336" t="s">
        <v>4</v>
      </c>
      <c r="C28" s="343">
        <f t="shared" si="0"/>
        <v>0</v>
      </c>
      <c r="D28" s="344">
        <f t="shared" si="1"/>
        <v>0</v>
      </c>
      <c r="E28" s="338"/>
      <c r="F28" s="343">
        <v>0</v>
      </c>
      <c r="G28" s="344" t="s">
        <v>375</v>
      </c>
      <c r="H28" s="343">
        <v>0</v>
      </c>
      <c r="I28" s="344" t="s">
        <v>375</v>
      </c>
      <c r="J28" s="341"/>
      <c r="K28" s="343">
        <v>0</v>
      </c>
      <c r="L28" s="344" t="s">
        <v>375</v>
      </c>
      <c r="M28" s="343">
        <v>0</v>
      </c>
      <c r="N28" s="344" t="s">
        <v>375</v>
      </c>
      <c r="O28" s="341"/>
      <c r="P28" s="343">
        <v>0</v>
      </c>
      <c r="Q28" s="344" t="s">
        <v>375</v>
      </c>
      <c r="R28" s="343">
        <v>0</v>
      </c>
      <c r="S28" s="344" t="s">
        <v>375</v>
      </c>
    </row>
    <row r="29" spans="1:19" s="212" customFormat="1" ht="18" customHeight="1" x14ac:dyDescent="0.2">
      <c r="B29" s="332" t="s">
        <v>3</v>
      </c>
      <c r="C29" s="333">
        <f>SUM(C11:C28)</f>
        <v>9737</v>
      </c>
      <c r="D29" s="334">
        <f t="shared" si="1"/>
        <v>100</v>
      </c>
      <c r="E29" s="349"/>
      <c r="F29" s="333">
        <f>SUM(F11:F28)</f>
        <v>3064</v>
      </c>
      <c r="G29" s="334">
        <f t="shared" ref="G29" si="2">F29/$C29*100</f>
        <v>31.467597822738007</v>
      </c>
      <c r="H29" s="333">
        <f>SUM(H11:H28)</f>
        <v>1732</v>
      </c>
      <c r="I29" s="334">
        <f t="shared" ref="I29" si="3">H29/F29*100</f>
        <v>56.527415143603136</v>
      </c>
      <c r="J29" s="352"/>
      <c r="K29" s="333">
        <f>SUM(K11:K28)</f>
        <v>3264</v>
      </c>
      <c r="L29" s="334">
        <f t="shared" ref="L29" si="4">K29/$C29*100</f>
        <v>33.521618568347542</v>
      </c>
      <c r="M29" s="333">
        <f>SUM(M11:M28)</f>
        <v>1569</v>
      </c>
      <c r="N29" s="334">
        <f t="shared" ref="N29" si="5">M29/K29*100</f>
        <v>48.069852941176471</v>
      </c>
      <c r="O29" s="352"/>
      <c r="P29" s="333">
        <f>SUM(P11:P28)</f>
        <v>3409</v>
      </c>
      <c r="Q29" s="353">
        <f t="shared" ref="Q29" si="6">P29/$C29*100</f>
        <v>35.010783608914444</v>
      </c>
      <c r="R29" s="333">
        <f>SUM(R11:R28)</f>
        <v>1707</v>
      </c>
      <c r="S29" s="353">
        <f t="shared" ref="S29" si="7">R29/P29*100</f>
        <v>50.073335288941031</v>
      </c>
    </row>
    <row r="30" spans="1:19" s="256" customFormat="1" ht="6.75" customHeight="1" x14ac:dyDescent="0.2">
      <c r="B30" s="1133"/>
      <c r="C30" s="1133"/>
      <c r="D30" s="1133"/>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2" t="s">
        <v>451</v>
      </c>
      <c r="C3" s="1032"/>
      <c r="D3" s="1032"/>
      <c r="E3" s="1032"/>
      <c r="F3" s="1032"/>
      <c r="G3" s="1032"/>
      <c r="H3" s="1032"/>
      <c r="I3" s="1032"/>
      <c r="J3" s="1032"/>
      <c r="K3" s="1032"/>
      <c r="L3" s="1032"/>
      <c r="M3" s="1032"/>
      <c r="N3" s="1032"/>
      <c r="O3" s="1032"/>
      <c r="P3" s="1032"/>
    </row>
    <row r="4" spans="1:21" s="635" customFormat="1" x14ac:dyDescent="0.2">
      <c r="B4" s="1035" t="str">
        <f>porsaad!B6</f>
        <v>Situación a 30 de junio de 2023</v>
      </c>
      <c r="C4" s="1035"/>
      <c r="D4" s="1035"/>
      <c r="E4" s="1035"/>
      <c r="F4" s="1035"/>
      <c r="G4" s="1035"/>
      <c r="H4" s="1035"/>
      <c r="I4" s="1035"/>
      <c r="J4" s="1035"/>
      <c r="K4" s="1035"/>
      <c r="L4" s="1035"/>
      <c r="M4" s="1035"/>
      <c r="N4" s="1035"/>
      <c r="O4" s="1035"/>
      <c r="P4" s="1035"/>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8" t="s">
        <v>209</v>
      </c>
      <c r="D6" s="1159"/>
      <c r="E6" s="1159"/>
      <c r="F6" s="1159"/>
      <c r="G6" s="1159"/>
      <c r="H6" s="1159"/>
      <c r="I6" s="1159"/>
      <c r="J6" s="1159"/>
      <c r="K6" s="1159"/>
      <c r="L6" s="1159"/>
      <c r="M6" s="1159"/>
      <c r="N6" s="1159"/>
      <c r="O6" s="1159"/>
      <c r="P6" s="1160"/>
    </row>
    <row r="7" spans="1:21" s="635" customFormat="1" ht="57" customHeight="1" x14ac:dyDescent="0.2">
      <c r="B7" s="1161" t="s">
        <v>15</v>
      </c>
      <c r="C7" s="1157" t="s">
        <v>3</v>
      </c>
      <c r="D7" s="1157"/>
      <c r="E7" s="1157" t="s">
        <v>210</v>
      </c>
      <c r="F7" s="1157"/>
      <c r="G7" s="1157" t="s">
        <v>211</v>
      </c>
      <c r="H7" s="1157"/>
      <c r="I7" s="1157" t="s">
        <v>212</v>
      </c>
      <c r="J7" s="1157"/>
      <c r="K7" s="1157" t="s">
        <v>213</v>
      </c>
      <c r="L7" s="1157"/>
      <c r="M7" s="1157" t="s">
        <v>214</v>
      </c>
      <c r="N7" s="1157"/>
      <c r="O7" s="1157" t="s">
        <v>215</v>
      </c>
      <c r="P7" s="1157"/>
    </row>
    <row r="8" spans="1:21" s="640" customFormat="1" ht="12" customHeight="1" x14ac:dyDescent="0.2">
      <c r="B8" s="1162"/>
      <c r="C8" s="658" t="s">
        <v>12</v>
      </c>
      <c r="D8" s="658" t="s">
        <v>31</v>
      </c>
      <c r="E8" s="994"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4498</v>
      </c>
      <c r="D9" s="661">
        <f>IFERROR(C9/$C9*100,"-")</f>
        <v>100</v>
      </c>
      <c r="E9" s="656">
        <v>0</v>
      </c>
      <c r="F9" s="660">
        <v>0</v>
      </c>
      <c r="G9" s="667">
        <v>4307</v>
      </c>
      <c r="H9" s="661">
        <v>95.753668297020894</v>
      </c>
      <c r="I9" s="667">
        <v>191</v>
      </c>
      <c r="J9" s="661">
        <v>4.2463317029791021</v>
      </c>
      <c r="K9" s="667">
        <v>0</v>
      </c>
      <c r="L9" s="661">
        <v>0</v>
      </c>
      <c r="M9" s="659">
        <v>0</v>
      </c>
      <c r="N9" s="660">
        <v>0</v>
      </c>
      <c r="O9" s="667">
        <v>0</v>
      </c>
      <c r="P9" s="661">
        <f>IFERROR(O9/$C9*100,"-")</f>
        <v>0</v>
      </c>
      <c r="R9" s="1006"/>
    </row>
    <row r="10" spans="1:21" s="644" customFormat="1" ht="16.5" customHeight="1" x14ac:dyDescent="0.2">
      <c r="A10" s="644">
        <v>2</v>
      </c>
      <c r="B10" s="671" t="s">
        <v>10</v>
      </c>
      <c r="C10" s="668">
        <f t="shared" ref="C10:C26" si="0">E10+G10+I10+K10+M10+O10</f>
        <v>7536</v>
      </c>
      <c r="D10" s="662">
        <f t="shared" ref="D10:D26" si="1">IFERROR(C10/$C10*100,"-")</f>
        <v>100</v>
      </c>
      <c r="E10" s="656">
        <v>5</v>
      </c>
      <c r="F10" s="657">
        <v>6.6348195329087048E-2</v>
      </c>
      <c r="G10" s="668">
        <v>6509</v>
      </c>
      <c r="H10" s="662">
        <v>86.372080679405514</v>
      </c>
      <c r="I10" s="668">
        <v>1022</v>
      </c>
      <c r="J10" s="662">
        <v>13.561571125265392</v>
      </c>
      <c r="K10" s="668">
        <v>0</v>
      </c>
      <c r="L10" s="662">
        <v>0</v>
      </c>
      <c r="M10" s="656">
        <v>0</v>
      </c>
      <c r="N10" s="657">
        <v>0</v>
      </c>
      <c r="O10" s="668">
        <v>0</v>
      </c>
      <c r="P10" s="662">
        <f t="shared" ref="P10" si="2">IFERROR(O10/$C10*100,"-")</f>
        <v>0</v>
      </c>
      <c r="R10" s="1006"/>
    </row>
    <row r="11" spans="1:21" s="644" customFormat="1" ht="16.5" customHeight="1" x14ac:dyDescent="0.2">
      <c r="A11" s="644">
        <v>3</v>
      </c>
      <c r="B11" s="671" t="s">
        <v>40</v>
      </c>
      <c r="C11" s="668">
        <f t="shared" si="0"/>
        <v>4040</v>
      </c>
      <c r="D11" s="662">
        <f t="shared" si="1"/>
        <v>100</v>
      </c>
      <c r="E11" s="656">
        <v>225</v>
      </c>
      <c r="F11" s="657">
        <v>5.5693069306930694</v>
      </c>
      <c r="G11" s="668">
        <v>2559</v>
      </c>
      <c r="H11" s="662">
        <v>63.341584158415841</v>
      </c>
      <c r="I11" s="668">
        <v>312</v>
      </c>
      <c r="J11" s="662">
        <v>7.7227722772277225</v>
      </c>
      <c r="K11" s="668">
        <v>796</v>
      </c>
      <c r="L11" s="662">
        <v>19.702970297029704</v>
      </c>
      <c r="M11" s="656">
        <v>148</v>
      </c>
      <c r="N11" s="657">
        <v>3.6633663366336631</v>
      </c>
      <c r="O11" s="668">
        <v>0</v>
      </c>
      <c r="P11" s="662">
        <f t="shared" ref="P11" si="3">IFERROR(O11/$C11*100,"-")</f>
        <v>0</v>
      </c>
      <c r="R11" s="1006"/>
    </row>
    <row r="12" spans="1:21" s="644" customFormat="1" ht="16.5" customHeight="1" x14ac:dyDescent="0.2">
      <c r="A12" s="644">
        <v>4</v>
      </c>
      <c r="B12" s="671" t="s">
        <v>41</v>
      </c>
      <c r="C12" s="668">
        <f t="shared" si="0"/>
        <v>794</v>
      </c>
      <c r="D12" s="662">
        <f t="shared" si="1"/>
        <v>100</v>
      </c>
      <c r="E12" s="656">
        <v>0</v>
      </c>
      <c r="F12" s="657">
        <v>0</v>
      </c>
      <c r="G12" s="668">
        <v>653</v>
      </c>
      <c r="H12" s="662">
        <v>82.241813602015114</v>
      </c>
      <c r="I12" s="668">
        <v>141</v>
      </c>
      <c r="J12" s="662">
        <v>17.758186397984886</v>
      </c>
      <c r="K12" s="668">
        <v>0</v>
      </c>
      <c r="L12" s="662">
        <v>0</v>
      </c>
      <c r="M12" s="656">
        <v>0</v>
      </c>
      <c r="N12" s="657">
        <v>0</v>
      </c>
      <c r="O12" s="668">
        <v>0</v>
      </c>
      <c r="P12" s="662">
        <f t="shared" ref="P12" si="4">IFERROR(O12/$C12*100,"-")</f>
        <v>0</v>
      </c>
      <c r="R12" s="1006"/>
    </row>
    <row r="13" spans="1:21" s="644" customFormat="1" ht="16.5" customHeight="1" x14ac:dyDescent="0.2">
      <c r="A13" s="644">
        <v>5</v>
      </c>
      <c r="B13" s="671" t="s">
        <v>9</v>
      </c>
      <c r="C13" s="668">
        <f t="shared" si="0"/>
        <v>13206</v>
      </c>
      <c r="D13" s="662">
        <f t="shared" si="1"/>
        <v>100</v>
      </c>
      <c r="E13" s="656">
        <v>8863</v>
      </c>
      <c r="F13" s="657">
        <v>67.11343328789944</v>
      </c>
      <c r="G13" s="668">
        <v>1448</v>
      </c>
      <c r="H13" s="662">
        <v>10.964713009238224</v>
      </c>
      <c r="I13" s="668">
        <v>948</v>
      </c>
      <c r="J13" s="662">
        <v>7.178555202180827</v>
      </c>
      <c r="K13" s="668">
        <v>1945</v>
      </c>
      <c r="L13" s="662">
        <v>14.728153869453278</v>
      </c>
      <c r="M13" s="656">
        <v>2</v>
      </c>
      <c r="N13" s="657">
        <v>1.5144631228229594E-2</v>
      </c>
      <c r="O13" s="668">
        <v>0</v>
      </c>
      <c r="P13" s="662">
        <f t="shared" ref="P13" si="5">IFERROR(O13/$C13*100,"-")</f>
        <v>0</v>
      </c>
      <c r="R13" s="1006"/>
    </row>
    <row r="14" spans="1:21" s="644" customFormat="1" ht="16.5" customHeight="1" x14ac:dyDescent="0.2">
      <c r="A14" s="644">
        <v>6</v>
      </c>
      <c r="B14" s="671" t="s">
        <v>8</v>
      </c>
      <c r="C14" s="668">
        <f t="shared" si="0"/>
        <v>189</v>
      </c>
      <c r="D14" s="662">
        <f t="shared" si="1"/>
        <v>100</v>
      </c>
      <c r="E14" s="656">
        <v>0</v>
      </c>
      <c r="F14" s="657">
        <v>0</v>
      </c>
      <c r="G14" s="668">
        <v>189</v>
      </c>
      <c r="H14" s="662">
        <v>100</v>
      </c>
      <c r="I14" s="668">
        <v>0</v>
      </c>
      <c r="J14" s="662">
        <v>0</v>
      </c>
      <c r="K14" s="668">
        <v>0</v>
      </c>
      <c r="L14" s="662">
        <v>0</v>
      </c>
      <c r="M14" s="656">
        <v>0</v>
      </c>
      <c r="N14" s="657">
        <v>0</v>
      </c>
      <c r="O14" s="668">
        <v>0</v>
      </c>
      <c r="P14" s="662">
        <f t="shared" ref="P14" si="6">IFERROR(O14/$C14*100,"-")</f>
        <v>0</v>
      </c>
      <c r="R14" s="1006"/>
    </row>
    <row r="15" spans="1:21" s="646" customFormat="1" ht="16.5" customHeight="1" x14ac:dyDescent="0.2">
      <c r="A15" s="646">
        <v>7</v>
      </c>
      <c r="B15" s="671" t="s">
        <v>7</v>
      </c>
      <c r="C15" s="668">
        <f t="shared" si="0"/>
        <v>50249</v>
      </c>
      <c r="D15" s="662">
        <f t="shared" si="1"/>
        <v>100</v>
      </c>
      <c r="E15" s="656">
        <v>11229</v>
      </c>
      <c r="F15" s="657">
        <v>22.346713367430198</v>
      </c>
      <c r="G15" s="668">
        <v>20473</v>
      </c>
      <c r="H15" s="662">
        <v>40.743099365161498</v>
      </c>
      <c r="I15" s="668">
        <v>12695</v>
      </c>
      <c r="J15" s="662">
        <v>25.264184361877852</v>
      </c>
      <c r="K15" s="668">
        <v>5852</v>
      </c>
      <c r="L15" s="662">
        <v>11.646002905530459</v>
      </c>
      <c r="M15" s="656">
        <v>0</v>
      </c>
      <c r="N15" s="657">
        <v>0</v>
      </c>
      <c r="O15" s="668">
        <v>0</v>
      </c>
      <c r="P15" s="662">
        <f t="shared" ref="P15" si="7">IFERROR(O15/$C15*100,"-")</f>
        <v>0</v>
      </c>
      <c r="R15" s="1006"/>
    </row>
    <row r="16" spans="1:21" s="646" customFormat="1" ht="16.5" customHeight="1" x14ac:dyDescent="0.2">
      <c r="A16" s="646">
        <v>8</v>
      </c>
      <c r="B16" s="671" t="s">
        <v>43</v>
      </c>
      <c r="C16" s="668">
        <f t="shared" si="0"/>
        <v>9323</v>
      </c>
      <c r="D16" s="662">
        <f t="shared" si="1"/>
        <v>100</v>
      </c>
      <c r="E16" s="656">
        <v>824</v>
      </c>
      <c r="F16" s="657">
        <v>8.8383567521184165</v>
      </c>
      <c r="G16" s="668">
        <v>6454</v>
      </c>
      <c r="H16" s="662">
        <v>69.226643784189633</v>
      </c>
      <c r="I16" s="668">
        <v>362</v>
      </c>
      <c r="J16" s="662">
        <v>3.8828703207122173</v>
      </c>
      <c r="K16" s="668">
        <v>1683</v>
      </c>
      <c r="L16" s="662">
        <v>18.052129142979727</v>
      </c>
      <c r="M16" s="656">
        <v>0</v>
      </c>
      <c r="N16" s="657">
        <v>0</v>
      </c>
      <c r="O16" s="668">
        <v>0</v>
      </c>
      <c r="P16" s="662">
        <f t="shared" ref="P16" si="8">IFERROR(O16/$C16*100,"-")</f>
        <v>0</v>
      </c>
      <c r="R16" s="1006"/>
    </row>
    <row r="17" spans="1:18" s="646" customFormat="1" ht="16.5" customHeight="1" x14ac:dyDescent="0.2">
      <c r="A17" s="646">
        <v>9</v>
      </c>
      <c r="B17" s="671" t="s">
        <v>44</v>
      </c>
      <c r="C17" s="668">
        <f t="shared" si="0"/>
        <v>23289</v>
      </c>
      <c r="D17" s="662">
        <f t="shared" si="1"/>
        <v>100</v>
      </c>
      <c r="E17" s="656">
        <v>10543</v>
      </c>
      <c r="F17" s="657">
        <v>45.270299282923268</v>
      </c>
      <c r="G17" s="668">
        <v>11053</v>
      </c>
      <c r="H17" s="662">
        <v>47.460174331229339</v>
      </c>
      <c r="I17" s="668">
        <v>1693</v>
      </c>
      <c r="J17" s="662">
        <v>7.2695263858473957</v>
      </c>
      <c r="K17" s="668">
        <v>0</v>
      </c>
      <c r="L17" s="662">
        <v>0</v>
      </c>
      <c r="M17" s="656">
        <v>0</v>
      </c>
      <c r="N17" s="657">
        <v>0</v>
      </c>
      <c r="O17" s="668">
        <v>0</v>
      </c>
      <c r="P17" s="662">
        <f t="shared" ref="P17" si="9">IFERROR(O17/$C17*100,"-")</f>
        <v>0</v>
      </c>
      <c r="R17" s="1006"/>
    </row>
    <row r="18" spans="1:18" s="646" customFormat="1" ht="16.5" customHeight="1" x14ac:dyDescent="0.2">
      <c r="A18" s="646">
        <v>10</v>
      </c>
      <c r="B18" s="671" t="s">
        <v>6</v>
      </c>
      <c r="C18" s="668">
        <f t="shared" si="0"/>
        <v>21968</v>
      </c>
      <c r="D18" s="662">
        <f t="shared" si="1"/>
        <v>100</v>
      </c>
      <c r="E18" s="656">
        <v>12075</v>
      </c>
      <c r="F18" s="657">
        <v>54.966314639475598</v>
      </c>
      <c r="G18" s="668">
        <v>8344</v>
      </c>
      <c r="H18" s="662">
        <v>37.982520029133283</v>
      </c>
      <c r="I18" s="668">
        <v>539</v>
      </c>
      <c r="J18" s="662">
        <v>2.4535688273852876</v>
      </c>
      <c r="K18" s="668">
        <v>1010</v>
      </c>
      <c r="L18" s="662">
        <v>4.5975965040058266</v>
      </c>
      <c r="M18" s="656">
        <v>0</v>
      </c>
      <c r="N18" s="657">
        <v>0</v>
      </c>
      <c r="O18" s="668">
        <v>0</v>
      </c>
      <c r="P18" s="662">
        <f t="shared" ref="P18" si="10">IFERROR(O18/$C18*100,"-")</f>
        <v>0</v>
      </c>
      <c r="R18" s="1006"/>
    </row>
    <row r="19" spans="1:18" s="644" customFormat="1" ht="16.5" customHeight="1" x14ac:dyDescent="0.2">
      <c r="A19" s="644">
        <v>11</v>
      </c>
      <c r="B19" s="671" t="s">
        <v>5</v>
      </c>
      <c r="C19" s="668">
        <f t="shared" si="0"/>
        <v>18439</v>
      </c>
      <c r="D19" s="662">
        <f t="shared" si="1"/>
        <v>100</v>
      </c>
      <c r="E19" s="656">
        <v>14116</v>
      </c>
      <c r="F19" s="657">
        <v>76.555127718422909</v>
      </c>
      <c r="G19" s="668">
        <v>2429</v>
      </c>
      <c r="H19" s="662">
        <v>13.173165572970335</v>
      </c>
      <c r="I19" s="668">
        <v>763</v>
      </c>
      <c r="J19" s="662">
        <v>4.1379684364661857</v>
      </c>
      <c r="K19" s="668">
        <v>1131</v>
      </c>
      <c r="L19" s="662">
        <v>6.1337382721405715</v>
      </c>
      <c r="M19" s="656">
        <v>0</v>
      </c>
      <c r="N19" s="657">
        <v>0</v>
      </c>
      <c r="O19" s="668">
        <v>0</v>
      </c>
      <c r="P19" s="662">
        <f t="shared" ref="P19" si="11">IFERROR(O19/$C19*100,"-")</f>
        <v>0</v>
      </c>
      <c r="R19" s="1006"/>
    </row>
    <row r="20" spans="1:18" s="644" customFormat="1" ht="16.5" customHeight="1" x14ac:dyDescent="0.2">
      <c r="A20" s="644">
        <v>12</v>
      </c>
      <c r="B20" s="671" t="s">
        <v>38</v>
      </c>
      <c r="C20" s="668">
        <f t="shared" si="0"/>
        <v>13764</v>
      </c>
      <c r="D20" s="662">
        <f t="shared" si="1"/>
        <v>100</v>
      </c>
      <c r="E20" s="656">
        <v>2407</v>
      </c>
      <c r="F20" s="657">
        <v>17.487648939261842</v>
      </c>
      <c r="G20" s="668">
        <v>5982</v>
      </c>
      <c r="H20" s="662">
        <v>43.461203138622494</v>
      </c>
      <c r="I20" s="668">
        <v>3046</v>
      </c>
      <c r="J20" s="662">
        <v>22.130194710839874</v>
      </c>
      <c r="K20" s="668">
        <v>2329</v>
      </c>
      <c r="L20" s="662">
        <v>16.920953211275791</v>
      </c>
      <c r="M20" s="656">
        <v>0</v>
      </c>
      <c r="N20" s="657">
        <v>0</v>
      </c>
      <c r="O20" s="668">
        <v>0</v>
      </c>
      <c r="P20" s="662">
        <f t="shared" ref="P20" si="12">IFERROR(O20/$C20*100,"-")</f>
        <v>0</v>
      </c>
      <c r="R20" s="1006"/>
    </row>
    <row r="21" spans="1:18" s="644" customFormat="1" ht="16.5" customHeight="1" x14ac:dyDescent="0.2">
      <c r="A21" s="644">
        <v>13</v>
      </c>
      <c r="B21" s="671" t="s">
        <v>45</v>
      </c>
      <c r="C21" s="668">
        <f t="shared" si="0"/>
        <v>25723</v>
      </c>
      <c r="D21" s="662">
        <f t="shared" si="1"/>
        <v>100</v>
      </c>
      <c r="E21" s="656">
        <v>3018</v>
      </c>
      <c r="F21" s="657">
        <v>11.732690588189557</v>
      </c>
      <c r="G21" s="668">
        <v>14762</v>
      </c>
      <c r="H21" s="662">
        <v>57.388329510554762</v>
      </c>
      <c r="I21" s="668">
        <v>2182</v>
      </c>
      <c r="J21" s="662">
        <v>8.4826808692609728</v>
      </c>
      <c r="K21" s="668">
        <v>5761</v>
      </c>
      <c r="L21" s="662">
        <v>22.396299031994712</v>
      </c>
      <c r="M21" s="656">
        <v>0</v>
      </c>
      <c r="N21" s="657">
        <v>0</v>
      </c>
      <c r="O21" s="668">
        <v>0</v>
      </c>
      <c r="P21" s="662">
        <f t="shared" ref="P21" si="13">IFERROR(O21/$C21*100,"-")</f>
        <v>0</v>
      </c>
      <c r="R21" s="1006"/>
    </row>
    <row r="22" spans="1:18" s="644" customFormat="1" ht="16.5" customHeight="1" x14ac:dyDescent="0.2">
      <c r="A22" s="644">
        <v>14</v>
      </c>
      <c r="B22" s="671" t="s">
        <v>46</v>
      </c>
      <c r="C22" s="668">
        <f t="shared" si="0"/>
        <v>1294</v>
      </c>
      <c r="D22" s="662">
        <f t="shared" si="1"/>
        <v>100</v>
      </c>
      <c r="E22" s="656">
        <v>13</v>
      </c>
      <c r="F22" s="657">
        <v>1.0046367851622875</v>
      </c>
      <c r="G22" s="668">
        <v>739</v>
      </c>
      <c r="H22" s="662">
        <v>57.109737248840808</v>
      </c>
      <c r="I22" s="668">
        <v>219</v>
      </c>
      <c r="J22" s="662">
        <v>16.924265842349303</v>
      </c>
      <c r="K22" s="668">
        <v>323</v>
      </c>
      <c r="L22" s="662">
        <v>24.961360123647605</v>
      </c>
      <c r="M22" s="656">
        <v>0</v>
      </c>
      <c r="N22" s="657">
        <v>0</v>
      </c>
      <c r="O22" s="668">
        <v>0</v>
      </c>
      <c r="P22" s="662">
        <f t="shared" ref="P22" si="14">IFERROR(O22/$C22*100,"-")</f>
        <v>0</v>
      </c>
      <c r="R22" s="1006"/>
    </row>
    <row r="23" spans="1:18" s="644" customFormat="1" ht="16.5" customHeight="1" x14ac:dyDescent="0.2">
      <c r="A23" s="644">
        <v>15</v>
      </c>
      <c r="B23" s="671" t="s">
        <v>47</v>
      </c>
      <c r="C23" s="668">
        <f t="shared" si="0"/>
        <v>2609</v>
      </c>
      <c r="D23" s="662">
        <f t="shared" si="1"/>
        <v>100</v>
      </c>
      <c r="E23" s="656">
        <v>1454</v>
      </c>
      <c r="F23" s="657">
        <v>55.730164814105024</v>
      </c>
      <c r="G23" s="668">
        <v>747</v>
      </c>
      <c r="H23" s="662">
        <v>28.631659639708701</v>
      </c>
      <c r="I23" s="668">
        <v>293</v>
      </c>
      <c r="J23" s="662">
        <v>11.230356458413185</v>
      </c>
      <c r="K23" s="668">
        <v>115</v>
      </c>
      <c r="L23" s="662">
        <v>4.4078190877730936</v>
      </c>
      <c r="M23" s="656">
        <v>0</v>
      </c>
      <c r="N23" s="657">
        <v>0</v>
      </c>
      <c r="O23" s="668">
        <v>0</v>
      </c>
      <c r="P23" s="662">
        <f t="shared" ref="P23" si="15">IFERROR(O23/$C23*100,"-")</f>
        <v>0</v>
      </c>
      <c r="R23" s="1006"/>
    </row>
    <row r="24" spans="1:18" s="644" customFormat="1" ht="16.5" customHeight="1" x14ac:dyDescent="0.2">
      <c r="A24" s="644">
        <v>16</v>
      </c>
      <c r="B24" s="671" t="s">
        <v>48</v>
      </c>
      <c r="C24" s="668">
        <f t="shared" si="0"/>
        <v>1347</v>
      </c>
      <c r="D24" s="662">
        <f t="shared" si="1"/>
        <v>100</v>
      </c>
      <c r="E24" s="656">
        <v>0</v>
      </c>
      <c r="F24" s="657">
        <v>0</v>
      </c>
      <c r="G24" s="668">
        <v>1341</v>
      </c>
      <c r="H24" s="662">
        <v>99.554565701559014</v>
      </c>
      <c r="I24" s="668">
        <v>6</v>
      </c>
      <c r="J24" s="662">
        <v>0.44543429844097993</v>
      </c>
      <c r="K24" s="668">
        <v>0</v>
      </c>
      <c r="L24" s="662">
        <v>0</v>
      </c>
      <c r="M24" s="656">
        <v>0</v>
      </c>
      <c r="N24" s="657">
        <v>0</v>
      </c>
      <c r="O24" s="668">
        <v>0</v>
      </c>
      <c r="P24" s="662">
        <f t="shared" ref="P24" si="16">IFERROR(O24/$C24*100,"-")</f>
        <v>0</v>
      </c>
      <c r="R24" s="1006"/>
    </row>
    <row r="25" spans="1:18" s="644" customFormat="1" ht="16.5" customHeight="1" x14ac:dyDescent="0.2">
      <c r="A25" s="644">
        <v>17</v>
      </c>
      <c r="B25" s="671" t="s">
        <v>49</v>
      </c>
      <c r="C25" s="668">
        <f>E25+G25+I25+K25+M25+O25</f>
        <v>1036</v>
      </c>
      <c r="D25" s="662">
        <f t="shared" si="1"/>
        <v>100</v>
      </c>
      <c r="E25" s="656">
        <v>0</v>
      </c>
      <c r="F25" s="657">
        <v>0</v>
      </c>
      <c r="G25" s="668">
        <v>902</v>
      </c>
      <c r="H25" s="662">
        <v>87.065637065637063</v>
      </c>
      <c r="I25" s="668">
        <v>66</v>
      </c>
      <c r="J25" s="662">
        <v>6.3706563706563708</v>
      </c>
      <c r="K25" s="668">
        <v>0</v>
      </c>
      <c r="L25" s="662">
        <v>0</v>
      </c>
      <c r="M25" s="656">
        <v>68</v>
      </c>
      <c r="N25" s="657">
        <v>6.563706563706563</v>
      </c>
      <c r="O25" s="668">
        <v>0</v>
      </c>
      <c r="P25" s="662">
        <f t="shared" ref="P25" si="17">IFERROR(O25/$C25*100,"-")</f>
        <v>0</v>
      </c>
      <c r="R25" s="1006"/>
    </row>
    <row r="26" spans="1:18" s="644" customFormat="1" ht="16.5" customHeight="1" x14ac:dyDescent="0.2">
      <c r="B26" s="671" t="s">
        <v>4</v>
      </c>
      <c r="C26" s="668">
        <f t="shared" si="0"/>
        <v>3</v>
      </c>
      <c r="D26" s="662">
        <f t="shared" si="1"/>
        <v>100</v>
      </c>
      <c r="E26" s="656">
        <v>1</v>
      </c>
      <c r="F26" s="657">
        <v>33.333333333333329</v>
      </c>
      <c r="G26" s="668">
        <v>2</v>
      </c>
      <c r="H26" s="662">
        <v>66.666666666666657</v>
      </c>
      <c r="I26" s="668">
        <v>0</v>
      </c>
      <c r="J26" s="662">
        <v>0</v>
      </c>
      <c r="K26" s="668">
        <v>0</v>
      </c>
      <c r="L26" s="662">
        <v>0</v>
      </c>
      <c r="M26" s="656">
        <v>0</v>
      </c>
      <c r="N26" s="657">
        <v>0</v>
      </c>
      <c r="O26" s="668">
        <v>0</v>
      </c>
      <c r="P26" s="662">
        <f t="shared" ref="P26" si="18">IFERROR(O26/$C26*100,"-")</f>
        <v>0</v>
      </c>
      <c r="R26" s="1006"/>
    </row>
    <row r="27" spans="1:18" s="642" customFormat="1" ht="14.25" x14ac:dyDescent="0.2">
      <c r="B27" s="663" t="s">
        <v>3</v>
      </c>
      <c r="C27" s="669">
        <f>SUM(C9:C26)</f>
        <v>199307</v>
      </c>
      <c r="D27" s="666">
        <f>C27/$C27*100</f>
        <v>100</v>
      </c>
      <c r="E27" s="664">
        <f>SUM(E9:E26)</f>
        <v>64773</v>
      </c>
      <c r="F27" s="665">
        <f>E27/$C27*100</f>
        <v>32.499109414119928</v>
      </c>
      <c r="G27" s="669">
        <f>SUM(G9:G26)</f>
        <v>88893</v>
      </c>
      <c r="H27" s="666">
        <f>G27/$C27*100</f>
        <v>44.60104261265284</v>
      </c>
      <c r="I27" s="669">
        <f>SUM(I9:I26)</f>
        <v>24478</v>
      </c>
      <c r="J27" s="666">
        <f>I27/$C27*100</f>
        <v>12.281555590119765</v>
      </c>
      <c r="K27" s="669">
        <f>SUM(K9:K26)</f>
        <v>20945</v>
      </c>
      <c r="L27" s="666">
        <f>K27/$C27*100</f>
        <v>10.508913384878603</v>
      </c>
      <c r="M27" s="664">
        <f>SUM(M9:M26)</f>
        <v>218</v>
      </c>
      <c r="N27" s="665">
        <f>M27/$C27*100</f>
        <v>0.10937899822886302</v>
      </c>
      <c r="O27" s="669">
        <f>SUM(O9:O26)</f>
        <v>0</v>
      </c>
      <c r="P27" s="666">
        <f>O27/$C27*100</f>
        <v>0</v>
      </c>
    </row>
    <row r="28" spans="1:18"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8" s="650" customFormat="1" hidden="1" x14ac:dyDescent="0.2">
      <c r="A29" s="639">
        <v>19</v>
      </c>
      <c r="B29" s="639" t="s">
        <v>50</v>
      </c>
      <c r="C29" s="649"/>
      <c r="D29" s="649"/>
      <c r="E29" s="649"/>
      <c r="F29" s="649"/>
      <c r="G29" s="649"/>
      <c r="H29" s="649"/>
      <c r="I29" s="649"/>
      <c r="K29" s="649"/>
      <c r="L29" s="649"/>
      <c r="M29" s="649"/>
      <c r="N29" s="649"/>
      <c r="O29" s="649"/>
      <c r="P29" s="649"/>
    </row>
    <row r="30" spans="1:18" hidden="1" x14ac:dyDescent="0.2">
      <c r="C30" s="652"/>
      <c r="D30" s="652"/>
      <c r="E30" s="652"/>
      <c r="F30" s="652"/>
      <c r="G30" s="652"/>
      <c r="H30" s="652"/>
      <c r="I30" s="652"/>
      <c r="J30" s="652"/>
      <c r="K30" s="652"/>
      <c r="L30" s="652"/>
      <c r="M30" s="652"/>
      <c r="N30" s="652"/>
      <c r="O30" s="652"/>
      <c r="P30" s="652"/>
    </row>
    <row r="31" spans="1:18" hidden="1" x14ac:dyDescent="0.2">
      <c r="B31" s="653"/>
      <c r="C31" s="654"/>
      <c r="D31" s="654"/>
      <c r="E31" s="654"/>
      <c r="F31" s="654"/>
      <c r="G31" s="654"/>
      <c r="M31" s="653"/>
      <c r="N31" s="653"/>
    </row>
    <row r="32" spans="1:18"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x14ac:dyDescent="0.2">
      <c r="B42" s="653"/>
      <c r="D42" s="653"/>
      <c r="M42" s="653"/>
      <c r="N42" s="653"/>
    </row>
    <row r="43" spans="2:14" x14ac:dyDescent="0.2">
      <c r="B43" s="653"/>
      <c r="D43" s="653"/>
      <c r="M43" s="653"/>
      <c r="N43" s="653"/>
    </row>
    <row r="44" spans="2:14" x14ac:dyDescent="0.2">
      <c r="D44" s="653"/>
      <c r="M44" s="653"/>
      <c r="N44" s="653"/>
    </row>
    <row r="45" spans="2:14" x14ac:dyDescent="0.2">
      <c r="D45" s="653"/>
      <c r="M45" s="653"/>
      <c r="N45" s="653"/>
    </row>
    <row r="46" spans="2:14" x14ac:dyDescent="0.2">
      <c r="D46" s="653"/>
      <c r="M46" s="653"/>
      <c r="N46" s="653"/>
    </row>
    <row r="47" spans="2:14" x14ac:dyDescent="0.2">
      <c r="D47" s="653"/>
      <c r="M47" s="653"/>
      <c r="N47" s="653"/>
    </row>
    <row r="48" spans="2:14"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35</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2" t="s">
        <v>454</v>
      </c>
      <c r="C3" s="1032"/>
      <c r="D3" s="1032"/>
      <c r="E3" s="1032"/>
      <c r="F3" s="1032"/>
      <c r="G3" s="1032"/>
      <c r="H3" s="1032"/>
      <c r="I3" s="1032"/>
      <c r="J3" s="1032"/>
      <c r="K3" s="1032"/>
      <c r="L3" s="1032"/>
      <c r="M3" s="1032"/>
      <c r="N3" s="1032"/>
      <c r="O3" s="1032"/>
      <c r="P3" s="1032"/>
    </row>
    <row r="4" spans="1:21" s="635" customFormat="1" x14ac:dyDescent="0.2">
      <c r="B4" s="1035" t="str">
        <f>porsaad!B6</f>
        <v>Situación a 30 de junio de 2023</v>
      </c>
      <c r="C4" s="1035"/>
      <c r="D4" s="1035"/>
      <c r="E4" s="1035"/>
      <c r="F4" s="1035"/>
      <c r="G4" s="1035"/>
      <c r="H4" s="1035"/>
      <c r="I4" s="1035"/>
      <c r="J4" s="1035"/>
      <c r="K4" s="1035"/>
      <c r="L4" s="1035"/>
      <c r="M4" s="1035"/>
      <c r="N4" s="1035"/>
      <c r="O4" s="1035"/>
      <c r="P4" s="1035"/>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8" t="s">
        <v>209</v>
      </c>
      <c r="D6" s="1159"/>
      <c r="E6" s="1159"/>
      <c r="F6" s="1159"/>
      <c r="G6" s="1159"/>
      <c r="H6" s="1159"/>
      <c r="I6" s="1159"/>
      <c r="J6" s="1159"/>
      <c r="K6" s="1159"/>
      <c r="L6" s="1159"/>
      <c r="M6" s="1159"/>
      <c r="N6" s="1159"/>
      <c r="O6" s="1159"/>
      <c r="P6" s="1160"/>
    </row>
    <row r="7" spans="1:21" s="635" customFormat="1" ht="57" customHeight="1" x14ac:dyDescent="0.2">
      <c r="B7" s="1161" t="s">
        <v>15</v>
      </c>
      <c r="C7" s="1157" t="s">
        <v>3</v>
      </c>
      <c r="D7" s="1157"/>
      <c r="E7" s="1157" t="s">
        <v>210</v>
      </c>
      <c r="F7" s="1157"/>
      <c r="G7" s="1157" t="s">
        <v>211</v>
      </c>
      <c r="H7" s="1157"/>
      <c r="I7" s="1157" t="s">
        <v>212</v>
      </c>
      <c r="J7" s="1157"/>
      <c r="K7" s="1157" t="s">
        <v>213</v>
      </c>
      <c r="L7" s="1157"/>
      <c r="M7" s="1157" t="s">
        <v>214</v>
      </c>
      <c r="N7" s="1157"/>
      <c r="O7" s="1157" t="s">
        <v>215</v>
      </c>
      <c r="P7" s="1157"/>
    </row>
    <row r="8" spans="1:21" s="640" customFormat="1" ht="12" customHeight="1" x14ac:dyDescent="0.2">
      <c r="B8" s="1162"/>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2605</v>
      </c>
      <c r="D9" s="661">
        <f>IFERROR(C9/$C9*100,"-")</f>
        <v>100</v>
      </c>
      <c r="E9" s="659">
        <v>0</v>
      </c>
      <c r="F9" s="660">
        <v>0</v>
      </c>
      <c r="G9" s="667">
        <v>2536</v>
      </c>
      <c r="H9" s="661">
        <v>97.351247600767749</v>
      </c>
      <c r="I9" s="667">
        <v>69</v>
      </c>
      <c r="J9" s="661">
        <v>2.6487523992322455</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3515</v>
      </c>
      <c r="D10" s="662">
        <f t="shared" ref="D10:D26" si="1">IFERROR(C10/$C10*100,"-")</f>
        <v>100</v>
      </c>
      <c r="E10" s="656">
        <v>2</v>
      </c>
      <c r="F10" s="657">
        <v>5.6899004267425328E-2</v>
      </c>
      <c r="G10" s="668">
        <v>3277</v>
      </c>
      <c r="H10" s="662">
        <v>93.22901849217638</v>
      </c>
      <c r="I10" s="668">
        <v>236</v>
      </c>
      <c r="J10" s="662">
        <v>6.7140825035561873</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1497</v>
      </c>
      <c r="D11" s="662">
        <f t="shared" si="1"/>
        <v>100</v>
      </c>
      <c r="E11" s="656">
        <v>71</v>
      </c>
      <c r="F11" s="657">
        <v>4.7428189712758853</v>
      </c>
      <c r="G11" s="668">
        <v>1320</v>
      </c>
      <c r="H11" s="662">
        <v>88.176352705410821</v>
      </c>
      <c r="I11" s="668">
        <v>94</v>
      </c>
      <c r="J11" s="662">
        <v>6.2792251169004683</v>
      </c>
      <c r="K11" s="668">
        <v>0</v>
      </c>
      <c r="L11" s="662">
        <v>0</v>
      </c>
      <c r="M11" s="656">
        <v>12</v>
      </c>
      <c r="N11" s="657">
        <v>0.80160320641282556</v>
      </c>
      <c r="O11" s="668">
        <v>0</v>
      </c>
      <c r="P11" s="662">
        <f t="shared" si="2"/>
        <v>0</v>
      </c>
      <c r="R11" s="645"/>
    </row>
    <row r="12" spans="1:21" s="644" customFormat="1" ht="16.5" customHeight="1" x14ac:dyDescent="0.2">
      <c r="A12" s="644">
        <v>4</v>
      </c>
      <c r="B12" s="671" t="s">
        <v>41</v>
      </c>
      <c r="C12" s="668">
        <f t="shared" si="0"/>
        <v>381</v>
      </c>
      <c r="D12" s="662">
        <f t="shared" si="1"/>
        <v>100</v>
      </c>
      <c r="E12" s="656">
        <v>0</v>
      </c>
      <c r="F12" s="657">
        <v>0</v>
      </c>
      <c r="G12" s="668">
        <v>353</v>
      </c>
      <c r="H12" s="662">
        <v>92.650918635170598</v>
      </c>
      <c r="I12" s="668">
        <v>28</v>
      </c>
      <c r="J12" s="662">
        <v>7.349081364829396</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3793</v>
      </c>
      <c r="D13" s="662">
        <f t="shared" si="1"/>
        <v>100</v>
      </c>
      <c r="E13" s="656">
        <v>2284</v>
      </c>
      <c r="F13" s="657">
        <v>60.216187714210392</v>
      </c>
      <c r="G13" s="668">
        <v>908</v>
      </c>
      <c r="H13" s="662">
        <v>23.938834695491696</v>
      </c>
      <c r="I13" s="668">
        <v>222</v>
      </c>
      <c r="J13" s="662">
        <v>5.8528868969153702</v>
      </c>
      <c r="K13" s="668">
        <v>379</v>
      </c>
      <c r="L13" s="662">
        <v>9.9920906933825471</v>
      </c>
      <c r="M13" s="656">
        <v>0</v>
      </c>
      <c r="N13" s="657">
        <v>0</v>
      </c>
      <c r="O13" s="668">
        <v>0</v>
      </c>
      <c r="P13" s="662">
        <f t="shared" si="2"/>
        <v>0</v>
      </c>
      <c r="R13" s="645"/>
    </row>
    <row r="14" spans="1:21" s="644" customFormat="1" ht="16.5" customHeight="1" x14ac:dyDescent="0.2">
      <c r="A14" s="644">
        <v>6</v>
      </c>
      <c r="B14" s="671" t="s">
        <v>8</v>
      </c>
      <c r="C14" s="668">
        <f t="shared" si="0"/>
        <v>101</v>
      </c>
      <c r="D14" s="662">
        <f t="shared" si="1"/>
        <v>100</v>
      </c>
      <c r="E14" s="656">
        <v>0</v>
      </c>
      <c r="F14" s="657">
        <v>0</v>
      </c>
      <c r="G14" s="668">
        <v>101</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16236</v>
      </c>
      <c r="D15" s="662">
        <f t="shared" si="1"/>
        <v>100</v>
      </c>
      <c r="E15" s="656">
        <v>1855</v>
      </c>
      <c r="F15" s="657">
        <v>11.425227888642523</v>
      </c>
      <c r="G15" s="668">
        <v>10961</v>
      </c>
      <c r="H15" s="662">
        <v>67.510470559251047</v>
      </c>
      <c r="I15" s="668">
        <v>1481</v>
      </c>
      <c r="J15" s="662">
        <v>9.1217048534121705</v>
      </c>
      <c r="K15" s="668">
        <v>1939</v>
      </c>
      <c r="L15" s="662">
        <v>11.94259669869426</v>
      </c>
      <c r="M15" s="656">
        <v>0</v>
      </c>
      <c r="N15" s="657">
        <v>0</v>
      </c>
      <c r="O15" s="668">
        <v>0</v>
      </c>
      <c r="P15" s="662">
        <f t="shared" si="2"/>
        <v>0</v>
      </c>
    </row>
    <row r="16" spans="1:21" s="646" customFormat="1" ht="16.5" customHeight="1" x14ac:dyDescent="0.2">
      <c r="A16" s="646">
        <v>8</v>
      </c>
      <c r="B16" s="671" t="s">
        <v>43</v>
      </c>
      <c r="C16" s="668">
        <f t="shared" si="0"/>
        <v>3271</v>
      </c>
      <c r="D16" s="662">
        <f t="shared" si="1"/>
        <v>100</v>
      </c>
      <c r="E16" s="656">
        <v>169</v>
      </c>
      <c r="F16" s="657">
        <v>5.1666157138489757</v>
      </c>
      <c r="G16" s="668">
        <v>2491</v>
      </c>
      <c r="H16" s="662">
        <v>76.154081320697031</v>
      </c>
      <c r="I16" s="668">
        <v>125</v>
      </c>
      <c r="J16" s="662">
        <v>3.8214613268113728</v>
      </c>
      <c r="K16" s="668">
        <v>486</v>
      </c>
      <c r="L16" s="662">
        <v>14.857841638642617</v>
      </c>
      <c r="M16" s="656">
        <v>0</v>
      </c>
      <c r="N16" s="657">
        <v>0</v>
      </c>
      <c r="O16" s="668">
        <v>0</v>
      </c>
      <c r="P16" s="662">
        <f t="shared" si="2"/>
        <v>0</v>
      </c>
    </row>
    <row r="17" spans="1:16" s="646" customFormat="1" ht="16.5" customHeight="1" x14ac:dyDescent="0.2">
      <c r="A17" s="646">
        <v>9</v>
      </c>
      <c r="B17" s="671" t="s">
        <v>44</v>
      </c>
      <c r="C17" s="668">
        <f t="shared" si="0"/>
        <v>5817</v>
      </c>
      <c r="D17" s="662">
        <f t="shared" si="1"/>
        <v>100</v>
      </c>
      <c r="E17" s="656">
        <v>947</v>
      </c>
      <c r="F17" s="657">
        <v>16.279869348461407</v>
      </c>
      <c r="G17" s="668">
        <v>4564</v>
      </c>
      <c r="H17" s="662">
        <v>78.459687123947049</v>
      </c>
      <c r="I17" s="668">
        <v>306</v>
      </c>
      <c r="J17" s="662">
        <v>5.2604435275915424</v>
      </c>
      <c r="K17" s="668">
        <v>0</v>
      </c>
      <c r="L17" s="662">
        <v>0</v>
      </c>
      <c r="M17" s="656">
        <v>0</v>
      </c>
      <c r="N17" s="657">
        <v>0</v>
      </c>
      <c r="O17" s="668">
        <v>0</v>
      </c>
      <c r="P17" s="662">
        <f t="shared" si="2"/>
        <v>0</v>
      </c>
    </row>
    <row r="18" spans="1:16" s="646" customFormat="1" ht="16.5" customHeight="1" x14ac:dyDescent="0.2">
      <c r="A18" s="646">
        <v>10</v>
      </c>
      <c r="B18" s="671" t="s">
        <v>6</v>
      </c>
      <c r="C18" s="668">
        <f t="shared" si="0"/>
        <v>7092</v>
      </c>
      <c r="D18" s="662">
        <f t="shared" si="1"/>
        <v>100</v>
      </c>
      <c r="E18" s="656">
        <v>2726</v>
      </c>
      <c r="F18" s="657">
        <v>38.437676254935141</v>
      </c>
      <c r="G18" s="668">
        <v>3727</v>
      </c>
      <c r="H18" s="662">
        <v>52.552171460800899</v>
      </c>
      <c r="I18" s="668">
        <v>275</v>
      </c>
      <c r="J18" s="662">
        <v>3.8776085730400451</v>
      </c>
      <c r="K18" s="668">
        <v>364</v>
      </c>
      <c r="L18" s="662">
        <v>5.1325437112239145</v>
      </c>
      <c r="M18" s="656">
        <v>0</v>
      </c>
      <c r="N18" s="657">
        <v>0</v>
      </c>
      <c r="O18" s="668">
        <v>0</v>
      </c>
      <c r="P18" s="662">
        <f t="shared" si="2"/>
        <v>0</v>
      </c>
    </row>
    <row r="19" spans="1:16" s="644" customFormat="1" ht="16.5" customHeight="1" x14ac:dyDescent="0.2">
      <c r="A19" s="644">
        <v>11</v>
      </c>
      <c r="B19" s="671" t="s">
        <v>5</v>
      </c>
      <c r="C19" s="668">
        <f t="shared" si="0"/>
        <v>5847</v>
      </c>
      <c r="D19" s="662">
        <f t="shared" si="1"/>
        <v>100</v>
      </c>
      <c r="E19" s="656">
        <v>3898</v>
      </c>
      <c r="F19" s="657">
        <v>66.666666666666657</v>
      </c>
      <c r="G19" s="668">
        <v>1439</v>
      </c>
      <c r="H19" s="662">
        <v>24.610911578587309</v>
      </c>
      <c r="I19" s="668">
        <v>282</v>
      </c>
      <c r="J19" s="662">
        <v>4.8229861467419193</v>
      </c>
      <c r="K19" s="668">
        <v>228</v>
      </c>
      <c r="L19" s="662">
        <v>3.8994356080041044</v>
      </c>
      <c r="M19" s="656">
        <v>0</v>
      </c>
      <c r="N19" s="657">
        <v>0</v>
      </c>
      <c r="O19" s="668">
        <v>0</v>
      </c>
      <c r="P19" s="662">
        <f t="shared" si="2"/>
        <v>0</v>
      </c>
    </row>
    <row r="20" spans="1:16" s="644" customFormat="1" ht="16.5" customHeight="1" x14ac:dyDescent="0.2">
      <c r="A20" s="644">
        <v>12</v>
      </c>
      <c r="B20" s="671" t="s">
        <v>38</v>
      </c>
      <c r="C20" s="668">
        <f t="shared" si="0"/>
        <v>5586</v>
      </c>
      <c r="D20" s="662">
        <f t="shared" si="1"/>
        <v>100</v>
      </c>
      <c r="E20" s="656">
        <v>448</v>
      </c>
      <c r="F20" s="657">
        <v>8.0200501253132828</v>
      </c>
      <c r="G20" s="668">
        <v>3736</v>
      </c>
      <c r="H20" s="662">
        <v>66.881489437880418</v>
      </c>
      <c r="I20" s="668">
        <v>1083</v>
      </c>
      <c r="J20" s="662">
        <v>19.387755102040817</v>
      </c>
      <c r="K20" s="668">
        <v>319</v>
      </c>
      <c r="L20" s="662">
        <v>5.7107053347654855</v>
      </c>
      <c r="M20" s="656">
        <v>0</v>
      </c>
      <c r="N20" s="657">
        <v>0</v>
      </c>
      <c r="O20" s="668">
        <v>0</v>
      </c>
      <c r="P20" s="662">
        <f t="shared" si="2"/>
        <v>0</v>
      </c>
    </row>
    <row r="21" spans="1:16" s="644" customFormat="1" ht="16.5" customHeight="1" x14ac:dyDescent="0.2">
      <c r="A21" s="644">
        <v>13</v>
      </c>
      <c r="B21" s="671" t="s">
        <v>45</v>
      </c>
      <c r="C21" s="668">
        <f t="shared" si="0"/>
        <v>12276</v>
      </c>
      <c r="D21" s="662">
        <f t="shared" si="1"/>
        <v>100</v>
      </c>
      <c r="E21" s="656">
        <v>1127</v>
      </c>
      <c r="F21" s="657">
        <v>9.1805148256761164</v>
      </c>
      <c r="G21" s="668">
        <v>9076</v>
      </c>
      <c r="H21" s="662">
        <v>73.93287715868361</v>
      </c>
      <c r="I21" s="668">
        <v>942</v>
      </c>
      <c r="J21" s="662">
        <v>7.6735092864125125</v>
      </c>
      <c r="K21" s="668">
        <v>1131</v>
      </c>
      <c r="L21" s="662">
        <v>9.2130987292277613</v>
      </c>
      <c r="M21" s="656">
        <v>0</v>
      </c>
      <c r="N21" s="657">
        <v>0</v>
      </c>
      <c r="O21" s="668">
        <v>0</v>
      </c>
      <c r="P21" s="662">
        <f t="shared" si="2"/>
        <v>0</v>
      </c>
    </row>
    <row r="22" spans="1:16" s="644" customFormat="1" ht="16.5" customHeight="1" x14ac:dyDescent="0.2">
      <c r="A22" s="644">
        <v>14</v>
      </c>
      <c r="B22" s="671" t="s">
        <v>46</v>
      </c>
      <c r="C22" s="668">
        <f t="shared" si="0"/>
        <v>728</v>
      </c>
      <c r="D22" s="662">
        <f t="shared" si="1"/>
        <v>100</v>
      </c>
      <c r="E22" s="656">
        <v>3</v>
      </c>
      <c r="F22" s="657">
        <v>0.41208791208791212</v>
      </c>
      <c r="G22" s="668">
        <v>542</v>
      </c>
      <c r="H22" s="662">
        <v>74.45054945054946</v>
      </c>
      <c r="I22" s="668">
        <v>88</v>
      </c>
      <c r="J22" s="662">
        <v>12.087912087912088</v>
      </c>
      <c r="K22" s="668">
        <v>95</v>
      </c>
      <c r="L22" s="662">
        <v>13.049450549450551</v>
      </c>
      <c r="M22" s="656">
        <v>0</v>
      </c>
      <c r="N22" s="657">
        <v>0</v>
      </c>
      <c r="O22" s="668">
        <v>0</v>
      </c>
      <c r="P22" s="662">
        <f t="shared" si="2"/>
        <v>0</v>
      </c>
    </row>
    <row r="23" spans="1:16" s="644" customFormat="1" ht="16.5" customHeight="1" x14ac:dyDescent="0.2">
      <c r="A23" s="644">
        <v>15</v>
      </c>
      <c r="B23" s="671" t="s">
        <v>47</v>
      </c>
      <c r="C23" s="668">
        <f t="shared" si="0"/>
        <v>672</v>
      </c>
      <c r="D23" s="662">
        <f t="shared" si="1"/>
        <v>100</v>
      </c>
      <c r="E23" s="656">
        <v>433</v>
      </c>
      <c r="F23" s="657">
        <v>64.43452380952381</v>
      </c>
      <c r="G23" s="668">
        <v>201</v>
      </c>
      <c r="H23" s="662">
        <v>29.910714285714285</v>
      </c>
      <c r="I23" s="668">
        <v>37</v>
      </c>
      <c r="J23" s="662">
        <v>5.5059523809523805</v>
      </c>
      <c r="K23" s="668">
        <v>1</v>
      </c>
      <c r="L23" s="662">
        <v>0.14880952380952381</v>
      </c>
      <c r="M23" s="656">
        <v>0</v>
      </c>
      <c r="N23" s="657">
        <v>0</v>
      </c>
      <c r="O23" s="668">
        <v>0</v>
      </c>
      <c r="P23" s="662">
        <f t="shared" si="2"/>
        <v>0</v>
      </c>
    </row>
    <row r="24" spans="1:16" s="644" customFormat="1" ht="16.5" customHeight="1" x14ac:dyDescent="0.2">
      <c r="A24" s="644">
        <v>16</v>
      </c>
      <c r="B24" s="671" t="s">
        <v>48</v>
      </c>
      <c r="C24" s="668">
        <f t="shared" si="0"/>
        <v>676</v>
      </c>
      <c r="D24" s="662">
        <f t="shared" si="1"/>
        <v>100</v>
      </c>
      <c r="E24" s="656">
        <v>0</v>
      </c>
      <c r="F24" s="657">
        <v>0</v>
      </c>
      <c r="G24" s="668">
        <v>671</v>
      </c>
      <c r="H24" s="662">
        <v>99.260355029585796</v>
      </c>
      <c r="I24" s="668">
        <v>5</v>
      </c>
      <c r="J24" s="662">
        <v>0.73964497041420119</v>
      </c>
      <c r="K24" s="668">
        <v>0</v>
      </c>
      <c r="L24" s="662">
        <v>0</v>
      </c>
      <c r="M24" s="656">
        <v>0</v>
      </c>
      <c r="N24" s="657">
        <v>0</v>
      </c>
      <c r="O24" s="668">
        <v>0</v>
      </c>
      <c r="P24" s="662">
        <f t="shared" si="2"/>
        <v>0</v>
      </c>
    </row>
    <row r="25" spans="1:16" s="644" customFormat="1" ht="16.5" customHeight="1" x14ac:dyDescent="0.2">
      <c r="A25" s="644">
        <v>17</v>
      </c>
      <c r="B25" s="671" t="s">
        <v>49</v>
      </c>
      <c r="C25" s="668">
        <f t="shared" si="0"/>
        <v>514</v>
      </c>
      <c r="D25" s="662">
        <f t="shared" si="1"/>
        <v>100</v>
      </c>
      <c r="E25" s="656">
        <v>0</v>
      </c>
      <c r="F25" s="657">
        <v>0</v>
      </c>
      <c r="G25" s="668">
        <v>477</v>
      </c>
      <c r="H25" s="662">
        <v>92.801556420233467</v>
      </c>
      <c r="I25" s="668">
        <v>26</v>
      </c>
      <c r="J25" s="662">
        <v>5.0583657587548636</v>
      </c>
      <c r="K25" s="668">
        <v>0</v>
      </c>
      <c r="L25" s="662">
        <v>0</v>
      </c>
      <c r="M25" s="656">
        <v>11</v>
      </c>
      <c r="N25" s="657">
        <v>2.1400778210116731</v>
      </c>
      <c r="O25" s="668">
        <v>0</v>
      </c>
      <c r="P25" s="662">
        <f t="shared" si="2"/>
        <v>0</v>
      </c>
    </row>
    <row r="26" spans="1:16" s="644" customFormat="1" ht="16.5" customHeight="1" x14ac:dyDescent="0.2">
      <c r="B26" s="671" t="s">
        <v>4</v>
      </c>
      <c r="C26" s="668">
        <f t="shared" si="0"/>
        <v>1</v>
      </c>
      <c r="D26" s="662">
        <f t="shared" si="1"/>
        <v>100</v>
      </c>
      <c r="E26" s="656">
        <v>0</v>
      </c>
      <c r="F26" s="657">
        <v>0</v>
      </c>
      <c r="G26" s="668">
        <v>1</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70608</v>
      </c>
      <c r="D27" s="666">
        <f>C27/$C27*100</f>
        <v>100</v>
      </c>
      <c r="E27" s="669">
        <f>SUM(E9:E26)</f>
        <v>13963</v>
      </c>
      <c r="F27" s="665">
        <f>E27/$C27*100</f>
        <v>19.775379560389759</v>
      </c>
      <c r="G27" s="669">
        <f>SUM(G9:G26)</f>
        <v>46381</v>
      </c>
      <c r="H27" s="666">
        <f>G27/$C27*100</f>
        <v>65.688024019941082</v>
      </c>
      <c r="I27" s="669">
        <f>SUM(I9:I26)</f>
        <v>5299</v>
      </c>
      <c r="J27" s="666">
        <f>I27/$C27*100</f>
        <v>7.5048153183775206</v>
      </c>
      <c r="K27" s="669">
        <f>SUM(K9:K26)</f>
        <v>4942</v>
      </c>
      <c r="L27" s="666">
        <f>K27/$C27*100</f>
        <v>6.9992068887378203</v>
      </c>
      <c r="M27" s="669">
        <f>SUM(M9:M26)</f>
        <v>23</v>
      </c>
      <c r="N27" s="665">
        <f>M27/$C27*100</f>
        <v>3.257421255381826E-2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5" customFormat="1" x14ac:dyDescent="0.2">
      <c r="B41" s="653"/>
      <c r="C41" s="1004"/>
      <c r="D41" s="653"/>
      <c r="M41" s="653"/>
      <c r="N41" s="653"/>
    </row>
    <row r="42" spans="2:14" s="1001" customFormat="1" ht="12.75" customHeight="1" x14ac:dyDescent="0.2">
      <c r="B42" s="639"/>
      <c r="C42" s="1007"/>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5" customFormat="1" x14ac:dyDescent="0.2">
      <c r="D47" s="653"/>
      <c r="M47" s="653"/>
      <c r="N47" s="653"/>
    </row>
    <row r="48" spans="2:14" s="1005" customFormat="1" x14ac:dyDescent="0.2">
      <c r="D48" s="653"/>
    </row>
    <row r="49" spans="4:4" s="1005" customFormat="1"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36</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2" t="s">
        <v>453</v>
      </c>
      <c r="C3" s="1032"/>
      <c r="D3" s="1032"/>
      <c r="E3" s="1032"/>
      <c r="F3" s="1032"/>
      <c r="G3" s="1032"/>
      <c r="H3" s="1032"/>
      <c r="I3" s="1032"/>
      <c r="J3" s="1032"/>
      <c r="K3" s="1032"/>
      <c r="L3" s="1032"/>
      <c r="M3" s="1032"/>
      <c r="N3" s="1032"/>
      <c r="O3" s="1032"/>
      <c r="P3" s="1032"/>
    </row>
    <row r="4" spans="1:21" s="635" customFormat="1" x14ac:dyDescent="0.2">
      <c r="B4" s="1035" t="str">
        <f>porsaad!B6</f>
        <v>Situación a 30 de junio de 2023</v>
      </c>
      <c r="C4" s="1035"/>
      <c r="D4" s="1035"/>
      <c r="E4" s="1035"/>
      <c r="F4" s="1035"/>
      <c r="G4" s="1035"/>
      <c r="H4" s="1035"/>
      <c r="I4" s="1035"/>
      <c r="J4" s="1035"/>
      <c r="K4" s="1035"/>
      <c r="L4" s="1035"/>
      <c r="M4" s="1035"/>
      <c r="N4" s="1035"/>
      <c r="O4" s="1035"/>
      <c r="P4" s="1035"/>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8" t="s">
        <v>209</v>
      </c>
      <c r="D6" s="1159"/>
      <c r="E6" s="1159"/>
      <c r="F6" s="1159"/>
      <c r="G6" s="1159"/>
      <c r="H6" s="1159"/>
      <c r="I6" s="1159"/>
      <c r="J6" s="1159"/>
      <c r="K6" s="1159"/>
      <c r="L6" s="1159"/>
      <c r="M6" s="1159"/>
      <c r="N6" s="1159"/>
      <c r="O6" s="1159"/>
      <c r="P6" s="1160"/>
    </row>
    <row r="7" spans="1:21" s="635" customFormat="1" ht="57" customHeight="1" x14ac:dyDescent="0.2">
      <c r="B7" s="1161" t="s">
        <v>15</v>
      </c>
      <c r="C7" s="1157" t="s">
        <v>3</v>
      </c>
      <c r="D7" s="1157"/>
      <c r="E7" s="1157" t="s">
        <v>210</v>
      </c>
      <c r="F7" s="1157"/>
      <c r="G7" s="1157" t="s">
        <v>211</v>
      </c>
      <c r="H7" s="1157"/>
      <c r="I7" s="1157" t="s">
        <v>212</v>
      </c>
      <c r="J7" s="1157"/>
      <c r="K7" s="1157" t="s">
        <v>213</v>
      </c>
      <c r="L7" s="1157"/>
      <c r="M7" s="1157" t="s">
        <v>214</v>
      </c>
      <c r="N7" s="1157"/>
      <c r="O7" s="1157" t="s">
        <v>215</v>
      </c>
      <c r="P7" s="1157"/>
    </row>
    <row r="8" spans="1:21" s="640" customFormat="1" ht="12" customHeight="1" x14ac:dyDescent="0.2">
      <c r="B8" s="1162"/>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1832</v>
      </c>
      <c r="D9" s="661">
        <f>IFERROR(C9/$C9*100,"-")</f>
        <v>100</v>
      </c>
      <c r="E9" s="659">
        <v>0</v>
      </c>
      <c r="F9" s="660">
        <v>0</v>
      </c>
      <c r="G9" s="667">
        <v>1754</v>
      </c>
      <c r="H9" s="661">
        <v>95.742358078602621</v>
      </c>
      <c r="I9" s="667">
        <v>78</v>
      </c>
      <c r="J9" s="661">
        <v>4.2576419213973802</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3468</v>
      </c>
      <c r="D10" s="662">
        <f t="shared" ref="D10:D26" si="1">IFERROR(C10/$C10*100,"-")</f>
        <v>100</v>
      </c>
      <c r="E10" s="656">
        <v>1</v>
      </c>
      <c r="F10" s="657">
        <v>2.8835063437139562E-2</v>
      </c>
      <c r="G10" s="668">
        <v>3195</v>
      </c>
      <c r="H10" s="662">
        <v>92.128027681660896</v>
      </c>
      <c r="I10" s="668">
        <v>272</v>
      </c>
      <c r="J10" s="662">
        <v>7.8431372549019605</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1435</v>
      </c>
      <c r="D11" s="662">
        <f t="shared" si="1"/>
        <v>100</v>
      </c>
      <c r="E11" s="656">
        <v>61</v>
      </c>
      <c r="F11" s="657">
        <v>4.2508710801393725</v>
      </c>
      <c r="G11" s="668">
        <v>1212</v>
      </c>
      <c r="H11" s="662">
        <v>84.459930313588842</v>
      </c>
      <c r="I11" s="668">
        <v>126</v>
      </c>
      <c r="J11" s="662">
        <v>8.7804878048780477</v>
      </c>
      <c r="K11" s="668">
        <v>6</v>
      </c>
      <c r="L11" s="662">
        <v>0.41811846689895471</v>
      </c>
      <c r="M11" s="656">
        <v>30</v>
      </c>
      <c r="N11" s="657">
        <v>2.0905923344947737</v>
      </c>
      <c r="O11" s="668">
        <v>0</v>
      </c>
      <c r="P11" s="662">
        <f t="shared" si="2"/>
        <v>0</v>
      </c>
      <c r="R11" s="645"/>
    </row>
    <row r="12" spans="1:21" s="644" customFormat="1" ht="16.5" customHeight="1" x14ac:dyDescent="0.2">
      <c r="A12" s="644">
        <v>4</v>
      </c>
      <c r="B12" s="671" t="s">
        <v>41</v>
      </c>
      <c r="C12" s="668">
        <f t="shared" si="0"/>
        <v>368</v>
      </c>
      <c r="D12" s="662">
        <f t="shared" si="1"/>
        <v>100</v>
      </c>
      <c r="E12" s="656">
        <v>0</v>
      </c>
      <c r="F12" s="657">
        <v>0</v>
      </c>
      <c r="G12" s="668">
        <v>298</v>
      </c>
      <c r="H12" s="662">
        <v>80.978260869565219</v>
      </c>
      <c r="I12" s="668">
        <v>70</v>
      </c>
      <c r="J12" s="662">
        <v>19.021739130434785</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4163</v>
      </c>
      <c r="D13" s="662">
        <f t="shared" si="1"/>
        <v>100</v>
      </c>
      <c r="E13" s="656">
        <v>2730</v>
      </c>
      <c r="F13" s="657">
        <v>65.57770838337737</v>
      </c>
      <c r="G13" s="668">
        <v>536</v>
      </c>
      <c r="H13" s="662">
        <v>12.875330290655777</v>
      </c>
      <c r="I13" s="668">
        <v>286</v>
      </c>
      <c r="J13" s="662">
        <v>6.8700456401633438</v>
      </c>
      <c r="K13" s="668">
        <v>609</v>
      </c>
      <c r="L13" s="662">
        <v>14.628873408599569</v>
      </c>
      <c r="M13" s="656">
        <v>2</v>
      </c>
      <c r="N13" s="657">
        <v>4.8042277203939464E-2</v>
      </c>
      <c r="O13" s="668">
        <v>0</v>
      </c>
      <c r="P13" s="662">
        <f t="shared" si="2"/>
        <v>0</v>
      </c>
      <c r="R13" s="645"/>
    </row>
    <row r="14" spans="1:21" s="644" customFormat="1" ht="16.5" customHeight="1" x14ac:dyDescent="0.2">
      <c r="A14" s="644">
        <v>6</v>
      </c>
      <c r="B14" s="671" t="s">
        <v>8</v>
      </c>
      <c r="C14" s="668">
        <f t="shared" si="0"/>
        <v>88</v>
      </c>
      <c r="D14" s="662">
        <f t="shared" si="1"/>
        <v>100</v>
      </c>
      <c r="E14" s="656">
        <v>0</v>
      </c>
      <c r="F14" s="657">
        <v>0</v>
      </c>
      <c r="G14" s="668">
        <v>88</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16295</v>
      </c>
      <c r="D15" s="662">
        <f t="shared" si="1"/>
        <v>100</v>
      </c>
      <c r="E15" s="656">
        <v>2952</v>
      </c>
      <c r="F15" s="657">
        <v>18.115986498926052</v>
      </c>
      <c r="G15" s="668">
        <v>9310</v>
      </c>
      <c r="H15" s="662">
        <v>57.134090211721386</v>
      </c>
      <c r="I15" s="668">
        <v>1944</v>
      </c>
      <c r="J15" s="662">
        <v>11.930039889536667</v>
      </c>
      <c r="K15" s="668">
        <v>2089</v>
      </c>
      <c r="L15" s="662">
        <v>12.819883399815895</v>
      </c>
      <c r="M15" s="656">
        <v>0</v>
      </c>
      <c r="N15" s="657">
        <v>0</v>
      </c>
      <c r="O15" s="668">
        <v>0</v>
      </c>
      <c r="P15" s="662">
        <f t="shared" si="2"/>
        <v>0</v>
      </c>
    </row>
    <row r="16" spans="1:21" s="646" customFormat="1" ht="16.5" customHeight="1" x14ac:dyDescent="0.2">
      <c r="A16" s="646">
        <v>8</v>
      </c>
      <c r="B16" s="671" t="s">
        <v>43</v>
      </c>
      <c r="C16" s="668">
        <f t="shared" si="0"/>
        <v>3420</v>
      </c>
      <c r="D16" s="662">
        <f t="shared" si="1"/>
        <v>100</v>
      </c>
      <c r="E16" s="656">
        <v>218</v>
      </c>
      <c r="F16" s="657">
        <v>6.3742690058479532</v>
      </c>
      <c r="G16" s="668">
        <v>2432</v>
      </c>
      <c r="H16" s="662">
        <v>71.111111111111114</v>
      </c>
      <c r="I16" s="668">
        <v>143</v>
      </c>
      <c r="J16" s="662">
        <v>4.1812865497076022</v>
      </c>
      <c r="K16" s="668">
        <v>627</v>
      </c>
      <c r="L16" s="662">
        <v>18.333333333333332</v>
      </c>
      <c r="M16" s="656">
        <v>0</v>
      </c>
      <c r="N16" s="657">
        <v>0</v>
      </c>
      <c r="O16" s="668">
        <v>0</v>
      </c>
      <c r="P16" s="662">
        <f t="shared" si="2"/>
        <v>0</v>
      </c>
    </row>
    <row r="17" spans="1:16" s="646" customFormat="1" ht="16.5" customHeight="1" x14ac:dyDescent="0.2">
      <c r="A17" s="646">
        <v>9</v>
      </c>
      <c r="B17" s="671" t="s">
        <v>44</v>
      </c>
      <c r="C17" s="668">
        <f t="shared" si="0"/>
        <v>10215</v>
      </c>
      <c r="D17" s="662">
        <f t="shared" si="1"/>
        <v>100</v>
      </c>
      <c r="E17" s="656">
        <v>2778</v>
      </c>
      <c r="F17" s="657">
        <v>27.195301027900147</v>
      </c>
      <c r="G17" s="668">
        <v>6481</v>
      </c>
      <c r="H17" s="662">
        <v>63.445912873225652</v>
      </c>
      <c r="I17" s="668">
        <v>956</v>
      </c>
      <c r="J17" s="662">
        <v>9.3587860988742033</v>
      </c>
      <c r="K17" s="668">
        <v>0</v>
      </c>
      <c r="L17" s="662">
        <v>0</v>
      </c>
      <c r="M17" s="656">
        <v>0</v>
      </c>
      <c r="N17" s="657">
        <v>0</v>
      </c>
      <c r="O17" s="668">
        <v>0</v>
      </c>
      <c r="P17" s="662">
        <f t="shared" si="2"/>
        <v>0</v>
      </c>
    </row>
    <row r="18" spans="1:16" s="646" customFormat="1" ht="16.5" customHeight="1" x14ac:dyDescent="0.2">
      <c r="A18" s="646">
        <v>10</v>
      </c>
      <c r="B18" s="671" t="s">
        <v>6</v>
      </c>
      <c r="C18" s="668">
        <f t="shared" si="0"/>
        <v>8171</v>
      </c>
      <c r="D18" s="662">
        <f t="shared" si="1"/>
        <v>100</v>
      </c>
      <c r="E18" s="656">
        <v>4114</v>
      </c>
      <c r="F18" s="657">
        <v>50.34879451719496</v>
      </c>
      <c r="G18" s="668">
        <v>3465</v>
      </c>
      <c r="H18" s="662">
        <v>42.406070248439605</v>
      </c>
      <c r="I18" s="668">
        <v>207</v>
      </c>
      <c r="J18" s="662">
        <v>2.5333496512054832</v>
      </c>
      <c r="K18" s="668">
        <v>385</v>
      </c>
      <c r="L18" s="662">
        <v>4.7117855831599558</v>
      </c>
      <c r="M18" s="656">
        <v>0</v>
      </c>
      <c r="N18" s="657">
        <v>0</v>
      </c>
      <c r="O18" s="668">
        <v>0</v>
      </c>
      <c r="P18" s="662">
        <f t="shared" si="2"/>
        <v>0</v>
      </c>
    </row>
    <row r="19" spans="1:16" s="644" customFormat="1" ht="16.5" customHeight="1" x14ac:dyDescent="0.2">
      <c r="A19" s="644">
        <v>11</v>
      </c>
      <c r="B19" s="671" t="s">
        <v>5</v>
      </c>
      <c r="C19" s="668">
        <f t="shared" si="0"/>
        <v>5936</v>
      </c>
      <c r="D19" s="662">
        <f t="shared" si="1"/>
        <v>100</v>
      </c>
      <c r="E19" s="656">
        <v>4344</v>
      </c>
      <c r="F19" s="657">
        <v>73.180592991913755</v>
      </c>
      <c r="G19" s="668">
        <v>988</v>
      </c>
      <c r="H19" s="662">
        <v>16.644204851752022</v>
      </c>
      <c r="I19" s="668">
        <v>246</v>
      </c>
      <c r="J19" s="662">
        <v>4.144204851752022</v>
      </c>
      <c r="K19" s="668">
        <v>358</v>
      </c>
      <c r="L19" s="662">
        <v>6.0309973045822103</v>
      </c>
      <c r="M19" s="656">
        <v>0</v>
      </c>
      <c r="N19" s="657">
        <v>0</v>
      </c>
      <c r="O19" s="668">
        <v>0</v>
      </c>
      <c r="P19" s="662">
        <f t="shared" si="2"/>
        <v>0</v>
      </c>
    </row>
    <row r="20" spans="1:16" s="644" customFormat="1" ht="16.5" customHeight="1" x14ac:dyDescent="0.2">
      <c r="A20" s="644">
        <v>12</v>
      </c>
      <c r="B20" s="671" t="s">
        <v>38</v>
      </c>
      <c r="C20" s="668">
        <f t="shared" si="0"/>
        <v>4375</v>
      </c>
      <c r="D20" s="662">
        <f t="shared" si="1"/>
        <v>100</v>
      </c>
      <c r="E20" s="656">
        <v>657</v>
      </c>
      <c r="F20" s="657">
        <v>15.017142857142856</v>
      </c>
      <c r="G20" s="668">
        <v>2198</v>
      </c>
      <c r="H20" s="662">
        <v>50.239999999999995</v>
      </c>
      <c r="I20" s="668">
        <v>909</v>
      </c>
      <c r="J20" s="662">
        <v>20.777142857142859</v>
      </c>
      <c r="K20" s="668">
        <v>611</v>
      </c>
      <c r="L20" s="662">
        <v>13.965714285714286</v>
      </c>
      <c r="M20" s="656">
        <v>0</v>
      </c>
      <c r="N20" s="657">
        <v>0</v>
      </c>
      <c r="O20" s="668">
        <v>0</v>
      </c>
      <c r="P20" s="662">
        <f t="shared" si="2"/>
        <v>0</v>
      </c>
    </row>
    <row r="21" spans="1:16" s="644" customFormat="1" ht="16.5" customHeight="1" x14ac:dyDescent="0.2">
      <c r="A21" s="644">
        <v>13</v>
      </c>
      <c r="B21" s="671" t="s">
        <v>45</v>
      </c>
      <c r="C21" s="668">
        <f t="shared" si="0"/>
        <v>8835</v>
      </c>
      <c r="D21" s="662">
        <f t="shared" si="1"/>
        <v>100</v>
      </c>
      <c r="E21" s="656">
        <v>844</v>
      </c>
      <c r="F21" s="657">
        <v>9.5529145444255796</v>
      </c>
      <c r="G21" s="668">
        <v>5683</v>
      </c>
      <c r="H21" s="662">
        <v>64.323712507074134</v>
      </c>
      <c r="I21" s="668">
        <v>819</v>
      </c>
      <c r="J21" s="662">
        <v>9.2699490662139219</v>
      </c>
      <c r="K21" s="668">
        <v>1489</v>
      </c>
      <c r="L21" s="662">
        <v>16.853423882286361</v>
      </c>
      <c r="M21" s="656">
        <v>0</v>
      </c>
      <c r="N21" s="657">
        <v>0</v>
      </c>
      <c r="O21" s="668">
        <v>0</v>
      </c>
      <c r="P21" s="662">
        <f t="shared" si="2"/>
        <v>0</v>
      </c>
    </row>
    <row r="22" spans="1:16" s="644" customFormat="1" ht="16.5" customHeight="1" x14ac:dyDescent="0.2">
      <c r="A22" s="644">
        <v>14</v>
      </c>
      <c r="B22" s="671" t="s">
        <v>46</v>
      </c>
      <c r="C22" s="668">
        <f t="shared" si="0"/>
        <v>416</v>
      </c>
      <c r="D22" s="662">
        <f t="shared" si="1"/>
        <v>100</v>
      </c>
      <c r="E22" s="656">
        <v>3</v>
      </c>
      <c r="F22" s="657">
        <v>0.72115384615384615</v>
      </c>
      <c r="G22" s="668">
        <v>196</v>
      </c>
      <c r="H22" s="662">
        <v>47.115384615384613</v>
      </c>
      <c r="I22" s="668">
        <v>87</v>
      </c>
      <c r="J22" s="662">
        <v>20.91346153846154</v>
      </c>
      <c r="K22" s="668">
        <v>130</v>
      </c>
      <c r="L22" s="662">
        <v>31.25</v>
      </c>
      <c r="M22" s="656">
        <v>0</v>
      </c>
      <c r="N22" s="657">
        <v>0</v>
      </c>
      <c r="O22" s="668">
        <v>0</v>
      </c>
      <c r="P22" s="662">
        <f t="shared" si="2"/>
        <v>0</v>
      </c>
    </row>
    <row r="23" spans="1:16" s="644" customFormat="1" ht="16.5" customHeight="1" x14ac:dyDescent="0.2">
      <c r="A23" s="644">
        <v>15</v>
      </c>
      <c r="B23" s="671" t="s">
        <v>47</v>
      </c>
      <c r="C23" s="668">
        <f t="shared" si="0"/>
        <v>1222</v>
      </c>
      <c r="D23" s="662">
        <f t="shared" si="1"/>
        <v>100</v>
      </c>
      <c r="E23" s="656">
        <v>584</v>
      </c>
      <c r="F23" s="657">
        <v>47.790507364975447</v>
      </c>
      <c r="G23" s="668">
        <v>526</v>
      </c>
      <c r="H23" s="662">
        <v>43.044189852700491</v>
      </c>
      <c r="I23" s="668">
        <v>111</v>
      </c>
      <c r="J23" s="662">
        <v>9.0834697217675942</v>
      </c>
      <c r="K23" s="668">
        <v>1</v>
      </c>
      <c r="L23" s="662">
        <v>8.1833060556464818E-2</v>
      </c>
      <c r="M23" s="656">
        <v>0</v>
      </c>
      <c r="N23" s="657">
        <v>0</v>
      </c>
      <c r="O23" s="668">
        <v>0</v>
      </c>
      <c r="P23" s="662">
        <f t="shared" si="2"/>
        <v>0</v>
      </c>
    </row>
    <row r="24" spans="1:16" s="644" customFormat="1" ht="16.5" customHeight="1" x14ac:dyDescent="0.2">
      <c r="A24" s="644">
        <v>16</v>
      </c>
      <c r="B24" s="671" t="s">
        <v>48</v>
      </c>
      <c r="C24" s="668">
        <f t="shared" si="0"/>
        <v>629</v>
      </c>
      <c r="D24" s="662">
        <f t="shared" si="1"/>
        <v>100</v>
      </c>
      <c r="E24" s="656">
        <v>0</v>
      </c>
      <c r="F24" s="657">
        <v>0</v>
      </c>
      <c r="G24" s="668">
        <v>628</v>
      </c>
      <c r="H24" s="662">
        <v>99.841017488076318</v>
      </c>
      <c r="I24" s="668">
        <v>1</v>
      </c>
      <c r="J24" s="662">
        <v>0.1589825119236884</v>
      </c>
      <c r="K24" s="668">
        <v>0</v>
      </c>
      <c r="L24" s="662">
        <v>0</v>
      </c>
      <c r="M24" s="656">
        <v>0</v>
      </c>
      <c r="N24" s="657">
        <v>0</v>
      </c>
      <c r="O24" s="668">
        <v>0</v>
      </c>
      <c r="P24" s="662">
        <f t="shared" si="2"/>
        <v>0</v>
      </c>
    </row>
    <row r="25" spans="1:16" s="644" customFormat="1" ht="16.5" customHeight="1" x14ac:dyDescent="0.2">
      <c r="A25" s="644">
        <v>17</v>
      </c>
      <c r="B25" s="671" t="s">
        <v>49</v>
      </c>
      <c r="C25" s="668">
        <f t="shared" si="0"/>
        <v>472</v>
      </c>
      <c r="D25" s="662">
        <f t="shared" si="1"/>
        <v>100</v>
      </c>
      <c r="E25" s="656">
        <v>0</v>
      </c>
      <c r="F25" s="657">
        <v>0</v>
      </c>
      <c r="G25" s="668">
        <v>418</v>
      </c>
      <c r="H25" s="662">
        <v>88.559322033898297</v>
      </c>
      <c r="I25" s="668">
        <v>28</v>
      </c>
      <c r="J25" s="662">
        <v>5.9322033898305087</v>
      </c>
      <c r="K25" s="668">
        <v>0</v>
      </c>
      <c r="L25" s="662">
        <v>0</v>
      </c>
      <c r="M25" s="656">
        <v>26</v>
      </c>
      <c r="N25" s="657">
        <v>5.508474576271186</v>
      </c>
      <c r="O25" s="668">
        <v>0</v>
      </c>
      <c r="P25" s="662">
        <f t="shared" si="2"/>
        <v>0</v>
      </c>
    </row>
    <row r="26" spans="1:16" s="644" customFormat="1" ht="16.5" customHeight="1" x14ac:dyDescent="0.2">
      <c r="B26" s="671" t="s">
        <v>4</v>
      </c>
      <c r="C26" s="668">
        <f t="shared" si="0"/>
        <v>1</v>
      </c>
      <c r="D26" s="662">
        <f t="shared" si="1"/>
        <v>100</v>
      </c>
      <c r="E26" s="656">
        <v>0</v>
      </c>
      <c r="F26" s="657">
        <v>0</v>
      </c>
      <c r="G26" s="668">
        <v>1</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71341</v>
      </c>
      <c r="D27" s="666">
        <f>C27/$C27*100</f>
        <v>100</v>
      </c>
      <c r="E27" s="664">
        <f>SUM(E9:E26)</f>
        <v>19286</v>
      </c>
      <c r="F27" s="665">
        <f>E27/$C27*100</f>
        <v>27.033543123869862</v>
      </c>
      <c r="G27" s="669">
        <f>SUM(G9:G26)</f>
        <v>39409</v>
      </c>
      <c r="H27" s="666">
        <f>G27/$C27*100</f>
        <v>55.2403246380062</v>
      </c>
      <c r="I27" s="669">
        <f>SUM(I9:I26)</f>
        <v>6283</v>
      </c>
      <c r="J27" s="666">
        <f>I27/$C27*100</f>
        <v>8.8069973787863916</v>
      </c>
      <c r="K27" s="669">
        <f>SUM(K9:K26)</f>
        <v>6305</v>
      </c>
      <c r="L27" s="666">
        <f>K27/$C27*100</f>
        <v>8.8378351859379602</v>
      </c>
      <c r="M27" s="664">
        <f>SUM(M9:M26)</f>
        <v>58</v>
      </c>
      <c r="N27" s="665">
        <f>M27/$C27*100</f>
        <v>8.1299673399587893E-2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7" style="651" bestFit="1" customWidth="1"/>
    <col min="7" max="7" width="8.28515625" style="651" customWidth="1"/>
    <col min="8" max="8" width="7" style="651" bestFit="1" customWidth="1"/>
    <col min="9" max="9" width="9.7109375" style="651" customWidth="1"/>
    <col min="10" max="10" width="6.5703125"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51</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2" t="s">
        <v>452</v>
      </c>
      <c r="C3" s="1032"/>
      <c r="D3" s="1032"/>
      <c r="E3" s="1032"/>
      <c r="F3" s="1032"/>
      <c r="G3" s="1032"/>
      <c r="H3" s="1032"/>
      <c r="I3" s="1032"/>
      <c r="J3" s="1032"/>
      <c r="K3" s="1032"/>
      <c r="L3" s="1032"/>
      <c r="M3" s="1032"/>
      <c r="N3" s="1032"/>
      <c r="O3" s="1032"/>
      <c r="P3" s="1032"/>
    </row>
    <row r="4" spans="1:21" s="635" customFormat="1" x14ac:dyDescent="0.2">
      <c r="B4" s="1035" t="str">
        <f>porsaad!B6</f>
        <v>Situación a 30 de junio de 2023</v>
      </c>
      <c r="C4" s="1035"/>
      <c r="D4" s="1035"/>
      <c r="E4" s="1035"/>
      <c r="F4" s="1035"/>
      <c r="G4" s="1035"/>
      <c r="H4" s="1035"/>
      <c r="I4" s="1035"/>
      <c r="J4" s="1035"/>
      <c r="K4" s="1035"/>
      <c r="L4" s="1035"/>
      <c r="M4" s="1035"/>
      <c r="N4" s="1035"/>
      <c r="O4" s="1035"/>
      <c r="P4" s="1035"/>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8" t="s">
        <v>209</v>
      </c>
      <c r="D6" s="1159"/>
      <c r="E6" s="1159"/>
      <c r="F6" s="1159"/>
      <c r="G6" s="1159"/>
      <c r="H6" s="1159"/>
      <c r="I6" s="1159"/>
      <c r="J6" s="1159"/>
      <c r="K6" s="1159"/>
      <c r="L6" s="1159"/>
      <c r="M6" s="1159"/>
      <c r="N6" s="1159"/>
      <c r="O6" s="1159"/>
      <c r="P6" s="1160"/>
    </row>
    <row r="7" spans="1:21" s="635" customFormat="1" ht="57" customHeight="1" x14ac:dyDescent="0.2">
      <c r="B7" s="1161" t="s">
        <v>15</v>
      </c>
      <c r="C7" s="1157" t="s">
        <v>3</v>
      </c>
      <c r="D7" s="1157"/>
      <c r="E7" s="1157" t="s">
        <v>210</v>
      </c>
      <c r="F7" s="1157"/>
      <c r="G7" s="1157" t="s">
        <v>211</v>
      </c>
      <c r="H7" s="1157"/>
      <c r="I7" s="1157" t="s">
        <v>212</v>
      </c>
      <c r="J7" s="1157"/>
      <c r="K7" s="1157" t="s">
        <v>213</v>
      </c>
      <c r="L7" s="1157"/>
      <c r="M7" s="1157" t="s">
        <v>214</v>
      </c>
      <c r="N7" s="1157"/>
      <c r="O7" s="1157" t="s">
        <v>215</v>
      </c>
      <c r="P7" s="1157"/>
    </row>
    <row r="8" spans="1:21" s="640" customFormat="1" ht="12" customHeight="1" x14ac:dyDescent="0.2">
      <c r="B8" s="1162"/>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61</v>
      </c>
      <c r="D9" s="661">
        <f>IFERROR(C9/$C9*100,"-")</f>
        <v>100</v>
      </c>
      <c r="E9" s="659">
        <v>0</v>
      </c>
      <c r="F9" s="660">
        <v>0</v>
      </c>
      <c r="G9" s="667">
        <v>17</v>
      </c>
      <c r="H9" s="661">
        <v>27.868852459016392</v>
      </c>
      <c r="I9" s="667">
        <v>44</v>
      </c>
      <c r="J9" s="661">
        <v>72.131147540983605</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553</v>
      </c>
      <c r="D10" s="662">
        <f t="shared" ref="D10:D26" si="1">IFERROR(C10/$C10*100,"-")</f>
        <v>100</v>
      </c>
      <c r="E10" s="656">
        <v>2</v>
      </c>
      <c r="F10" s="657">
        <v>0.36166365280289331</v>
      </c>
      <c r="G10" s="668">
        <v>37</v>
      </c>
      <c r="H10" s="662">
        <v>6.6907775768535265</v>
      </c>
      <c r="I10" s="668">
        <v>514</v>
      </c>
      <c r="J10" s="662">
        <v>92.947558770343591</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1108</v>
      </c>
      <c r="D11" s="662">
        <f t="shared" si="1"/>
        <v>100</v>
      </c>
      <c r="E11" s="656">
        <v>93</v>
      </c>
      <c r="F11" s="657">
        <v>8.3935018050541519</v>
      </c>
      <c r="G11" s="668">
        <v>27</v>
      </c>
      <c r="H11" s="662">
        <v>2.4368231046931408</v>
      </c>
      <c r="I11" s="668">
        <v>92</v>
      </c>
      <c r="J11" s="662">
        <v>8.3032490974729249</v>
      </c>
      <c r="K11" s="668">
        <v>790</v>
      </c>
      <c r="L11" s="662">
        <v>71.299638989169679</v>
      </c>
      <c r="M11" s="656">
        <v>106</v>
      </c>
      <c r="N11" s="657">
        <v>9.5667870036101075</v>
      </c>
      <c r="O11" s="668">
        <v>0</v>
      </c>
      <c r="P11" s="662">
        <f t="shared" si="2"/>
        <v>0</v>
      </c>
      <c r="R11" s="645"/>
    </row>
    <row r="12" spans="1:21" s="644" customFormat="1" ht="16.5" customHeight="1" x14ac:dyDescent="0.2">
      <c r="A12" s="644">
        <v>4</v>
      </c>
      <c r="B12" s="671" t="s">
        <v>41</v>
      </c>
      <c r="C12" s="668">
        <f t="shared" si="0"/>
        <v>45</v>
      </c>
      <c r="D12" s="662">
        <f t="shared" si="1"/>
        <v>100</v>
      </c>
      <c r="E12" s="656">
        <v>0</v>
      </c>
      <c r="F12" s="657">
        <v>0</v>
      </c>
      <c r="G12" s="668">
        <v>2</v>
      </c>
      <c r="H12" s="662">
        <v>4.4444444444444446</v>
      </c>
      <c r="I12" s="668">
        <v>43</v>
      </c>
      <c r="J12" s="662">
        <v>95.555555555555557</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5250</v>
      </c>
      <c r="D13" s="662">
        <f t="shared" si="1"/>
        <v>100</v>
      </c>
      <c r="E13" s="656">
        <v>3849</v>
      </c>
      <c r="F13" s="657">
        <v>73.314285714285717</v>
      </c>
      <c r="G13" s="668">
        <v>4</v>
      </c>
      <c r="H13" s="662">
        <v>7.6190476190476197E-2</v>
      </c>
      <c r="I13" s="668">
        <v>440</v>
      </c>
      <c r="J13" s="662">
        <v>8.3809523809523814</v>
      </c>
      <c r="K13" s="668">
        <v>957</v>
      </c>
      <c r="L13" s="662">
        <v>18.228571428571428</v>
      </c>
      <c r="M13" s="656">
        <v>0</v>
      </c>
      <c r="N13" s="657">
        <v>0</v>
      </c>
      <c r="O13" s="668">
        <v>0</v>
      </c>
      <c r="P13" s="662">
        <f t="shared" si="2"/>
        <v>0</v>
      </c>
      <c r="R13" s="645"/>
    </row>
    <row r="14" spans="1:21" s="644" customFormat="1" ht="16.5" customHeight="1" x14ac:dyDescent="0.2">
      <c r="A14" s="644">
        <v>6</v>
      </c>
      <c r="B14" s="671" t="s">
        <v>8</v>
      </c>
      <c r="C14" s="668">
        <f t="shared" si="0"/>
        <v>0</v>
      </c>
      <c r="D14" s="662" t="str">
        <f t="shared" si="1"/>
        <v>-</v>
      </c>
      <c r="E14" s="656">
        <v>0</v>
      </c>
      <c r="F14" s="657" t="s">
        <v>375</v>
      </c>
      <c r="G14" s="668">
        <v>0</v>
      </c>
      <c r="H14" s="662" t="s">
        <v>375</v>
      </c>
      <c r="I14" s="668">
        <v>0</v>
      </c>
      <c r="J14" s="662" t="s">
        <v>375</v>
      </c>
      <c r="K14" s="668">
        <v>0</v>
      </c>
      <c r="L14" s="662" t="s">
        <v>375</v>
      </c>
      <c r="M14" s="656">
        <v>0</v>
      </c>
      <c r="N14" s="657" t="s">
        <v>375</v>
      </c>
      <c r="O14" s="668">
        <v>0</v>
      </c>
      <c r="P14" s="662" t="str">
        <f t="shared" si="2"/>
        <v>-</v>
      </c>
    </row>
    <row r="15" spans="1:21" s="646" customFormat="1" ht="16.5" customHeight="1" x14ac:dyDescent="0.2">
      <c r="A15" s="646">
        <v>7</v>
      </c>
      <c r="B15" s="671" t="s">
        <v>7</v>
      </c>
      <c r="C15" s="668">
        <f t="shared" si="0"/>
        <v>17718</v>
      </c>
      <c r="D15" s="662">
        <f t="shared" si="1"/>
        <v>100</v>
      </c>
      <c r="E15" s="656">
        <v>6422</v>
      </c>
      <c r="F15" s="657">
        <v>36.245625917146405</v>
      </c>
      <c r="G15" s="668">
        <v>202</v>
      </c>
      <c r="H15" s="662">
        <v>1.140083530872559</v>
      </c>
      <c r="I15" s="668">
        <v>9270</v>
      </c>
      <c r="J15" s="662">
        <v>52.319674906874369</v>
      </c>
      <c r="K15" s="668">
        <v>1824</v>
      </c>
      <c r="L15" s="662">
        <v>10.294615645106671</v>
      </c>
      <c r="M15" s="656">
        <v>0</v>
      </c>
      <c r="N15" s="657">
        <v>0</v>
      </c>
      <c r="O15" s="668">
        <v>0</v>
      </c>
      <c r="P15" s="662">
        <f t="shared" si="2"/>
        <v>0</v>
      </c>
    </row>
    <row r="16" spans="1:21" s="646" customFormat="1" ht="16.5" customHeight="1" x14ac:dyDescent="0.2">
      <c r="A16" s="646">
        <v>8</v>
      </c>
      <c r="B16" s="671" t="s">
        <v>43</v>
      </c>
      <c r="C16" s="668">
        <f t="shared" si="0"/>
        <v>2632</v>
      </c>
      <c r="D16" s="662">
        <f t="shared" si="1"/>
        <v>100</v>
      </c>
      <c r="E16" s="656">
        <v>437</v>
      </c>
      <c r="F16" s="657">
        <v>16.60334346504559</v>
      </c>
      <c r="G16" s="668">
        <v>1531</v>
      </c>
      <c r="H16" s="662">
        <v>58.168693009118542</v>
      </c>
      <c r="I16" s="668">
        <v>94</v>
      </c>
      <c r="J16" s="662">
        <v>3.5714285714285712</v>
      </c>
      <c r="K16" s="668">
        <v>570</v>
      </c>
      <c r="L16" s="662">
        <v>21.656534954407295</v>
      </c>
      <c r="M16" s="656">
        <v>0</v>
      </c>
      <c r="N16" s="657">
        <v>0</v>
      </c>
      <c r="O16" s="668">
        <v>0</v>
      </c>
      <c r="P16" s="662">
        <f t="shared" si="2"/>
        <v>0</v>
      </c>
    </row>
    <row r="17" spans="1:16" s="646" customFormat="1" ht="16.5" customHeight="1" x14ac:dyDescent="0.2">
      <c r="A17" s="646">
        <v>9</v>
      </c>
      <c r="B17" s="671" t="s">
        <v>44</v>
      </c>
      <c r="C17" s="668">
        <f t="shared" si="0"/>
        <v>7257</v>
      </c>
      <c r="D17" s="662">
        <f t="shared" si="1"/>
        <v>100</v>
      </c>
      <c r="E17" s="656">
        <v>6818</v>
      </c>
      <c r="F17" s="657">
        <v>93.950668320242528</v>
      </c>
      <c r="G17" s="668">
        <v>8</v>
      </c>
      <c r="H17" s="662">
        <v>0.11023839051949842</v>
      </c>
      <c r="I17" s="668">
        <v>431</v>
      </c>
      <c r="J17" s="662">
        <v>5.9390932892379773</v>
      </c>
      <c r="K17" s="668">
        <v>0</v>
      </c>
      <c r="L17" s="662">
        <v>0</v>
      </c>
      <c r="M17" s="656">
        <v>0</v>
      </c>
      <c r="N17" s="657">
        <v>0</v>
      </c>
      <c r="O17" s="668">
        <v>0</v>
      </c>
      <c r="P17" s="662">
        <f t="shared" si="2"/>
        <v>0</v>
      </c>
    </row>
    <row r="18" spans="1:16" s="646" customFormat="1" ht="16.5" customHeight="1" x14ac:dyDescent="0.2">
      <c r="A18" s="646">
        <v>10</v>
      </c>
      <c r="B18" s="671" t="s">
        <v>6</v>
      </c>
      <c r="C18" s="668">
        <f t="shared" si="0"/>
        <v>6705</v>
      </c>
      <c r="D18" s="662">
        <f t="shared" si="1"/>
        <v>100</v>
      </c>
      <c r="E18" s="656">
        <v>5235</v>
      </c>
      <c r="F18" s="657">
        <v>78.076062639821032</v>
      </c>
      <c r="G18" s="668">
        <v>1152</v>
      </c>
      <c r="H18" s="662">
        <v>17.181208053691275</v>
      </c>
      <c r="I18" s="668">
        <v>57</v>
      </c>
      <c r="J18" s="662">
        <v>0.85011185682326629</v>
      </c>
      <c r="K18" s="668">
        <v>261</v>
      </c>
      <c r="L18" s="662">
        <v>3.8926174496644297</v>
      </c>
      <c r="M18" s="656">
        <v>0</v>
      </c>
      <c r="N18" s="657">
        <v>0</v>
      </c>
      <c r="O18" s="668">
        <v>0</v>
      </c>
      <c r="P18" s="662">
        <f t="shared" si="2"/>
        <v>0</v>
      </c>
    </row>
    <row r="19" spans="1:16" s="644" customFormat="1" ht="16.5" customHeight="1" x14ac:dyDescent="0.2">
      <c r="A19" s="644">
        <v>11</v>
      </c>
      <c r="B19" s="671" t="s">
        <v>5</v>
      </c>
      <c r="C19" s="668">
        <f t="shared" si="0"/>
        <v>6656</v>
      </c>
      <c r="D19" s="662">
        <f t="shared" si="1"/>
        <v>100</v>
      </c>
      <c r="E19" s="656">
        <v>5874</v>
      </c>
      <c r="F19" s="657">
        <v>88.251201923076934</v>
      </c>
      <c r="G19" s="668">
        <v>2</v>
      </c>
      <c r="H19" s="662">
        <v>3.0048076923076924E-2</v>
      </c>
      <c r="I19" s="668">
        <v>235</v>
      </c>
      <c r="J19" s="662">
        <v>3.5306490384615383</v>
      </c>
      <c r="K19" s="668">
        <v>545</v>
      </c>
      <c r="L19" s="662">
        <v>8.1881009615384617</v>
      </c>
      <c r="M19" s="656">
        <v>0</v>
      </c>
      <c r="N19" s="657">
        <v>0</v>
      </c>
      <c r="O19" s="668">
        <v>0</v>
      </c>
      <c r="P19" s="662">
        <f t="shared" si="2"/>
        <v>0</v>
      </c>
    </row>
    <row r="20" spans="1:16" s="644" customFormat="1" ht="16.5" customHeight="1" x14ac:dyDescent="0.2">
      <c r="A20" s="644">
        <v>12</v>
      </c>
      <c r="B20" s="671" t="s">
        <v>38</v>
      </c>
      <c r="C20" s="668">
        <f t="shared" si="0"/>
        <v>3803</v>
      </c>
      <c r="D20" s="662">
        <f t="shared" si="1"/>
        <v>100</v>
      </c>
      <c r="E20" s="656">
        <v>1302</v>
      </c>
      <c r="F20" s="657">
        <v>34.236129371548778</v>
      </c>
      <c r="G20" s="668">
        <v>48</v>
      </c>
      <c r="H20" s="662">
        <v>1.2621614514856692</v>
      </c>
      <c r="I20" s="668">
        <v>1054</v>
      </c>
      <c r="J20" s="662">
        <v>27.71496187220615</v>
      </c>
      <c r="K20" s="668">
        <v>1399</v>
      </c>
      <c r="L20" s="662">
        <v>36.786747304759402</v>
      </c>
      <c r="M20" s="656">
        <v>0</v>
      </c>
      <c r="N20" s="657">
        <v>0</v>
      </c>
      <c r="O20" s="668">
        <v>0</v>
      </c>
      <c r="P20" s="662">
        <f t="shared" si="2"/>
        <v>0</v>
      </c>
    </row>
    <row r="21" spans="1:16" s="644" customFormat="1" ht="16.5" customHeight="1" x14ac:dyDescent="0.2">
      <c r="A21" s="644">
        <v>13</v>
      </c>
      <c r="B21" s="671" t="s">
        <v>45</v>
      </c>
      <c r="C21" s="668">
        <f t="shared" si="0"/>
        <v>4612</v>
      </c>
      <c r="D21" s="662">
        <f t="shared" si="1"/>
        <v>100</v>
      </c>
      <c r="E21" s="656">
        <v>1047</v>
      </c>
      <c r="F21" s="657">
        <v>22.701647875108414</v>
      </c>
      <c r="G21" s="668">
        <v>3</v>
      </c>
      <c r="H21" s="662">
        <v>6.5047701647875114E-2</v>
      </c>
      <c r="I21" s="668">
        <v>421</v>
      </c>
      <c r="J21" s="662">
        <v>9.1283607979184733</v>
      </c>
      <c r="K21" s="668">
        <v>3141</v>
      </c>
      <c r="L21" s="662">
        <v>68.104943625325248</v>
      </c>
      <c r="M21" s="656">
        <v>0</v>
      </c>
      <c r="N21" s="657">
        <v>0</v>
      </c>
      <c r="O21" s="668">
        <v>0</v>
      </c>
      <c r="P21" s="662">
        <f t="shared" si="2"/>
        <v>0</v>
      </c>
    </row>
    <row r="22" spans="1:16" s="644" customFormat="1" ht="16.5" customHeight="1" x14ac:dyDescent="0.2">
      <c r="A22" s="644">
        <v>14</v>
      </c>
      <c r="B22" s="671" t="s">
        <v>46</v>
      </c>
      <c r="C22" s="668">
        <f t="shared" si="0"/>
        <v>150</v>
      </c>
      <c r="D22" s="662">
        <f t="shared" si="1"/>
        <v>100</v>
      </c>
      <c r="E22" s="656">
        <v>7</v>
      </c>
      <c r="F22" s="657">
        <v>4.666666666666667</v>
      </c>
      <c r="G22" s="668">
        <v>1</v>
      </c>
      <c r="H22" s="662">
        <v>0.66666666666666674</v>
      </c>
      <c r="I22" s="668">
        <v>44</v>
      </c>
      <c r="J22" s="662">
        <v>29.333333333333332</v>
      </c>
      <c r="K22" s="668">
        <v>98</v>
      </c>
      <c r="L22" s="662">
        <v>65.333333333333329</v>
      </c>
      <c r="M22" s="656">
        <v>0</v>
      </c>
      <c r="N22" s="657">
        <v>0</v>
      </c>
      <c r="O22" s="668">
        <v>0</v>
      </c>
      <c r="P22" s="662">
        <f t="shared" si="2"/>
        <v>0</v>
      </c>
    </row>
    <row r="23" spans="1:16" s="644" customFormat="1" ht="16.5" customHeight="1" x14ac:dyDescent="0.2">
      <c r="A23" s="644">
        <v>15</v>
      </c>
      <c r="B23" s="671" t="s">
        <v>47</v>
      </c>
      <c r="C23" s="668">
        <f t="shared" si="0"/>
        <v>715</v>
      </c>
      <c r="D23" s="662">
        <f t="shared" si="1"/>
        <v>100</v>
      </c>
      <c r="E23" s="656">
        <v>437</v>
      </c>
      <c r="F23" s="657">
        <v>61.11888111888112</v>
      </c>
      <c r="G23" s="668">
        <v>20</v>
      </c>
      <c r="H23" s="662">
        <v>2.7972027972027971</v>
      </c>
      <c r="I23" s="668">
        <v>145</v>
      </c>
      <c r="J23" s="662">
        <v>20.27972027972028</v>
      </c>
      <c r="K23" s="668">
        <v>113</v>
      </c>
      <c r="L23" s="662">
        <v>15.804195804195803</v>
      </c>
      <c r="M23" s="656">
        <v>0</v>
      </c>
      <c r="N23" s="657">
        <v>0</v>
      </c>
      <c r="O23" s="668">
        <v>0</v>
      </c>
      <c r="P23" s="662">
        <f t="shared" si="2"/>
        <v>0</v>
      </c>
    </row>
    <row r="24" spans="1:16" s="644" customFormat="1" ht="16.5" customHeight="1" x14ac:dyDescent="0.2">
      <c r="A24" s="644">
        <v>16</v>
      </c>
      <c r="B24" s="671" t="s">
        <v>48</v>
      </c>
      <c r="C24" s="668">
        <f t="shared" si="0"/>
        <v>42</v>
      </c>
      <c r="D24" s="662">
        <f t="shared" si="1"/>
        <v>100</v>
      </c>
      <c r="E24" s="656">
        <v>0</v>
      </c>
      <c r="F24" s="657">
        <v>0</v>
      </c>
      <c r="G24" s="668">
        <v>42</v>
      </c>
      <c r="H24" s="662">
        <v>100</v>
      </c>
      <c r="I24" s="668">
        <v>0</v>
      </c>
      <c r="J24" s="662">
        <v>0</v>
      </c>
      <c r="K24" s="668">
        <v>0</v>
      </c>
      <c r="L24" s="662">
        <v>0</v>
      </c>
      <c r="M24" s="656">
        <v>0</v>
      </c>
      <c r="N24" s="657">
        <v>0</v>
      </c>
      <c r="O24" s="668">
        <v>0</v>
      </c>
      <c r="P24" s="662">
        <f t="shared" si="2"/>
        <v>0</v>
      </c>
    </row>
    <row r="25" spans="1:16" s="644" customFormat="1" ht="16.5" customHeight="1" x14ac:dyDescent="0.2">
      <c r="A25" s="644">
        <v>17</v>
      </c>
      <c r="B25" s="671" t="s">
        <v>49</v>
      </c>
      <c r="C25" s="668">
        <f t="shared" si="0"/>
        <v>50</v>
      </c>
      <c r="D25" s="662">
        <f t="shared" si="1"/>
        <v>100</v>
      </c>
      <c r="E25" s="656">
        <v>0</v>
      </c>
      <c r="F25" s="657">
        <v>0</v>
      </c>
      <c r="G25" s="668">
        <v>7</v>
      </c>
      <c r="H25" s="662">
        <v>14.000000000000002</v>
      </c>
      <c r="I25" s="668">
        <v>12</v>
      </c>
      <c r="J25" s="662">
        <v>24</v>
      </c>
      <c r="K25" s="668">
        <v>0</v>
      </c>
      <c r="L25" s="662">
        <v>0</v>
      </c>
      <c r="M25" s="656">
        <v>31</v>
      </c>
      <c r="N25" s="657">
        <v>62</v>
      </c>
      <c r="O25" s="668">
        <v>0</v>
      </c>
      <c r="P25" s="662">
        <f t="shared" si="2"/>
        <v>0</v>
      </c>
    </row>
    <row r="26" spans="1:16" s="644" customFormat="1" ht="16.5" customHeight="1" x14ac:dyDescent="0.2">
      <c r="B26" s="671" t="s">
        <v>4</v>
      </c>
      <c r="C26" s="668">
        <f t="shared" si="0"/>
        <v>1</v>
      </c>
      <c r="D26" s="662">
        <f t="shared" si="1"/>
        <v>100</v>
      </c>
      <c r="E26" s="656">
        <v>1</v>
      </c>
      <c r="F26" s="657">
        <v>100</v>
      </c>
      <c r="G26" s="668">
        <v>0</v>
      </c>
      <c r="H26" s="662">
        <v>0</v>
      </c>
      <c r="I26" s="668">
        <v>0</v>
      </c>
      <c r="J26" s="662">
        <v>0</v>
      </c>
      <c r="K26" s="668">
        <v>0</v>
      </c>
      <c r="L26" s="662">
        <v>0</v>
      </c>
      <c r="M26" s="656">
        <v>0</v>
      </c>
      <c r="N26" s="657">
        <v>0</v>
      </c>
      <c r="O26" s="668">
        <v>0</v>
      </c>
      <c r="P26" s="662">
        <f t="shared" si="2"/>
        <v>0</v>
      </c>
    </row>
    <row r="27" spans="1:16" s="642" customFormat="1" ht="14.25" x14ac:dyDescent="0.2">
      <c r="B27" s="663" t="s">
        <v>3</v>
      </c>
      <c r="C27" s="669">
        <f>SUM(C9:C26)</f>
        <v>57358</v>
      </c>
      <c r="D27" s="666">
        <f>C27/$C27*100</f>
        <v>100</v>
      </c>
      <c r="E27" s="664">
        <f>SUM(E9:E26)</f>
        <v>31524</v>
      </c>
      <c r="F27" s="665">
        <f>E27/$C27*100</f>
        <v>54.960075316433631</v>
      </c>
      <c r="G27" s="669">
        <f>SUM(G9:G26)</f>
        <v>3103</v>
      </c>
      <c r="H27" s="666">
        <f>G27/$C27*100</f>
        <v>5.4098817950416684</v>
      </c>
      <c r="I27" s="669">
        <f>SUM(I9:I26)</f>
        <v>12896</v>
      </c>
      <c r="J27" s="666">
        <f>I27/$C27*100</f>
        <v>22.48335018654765</v>
      </c>
      <c r="K27" s="669">
        <f>SUM(K9:K26)</f>
        <v>9698</v>
      </c>
      <c r="L27" s="666">
        <f>K27/$C27*100</f>
        <v>16.90784197496426</v>
      </c>
      <c r="M27" s="664">
        <f>SUM(M9:M26)</f>
        <v>137</v>
      </c>
      <c r="N27" s="665">
        <f>M27/$C27*100</f>
        <v>0.23885072701279683</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1" customFormat="1" x14ac:dyDescent="0.2">
      <c r="B41" s="639"/>
      <c r="D41" s="639"/>
      <c r="M41" s="639"/>
      <c r="N41" s="639"/>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1" customFormat="1" x14ac:dyDescent="0.2">
      <c r="D48" s="639"/>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8" customWidth="1"/>
    <col min="2" max="2" width="25.28515625" style="478" customWidth="1"/>
    <col min="3" max="3" width="11.28515625" style="478" customWidth="1"/>
    <col min="4" max="16384" width="11.42578125" style="478"/>
  </cols>
  <sheetData>
    <row r="1" spans="1:39" s="457" customFormat="1" ht="14.25" x14ac:dyDescent="0.2">
      <c r="B1" s="458"/>
      <c r="C1" s="458"/>
      <c r="D1" s="459"/>
      <c r="E1" s="459"/>
      <c r="N1" s="459"/>
    </row>
    <row r="2" spans="1:39" s="460" customFormat="1" ht="47.25" customHeight="1" x14ac:dyDescent="0.2">
      <c r="B2" s="1167"/>
      <c r="C2" s="1167"/>
      <c r="D2" s="1167"/>
      <c r="E2" s="1167"/>
      <c r="F2" s="1167"/>
      <c r="G2" s="1167"/>
      <c r="H2" s="1167"/>
      <c r="I2" s="461"/>
      <c r="L2" s="462"/>
      <c r="N2" s="463"/>
      <c r="O2" s="463"/>
      <c r="P2" s="463"/>
      <c r="Q2" s="463"/>
      <c r="R2" s="463"/>
      <c r="S2" s="463"/>
      <c r="T2" s="463"/>
      <c r="U2" s="463"/>
      <c r="V2" s="463"/>
      <c r="W2" s="463"/>
      <c r="X2" s="463"/>
      <c r="Y2" s="463"/>
      <c r="Z2" s="463"/>
      <c r="AA2" s="463"/>
      <c r="AB2" s="463"/>
      <c r="AC2" s="463"/>
      <c r="AD2" s="463"/>
      <c r="AE2" s="463"/>
      <c r="AF2" s="463"/>
      <c r="AG2" s="463"/>
    </row>
    <row r="3" spans="1:39" s="464" customFormat="1" ht="1.5" customHeight="1" x14ac:dyDescent="0.2">
      <c r="B3" s="465"/>
      <c r="C3" s="465"/>
      <c r="D3" s="465"/>
      <c r="E3" s="465"/>
      <c r="F3" s="465"/>
      <c r="G3" s="465"/>
      <c r="H3" s="465"/>
      <c r="I3" s="465"/>
      <c r="J3" s="465"/>
      <c r="K3" s="465"/>
      <c r="L3" s="465"/>
      <c r="M3" s="465"/>
      <c r="N3" s="466"/>
      <c r="O3" s="463"/>
      <c r="P3" s="463"/>
      <c r="Q3" s="463"/>
      <c r="R3" s="463"/>
      <c r="S3" s="463"/>
      <c r="T3" s="463"/>
      <c r="U3" s="463"/>
      <c r="V3" s="463"/>
      <c r="W3" s="463"/>
      <c r="X3" s="463"/>
      <c r="Y3" s="463"/>
      <c r="Z3" s="463"/>
      <c r="AA3" s="463"/>
      <c r="AB3" s="463"/>
      <c r="AC3" s="463"/>
      <c r="AD3" s="463"/>
      <c r="AE3" s="463"/>
      <c r="AF3" s="463"/>
      <c r="AG3" s="463"/>
    </row>
    <row r="4" spans="1:39" s="464" customFormat="1" ht="24.75" customHeight="1" x14ac:dyDescent="0.2">
      <c r="A4" s="467"/>
      <c r="B4" s="1168" t="s">
        <v>455</v>
      </c>
      <c r="C4" s="1168"/>
      <c r="D4" s="1168"/>
      <c r="E4" s="1168"/>
      <c r="F4" s="1168"/>
      <c r="G4" s="1168"/>
      <c r="H4" s="1168"/>
      <c r="I4" s="1168"/>
      <c r="J4" s="1168"/>
      <c r="K4" s="1168"/>
      <c r="L4" s="1168"/>
      <c r="M4" s="468"/>
      <c r="N4" s="466"/>
      <c r="O4" s="463"/>
      <c r="P4" s="463"/>
      <c r="Q4" s="463"/>
      <c r="R4" s="463"/>
      <c r="S4" s="463"/>
      <c r="T4" s="463"/>
      <c r="U4" s="463"/>
      <c r="V4" s="463"/>
      <c r="W4" s="463"/>
      <c r="X4" s="463"/>
      <c r="Y4" s="463"/>
      <c r="Z4" s="463"/>
      <c r="AA4" s="463"/>
      <c r="AB4" s="463"/>
      <c r="AC4" s="463"/>
      <c r="AD4" s="463"/>
      <c r="AE4" s="463"/>
      <c r="AF4" s="463"/>
      <c r="AG4" s="463"/>
    </row>
    <row r="5" spans="1:39" s="464" customFormat="1" ht="14.25" customHeight="1" x14ac:dyDescent="0.2">
      <c r="A5" s="467"/>
      <c r="B5" s="1169" t="s">
        <v>489</v>
      </c>
      <c r="C5" s="1169"/>
      <c r="D5" s="1169"/>
      <c r="E5" s="1169"/>
      <c r="F5" s="1169"/>
      <c r="G5" s="1169"/>
      <c r="H5" s="1169"/>
      <c r="I5" s="1169"/>
      <c r="J5" s="1169"/>
      <c r="K5" s="1169"/>
      <c r="L5" s="1169"/>
      <c r="M5" s="469"/>
      <c r="N5" s="469"/>
      <c r="O5" s="470"/>
      <c r="P5" s="470"/>
      <c r="Q5" s="470"/>
      <c r="R5" s="470"/>
      <c r="S5" s="470"/>
      <c r="T5" s="470"/>
      <c r="U5" s="470"/>
      <c r="V5" s="470"/>
      <c r="W5" s="470"/>
      <c r="X5" s="470"/>
      <c r="Y5" s="470"/>
      <c r="Z5" s="470"/>
      <c r="AA5" s="470"/>
      <c r="AB5" s="470"/>
      <c r="AC5" s="463"/>
      <c r="AD5" s="463"/>
      <c r="AE5" s="463"/>
      <c r="AF5" s="463"/>
      <c r="AG5" s="463"/>
    </row>
    <row r="6" spans="1:39" s="471" customFormat="1" ht="15" x14ac:dyDescent="0.25">
      <c r="B6" s="472"/>
      <c r="C6" s="472"/>
      <c r="D6" s="472"/>
      <c r="E6" s="472"/>
      <c r="F6" s="472"/>
      <c r="G6" s="473"/>
      <c r="H6" s="473"/>
      <c r="I6" s="473"/>
      <c r="J6" s="473"/>
      <c r="K6" s="473"/>
      <c r="L6" s="473"/>
      <c r="M6" s="473"/>
      <c r="N6" s="474"/>
      <c r="O6" s="474"/>
      <c r="P6" s="474"/>
      <c r="Q6" s="474"/>
      <c r="R6" s="474"/>
      <c r="S6" s="474"/>
      <c r="T6" s="474"/>
      <c r="U6" s="474"/>
      <c r="V6" s="474"/>
      <c r="W6" s="474"/>
      <c r="X6" s="474"/>
      <c r="Y6" s="474"/>
      <c r="Z6" s="474"/>
      <c r="AA6" s="474"/>
      <c r="AB6" s="474"/>
      <c r="AC6" s="475"/>
      <c r="AD6" s="475"/>
      <c r="AE6" s="475"/>
      <c r="AF6" s="475"/>
      <c r="AG6" s="475"/>
    </row>
    <row r="7" spans="1:39" s="724" customFormat="1" ht="15" x14ac:dyDescent="0.25">
      <c r="B7" s="473"/>
      <c r="C7" s="1166"/>
      <c r="D7" s="1166"/>
      <c r="E7" s="1166"/>
      <c r="F7" s="1166"/>
      <c r="G7" s="1166"/>
      <c r="H7" s="1166"/>
      <c r="I7" s="473"/>
      <c r="J7" s="1166"/>
      <c r="K7" s="1166"/>
      <c r="L7" s="1166"/>
      <c r="M7" s="1166"/>
      <c r="N7" s="473"/>
      <c r="O7" s="473"/>
      <c r="P7" s="473"/>
      <c r="Q7" s="1166"/>
      <c r="R7" s="1166"/>
      <c r="S7" s="1166"/>
      <c r="T7" s="1166"/>
      <c r="U7" s="1166"/>
      <c r="V7" s="1166"/>
      <c r="W7" s="473"/>
      <c r="X7" s="473"/>
      <c r="AF7" s="1163"/>
      <c r="AG7" s="1163"/>
      <c r="AH7" s="1163"/>
      <c r="AI7" s="1163"/>
      <c r="AJ7" s="1163"/>
      <c r="AK7" s="1163"/>
      <c r="AL7" s="1163"/>
      <c r="AM7" s="1163"/>
    </row>
    <row r="8" spans="1:39" s="724" customFormat="1" ht="15" x14ac:dyDescent="0.25">
      <c r="B8" s="473" t="s">
        <v>144</v>
      </c>
      <c r="C8" s="723" t="s">
        <v>145</v>
      </c>
      <c r="D8" s="723" t="s">
        <v>76</v>
      </c>
      <c r="E8" s="723"/>
      <c r="F8" s="723"/>
      <c r="G8" s="723"/>
      <c r="H8" s="723" t="s">
        <v>146</v>
      </c>
      <c r="I8" s="473" t="s">
        <v>145</v>
      </c>
      <c r="J8" s="723" t="s">
        <v>76</v>
      </c>
      <c r="K8" s="723"/>
      <c r="L8" s="723"/>
      <c r="M8" s="723"/>
      <c r="N8" s="473"/>
      <c r="O8" s="473"/>
      <c r="P8" s="725"/>
      <c r="Q8" s="723"/>
      <c r="R8" s="723"/>
      <c r="S8" s="723"/>
      <c r="T8" s="723"/>
      <c r="U8" s="723"/>
      <c r="V8" s="723"/>
      <c r="W8" s="473"/>
      <c r="X8" s="473"/>
      <c r="AE8" s="726"/>
      <c r="AF8" s="727"/>
      <c r="AG8" s="727"/>
      <c r="AH8" s="727"/>
      <c r="AI8" s="727"/>
      <c r="AJ8" s="727"/>
      <c r="AK8" s="727"/>
      <c r="AL8" s="727"/>
      <c r="AM8" s="727"/>
    </row>
    <row r="9" spans="1:39" s="724" customFormat="1" ht="15" x14ac:dyDescent="0.25">
      <c r="A9" s="1164"/>
      <c r="B9" s="735" t="s">
        <v>147</v>
      </c>
      <c r="C9" s="728">
        <v>197013</v>
      </c>
      <c r="D9" s="477">
        <v>0.34595791532843639</v>
      </c>
      <c r="E9" s="476"/>
      <c r="F9" s="476"/>
      <c r="G9" s="476"/>
      <c r="H9" s="476" t="s">
        <v>148</v>
      </c>
      <c r="I9" s="735">
        <v>162180</v>
      </c>
      <c r="J9" s="477">
        <v>0.28464167057175804</v>
      </c>
      <c r="K9" s="476"/>
      <c r="L9" s="476"/>
      <c r="M9" s="476"/>
      <c r="N9" s="473"/>
      <c r="O9" s="1165"/>
      <c r="P9" s="729"/>
      <c r="Q9" s="476"/>
      <c r="R9" s="476"/>
      <c r="S9" s="476"/>
      <c r="T9" s="476"/>
      <c r="U9" s="476"/>
      <c r="V9" s="476"/>
      <c r="W9" s="473"/>
      <c r="X9" s="473"/>
      <c r="AD9" s="1164"/>
      <c r="AE9" s="730"/>
      <c r="AF9" s="731"/>
      <c r="AG9" s="731"/>
      <c r="AH9" s="731"/>
      <c r="AI9" s="731"/>
      <c r="AJ9" s="731"/>
      <c r="AK9" s="731"/>
      <c r="AL9" s="731"/>
      <c r="AM9" s="731"/>
    </row>
    <row r="10" spans="1:39" s="724" customFormat="1" ht="15" x14ac:dyDescent="0.25">
      <c r="A10" s="1164"/>
      <c r="B10" s="735" t="s">
        <v>151</v>
      </c>
      <c r="C10" s="728">
        <v>137117</v>
      </c>
      <c r="D10" s="477">
        <v>0.24077960071715679</v>
      </c>
      <c r="E10" s="476"/>
      <c r="F10" s="476"/>
      <c r="G10" s="476"/>
      <c r="H10" s="476" t="s">
        <v>150</v>
      </c>
      <c r="I10" s="735">
        <v>267255</v>
      </c>
      <c r="J10" s="477">
        <v>0.4690585131869231</v>
      </c>
      <c r="K10" s="476"/>
      <c r="L10" s="476"/>
      <c r="M10" s="476"/>
      <c r="N10" s="473"/>
      <c r="O10" s="1165"/>
      <c r="P10" s="729"/>
      <c r="Q10" s="476"/>
      <c r="R10" s="476"/>
      <c r="S10" s="476"/>
      <c r="T10" s="476"/>
      <c r="U10" s="476"/>
      <c r="V10" s="476"/>
      <c r="W10" s="473"/>
      <c r="X10" s="473"/>
      <c r="AD10" s="1164"/>
      <c r="AE10" s="730"/>
      <c r="AF10" s="731"/>
      <c r="AG10" s="731"/>
      <c r="AH10" s="731"/>
      <c r="AI10" s="731"/>
      <c r="AJ10" s="731"/>
      <c r="AK10" s="731"/>
      <c r="AL10" s="731"/>
      <c r="AM10" s="731"/>
    </row>
    <row r="11" spans="1:39" s="724" customFormat="1" ht="15" x14ac:dyDescent="0.25">
      <c r="A11" s="1164"/>
      <c r="B11" s="735" t="s">
        <v>149</v>
      </c>
      <c r="C11" s="728">
        <v>113606</v>
      </c>
      <c r="D11" s="477">
        <v>0.19949391628370891</v>
      </c>
      <c r="E11" s="476"/>
      <c r="F11" s="476"/>
      <c r="G11" s="476"/>
      <c r="H11" s="476" t="s">
        <v>152</v>
      </c>
      <c r="I11" s="735">
        <v>100706</v>
      </c>
      <c r="J11" s="477">
        <v>0.17674882276852549</v>
      </c>
      <c r="K11" s="476"/>
      <c r="L11" s="476"/>
      <c r="M11" s="476"/>
      <c r="N11" s="473"/>
      <c r="O11" s="1165"/>
      <c r="P11" s="729"/>
      <c r="Q11" s="476"/>
      <c r="R11" s="476"/>
      <c r="S11" s="476"/>
      <c r="T11" s="476"/>
      <c r="U11" s="476"/>
      <c r="V11" s="476"/>
      <c r="W11" s="473"/>
      <c r="X11" s="473"/>
      <c r="AD11" s="1164"/>
      <c r="AE11" s="730"/>
      <c r="AF11" s="731"/>
      <c r="AG11" s="731"/>
      <c r="AH11" s="731"/>
      <c r="AI11" s="731"/>
      <c r="AJ11" s="731"/>
      <c r="AK11" s="731"/>
      <c r="AL11" s="731"/>
      <c r="AM11" s="731"/>
    </row>
    <row r="12" spans="1:39" s="724" customFormat="1" ht="15" x14ac:dyDescent="0.25">
      <c r="A12" s="1164"/>
      <c r="B12" s="735" t="s">
        <v>155</v>
      </c>
      <c r="C12" s="728">
        <v>25982</v>
      </c>
      <c r="D12" s="477">
        <v>4.5624799155707663E-2</v>
      </c>
      <c r="E12" s="476"/>
      <c r="F12" s="476"/>
      <c r="G12" s="476"/>
      <c r="H12" s="476" t="s">
        <v>154</v>
      </c>
      <c r="I12" s="735">
        <v>34708</v>
      </c>
      <c r="J12" s="477">
        <v>6.0915915046273139E-2</v>
      </c>
      <c r="K12" s="476"/>
      <c r="L12" s="476"/>
      <c r="M12" s="476"/>
      <c r="N12" s="473"/>
      <c r="O12" s="1165"/>
      <c r="P12" s="729"/>
      <c r="Q12" s="476"/>
      <c r="R12" s="476"/>
      <c r="S12" s="476"/>
      <c r="T12" s="476"/>
      <c r="U12" s="476"/>
      <c r="V12" s="476"/>
      <c r="W12" s="473"/>
      <c r="X12" s="473"/>
      <c r="AD12" s="1164"/>
      <c r="AE12" s="730"/>
      <c r="AF12" s="731"/>
      <c r="AG12" s="731"/>
      <c r="AH12" s="731"/>
      <c r="AI12" s="731"/>
      <c r="AJ12" s="731"/>
      <c r="AK12" s="731"/>
      <c r="AL12" s="731"/>
      <c r="AM12" s="731"/>
    </row>
    <row r="13" spans="1:39" s="724" customFormat="1" ht="15" x14ac:dyDescent="0.25">
      <c r="A13" s="1164"/>
      <c r="B13" s="735" t="s">
        <v>153</v>
      </c>
      <c r="C13" s="728">
        <v>18715</v>
      </c>
      <c r="D13" s="477">
        <v>3.2863833276848164E-2</v>
      </c>
      <c r="E13" s="476"/>
      <c r="F13" s="476"/>
      <c r="G13" s="476"/>
      <c r="H13" s="476" t="s">
        <v>156</v>
      </c>
      <c r="I13" s="735">
        <v>4920</v>
      </c>
      <c r="J13" s="477">
        <v>8.6350784265202211E-3</v>
      </c>
      <c r="K13" s="476"/>
      <c r="L13" s="476"/>
      <c r="M13" s="476"/>
      <c r="N13" s="473"/>
      <c r="O13" s="1165"/>
      <c r="P13" s="729"/>
      <c r="Q13" s="476"/>
      <c r="R13" s="476"/>
      <c r="S13" s="476"/>
      <c r="T13" s="476"/>
      <c r="U13" s="476"/>
      <c r="V13" s="476"/>
      <c r="W13" s="473"/>
      <c r="X13" s="473"/>
      <c r="AD13" s="1164"/>
      <c r="AE13" s="730"/>
      <c r="AF13" s="731"/>
      <c r="AG13" s="731"/>
      <c r="AH13" s="731"/>
      <c r="AI13" s="731"/>
      <c r="AJ13" s="731"/>
      <c r="AK13" s="731"/>
      <c r="AL13" s="731"/>
      <c r="AM13" s="731"/>
    </row>
    <row r="14" spans="1:39" s="724" customFormat="1" ht="15" x14ac:dyDescent="0.25">
      <c r="A14" s="1164"/>
      <c r="B14" s="735" t="s">
        <v>159</v>
      </c>
      <c r="C14" s="728">
        <v>10307</v>
      </c>
      <c r="D14" s="477">
        <v>1.8099253517738393E-2</v>
      </c>
      <c r="E14" s="476"/>
      <c r="F14" s="476"/>
      <c r="G14" s="476"/>
      <c r="H14" s="476" t="s">
        <v>158</v>
      </c>
      <c r="I14" s="735">
        <v>731</v>
      </c>
      <c r="J14" s="476"/>
      <c r="K14" s="476"/>
      <c r="L14" s="476"/>
      <c r="M14" s="476"/>
      <c r="N14" s="473"/>
      <c r="O14" s="1165"/>
      <c r="P14" s="729"/>
      <c r="Q14" s="476"/>
      <c r="R14" s="476"/>
      <c r="S14" s="476"/>
      <c r="T14" s="476"/>
      <c r="U14" s="476"/>
      <c r="V14" s="476"/>
      <c r="W14" s="473"/>
      <c r="X14" s="473"/>
      <c r="AD14" s="1164"/>
      <c r="AE14" s="730"/>
      <c r="AF14" s="731"/>
      <c r="AG14" s="731"/>
      <c r="AH14" s="731"/>
      <c r="AI14" s="731"/>
      <c r="AJ14" s="731"/>
      <c r="AK14" s="731"/>
      <c r="AL14" s="731"/>
      <c r="AM14" s="731"/>
    </row>
    <row r="15" spans="1:39" s="724" customFormat="1" ht="15" x14ac:dyDescent="0.25">
      <c r="A15" s="1164"/>
      <c r="B15" s="735" t="s">
        <v>157</v>
      </c>
      <c r="C15" s="728">
        <v>10024</v>
      </c>
      <c r="D15" s="477">
        <v>1.7602301082934865E-2</v>
      </c>
      <c r="E15" s="476"/>
      <c r="F15" s="476"/>
      <c r="G15" s="476"/>
      <c r="H15" s="476"/>
      <c r="I15" s="473"/>
      <c r="J15" s="476"/>
      <c r="K15" s="476"/>
      <c r="L15" s="476"/>
      <c r="M15" s="476"/>
      <c r="N15" s="473"/>
      <c r="O15" s="1165"/>
      <c r="P15" s="729"/>
      <c r="Q15" s="476"/>
      <c r="R15" s="476"/>
      <c r="S15" s="476"/>
      <c r="T15" s="476"/>
      <c r="U15" s="476"/>
      <c r="V15" s="476"/>
      <c r="W15" s="473"/>
      <c r="X15" s="473"/>
      <c r="AD15" s="1164"/>
      <c r="AE15" s="730"/>
      <c r="AF15" s="731"/>
      <c r="AG15" s="731"/>
      <c r="AH15" s="731"/>
      <c r="AI15" s="731"/>
      <c r="AJ15" s="731"/>
      <c r="AK15" s="731"/>
      <c r="AL15" s="731"/>
      <c r="AM15" s="731"/>
    </row>
    <row r="16" spans="1:39" s="724" customFormat="1" ht="15" x14ac:dyDescent="0.25">
      <c r="A16" s="1164"/>
      <c r="B16" s="735" t="s">
        <v>200</v>
      </c>
      <c r="C16" s="728">
        <v>7794</v>
      </c>
      <c r="D16" s="477">
        <v>1.3686386137309889E-2</v>
      </c>
      <c r="E16" s="476"/>
      <c r="F16" s="476"/>
      <c r="G16" s="476"/>
      <c r="H16" s="476"/>
      <c r="I16" s="473"/>
      <c r="J16" s="476"/>
      <c r="K16" s="476"/>
      <c r="L16" s="476"/>
      <c r="M16" s="476"/>
      <c r="N16" s="473"/>
      <c r="O16" s="1165"/>
      <c r="P16" s="729"/>
      <c r="Q16" s="476"/>
      <c r="R16" s="476"/>
      <c r="S16" s="476"/>
      <c r="T16" s="476"/>
      <c r="U16" s="476"/>
      <c r="V16" s="476"/>
      <c r="W16" s="473"/>
      <c r="X16" s="473"/>
      <c r="AD16" s="1164"/>
      <c r="AE16" s="730"/>
      <c r="AF16" s="731"/>
      <c r="AG16" s="731"/>
      <c r="AH16" s="731"/>
      <c r="AI16" s="731"/>
      <c r="AJ16" s="731"/>
      <c r="AK16" s="731"/>
      <c r="AL16" s="731"/>
      <c r="AM16" s="731"/>
    </row>
    <row r="17" spans="1:28" s="724" customFormat="1" ht="15" x14ac:dyDescent="0.25">
      <c r="A17" s="732"/>
      <c r="B17" s="735" t="s">
        <v>158</v>
      </c>
      <c r="C17" s="733">
        <v>48913</v>
      </c>
      <c r="D17" s="477">
        <v>8.5891994500158914E-2</v>
      </c>
      <c r="E17" s="473"/>
      <c r="F17" s="473"/>
      <c r="G17" s="473"/>
      <c r="H17" s="473"/>
      <c r="I17" s="473"/>
      <c r="J17" s="473"/>
      <c r="K17" s="473"/>
      <c r="L17" s="473"/>
      <c r="M17" s="473"/>
      <c r="N17" s="473"/>
      <c r="O17" s="473"/>
      <c r="P17" s="473"/>
      <c r="Q17" s="473"/>
      <c r="R17" s="473"/>
      <c r="S17" s="473"/>
      <c r="T17" s="473"/>
      <c r="U17" s="473"/>
      <c r="V17" s="473"/>
      <c r="W17" s="473"/>
      <c r="X17" s="473"/>
    </row>
    <row r="18" spans="1:28" s="724" customFormat="1" ht="15" x14ac:dyDescent="0.25">
      <c r="B18" s="473" t="s">
        <v>161</v>
      </c>
      <c r="C18" s="473" t="s">
        <v>145</v>
      </c>
      <c r="D18" s="473" t="s">
        <v>76</v>
      </c>
      <c r="E18" s="473"/>
      <c r="F18" s="473"/>
      <c r="G18" s="473"/>
      <c r="H18" s="473"/>
      <c r="I18" s="473"/>
      <c r="J18" s="473"/>
      <c r="K18" s="473"/>
      <c r="L18" s="473"/>
      <c r="M18" s="473"/>
      <c r="N18" s="473"/>
      <c r="O18" s="473"/>
      <c r="P18" s="473"/>
      <c r="Q18" s="473"/>
      <c r="R18" s="473"/>
      <c r="S18" s="473"/>
      <c r="T18" s="473"/>
      <c r="U18" s="473"/>
      <c r="V18" s="473"/>
      <c r="W18" s="473"/>
      <c r="X18" s="473"/>
    </row>
    <row r="19" spans="1:28" s="724" customFormat="1" ht="15" x14ac:dyDescent="0.25">
      <c r="B19" s="473" t="s">
        <v>26</v>
      </c>
      <c r="C19" s="473">
        <v>151659</v>
      </c>
      <c r="D19" s="734">
        <v>0.26583523225241018</v>
      </c>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row>
    <row r="20" spans="1:28" s="724" customFormat="1" ht="15" x14ac:dyDescent="0.25">
      <c r="B20" s="473" t="s">
        <v>27</v>
      </c>
      <c r="C20" s="473">
        <v>418841</v>
      </c>
      <c r="D20" s="734">
        <v>0.73416476774758987</v>
      </c>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28" s="724" customFormat="1" ht="15" x14ac:dyDescent="0.25">
      <c r="B21" s="473" t="s">
        <v>162</v>
      </c>
      <c r="C21" s="473" t="e">
        <v>#REF!</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row>
    <row r="22" spans="1:28" s="724" customFormat="1" ht="15" x14ac:dyDescent="0.25">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row>
    <row r="23" spans="1:28" s="475" customFormat="1" ht="15" x14ac:dyDescent="0.25">
      <c r="B23" s="474"/>
      <c r="C23" s="474"/>
      <c r="D23" s="474"/>
      <c r="E23" s="473"/>
      <c r="F23" s="473"/>
      <c r="G23" s="473"/>
      <c r="H23" s="473"/>
      <c r="I23" s="473"/>
      <c r="J23" s="473"/>
      <c r="K23" s="473"/>
      <c r="L23" s="473"/>
      <c r="M23" s="473"/>
      <c r="N23" s="472"/>
      <c r="O23" s="472"/>
      <c r="P23" s="472"/>
      <c r="Q23" s="472"/>
      <c r="R23" s="472"/>
      <c r="S23" s="472"/>
      <c r="T23" s="472"/>
      <c r="U23" s="472"/>
      <c r="V23" s="472"/>
      <c r="W23" s="472"/>
      <c r="X23" s="472"/>
      <c r="Y23" s="472"/>
      <c r="Z23" s="472"/>
      <c r="AA23" s="472"/>
      <c r="AB23" s="472"/>
    </row>
    <row r="24" spans="1:28" s="475" customFormat="1" ht="15" x14ac:dyDescent="0.25">
      <c r="B24" s="473"/>
      <c r="C24" s="473"/>
      <c r="D24" s="473"/>
      <c r="E24" s="473"/>
      <c r="F24" s="473"/>
      <c r="G24" s="473"/>
      <c r="H24" s="473"/>
      <c r="I24" s="473"/>
      <c r="J24" s="473"/>
      <c r="K24" s="473"/>
      <c r="L24" s="473"/>
      <c r="M24" s="473"/>
      <c r="N24" s="472"/>
      <c r="O24" s="472"/>
      <c r="P24" s="472"/>
      <c r="Q24" s="472"/>
      <c r="R24" s="472"/>
      <c r="S24" s="472"/>
      <c r="T24" s="472"/>
      <c r="U24" s="472"/>
      <c r="V24" s="472"/>
      <c r="W24" s="472"/>
      <c r="X24" s="472"/>
      <c r="Y24" s="472"/>
      <c r="Z24" s="472"/>
      <c r="AA24" s="472"/>
      <c r="AB24" s="472"/>
    </row>
    <row r="25" spans="1:28" s="475" customFormat="1" ht="15" x14ac:dyDescent="0.25">
      <c r="B25" s="473"/>
      <c r="C25" s="473"/>
      <c r="D25" s="473"/>
      <c r="E25" s="473"/>
      <c r="F25" s="473"/>
      <c r="G25" s="473"/>
      <c r="H25" s="473"/>
      <c r="I25" s="473"/>
      <c r="J25" s="473"/>
      <c r="K25" s="473"/>
      <c r="L25" s="473"/>
      <c r="M25" s="473"/>
      <c r="N25" s="472"/>
      <c r="O25" s="472"/>
      <c r="P25" s="472"/>
      <c r="Q25" s="472"/>
      <c r="R25" s="472"/>
      <c r="S25" s="472"/>
      <c r="T25" s="472"/>
      <c r="U25" s="472"/>
      <c r="V25" s="472"/>
      <c r="W25" s="472"/>
      <c r="X25" s="472"/>
      <c r="Y25" s="472"/>
      <c r="Z25" s="472"/>
      <c r="AA25" s="472"/>
      <c r="AB25" s="472"/>
    </row>
    <row r="26" spans="1:28" s="475" customFormat="1" ht="15" x14ac:dyDescent="0.25">
      <c r="B26" s="473"/>
      <c r="C26" s="473"/>
      <c r="D26" s="473"/>
      <c r="E26" s="473"/>
      <c r="F26" s="473"/>
      <c r="G26" s="473"/>
      <c r="H26" s="473"/>
      <c r="I26" s="473"/>
      <c r="J26" s="473"/>
      <c r="K26" s="473"/>
      <c r="L26" s="473"/>
      <c r="M26" s="473"/>
      <c r="N26" s="472"/>
      <c r="O26" s="472"/>
      <c r="P26" s="472"/>
      <c r="Q26" s="472"/>
      <c r="R26" s="472"/>
      <c r="S26" s="472"/>
      <c r="T26" s="472"/>
      <c r="U26" s="472"/>
      <c r="V26" s="472"/>
      <c r="W26" s="472"/>
      <c r="X26" s="472"/>
      <c r="Y26" s="472"/>
      <c r="Z26" s="472"/>
      <c r="AA26" s="472"/>
      <c r="AB26" s="472"/>
    </row>
    <row r="27" spans="1:28" s="475" customFormat="1" ht="15" x14ac:dyDescent="0.25">
      <c r="B27" s="473"/>
      <c r="C27" s="473"/>
      <c r="D27" s="473"/>
      <c r="E27" s="473"/>
      <c r="F27" s="473"/>
      <c r="G27" s="473"/>
      <c r="H27" s="473"/>
      <c r="I27" s="473"/>
      <c r="J27" s="473"/>
      <c r="K27" s="473"/>
      <c r="L27" s="473"/>
      <c r="M27" s="473"/>
      <c r="N27" s="472"/>
      <c r="O27" s="472"/>
      <c r="P27" s="472"/>
      <c r="Q27" s="472"/>
      <c r="R27" s="472"/>
      <c r="S27" s="472"/>
      <c r="T27" s="472"/>
      <c r="U27" s="472"/>
      <c r="V27" s="472"/>
      <c r="W27" s="472"/>
      <c r="X27" s="472"/>
      <c r="Y27" s="472"/>
      <c r="Z27" s="472"/>
      <c r="AA27" s="472"/>
      <c r="AB27" s="472"/>
    </row>
    <row r="28" spans="1:28" s="475" customFormat="1" ht="15" x14ac:dyDescent="0.25">
      <c r="B28" s="473"/>
      <c r="C28" s="473"/>
      <c r="D28" s="473"/>
      <c r="E28" s="473"/>
      <c r="F28" s="473"/>
      <c r="G28" s="473"/>
      <c r="H28" s="473"/>
      <c r="I28" s="473"/>
      <c r="J28" s="473"/>
      <c r="K28" s="473"/>
      <c r="L28" s="473"/>
      <c r="M28" s="473"/>
      <c r="N28" s="472"/>
      <c r="O28" s="472"/>
      <c r="P28" s="472"/>
      <c r="Q28" s="472"/>
      <c r="R28" s="472"/>
      <c r="S28" s="472"/>
      <c r="T28" s="472"/>
      <c r="U28" s="472"/>
      <c r="V28" s="472"/>
      <c r="W28" s="472"/>
      <c r="X28" s="472"/>
      <c r="Y28" s="472"/>
      <c r="Z28" s="472"/>
      <c r="AA28" s="472"/>
      <c r="AB28" s="472"/>
    </row>
    <row r="29" spans="1:28" s="475" customFormat="1" ht="15" x14ac:dyDescent="0.25">
      <c r="B29" s="473"/>
      <c r="C29" s="473"/>
      <c r="D29" s="473"/>
      <c r="E29" s="473"/>
      <c r="F29" s="473"/>
      <c r="G29" s="473"/>
      <c r="H29" s="473"/>
      <c r="I29" s="473"/>
      <c r="J29" s="473"/>
      <c r="K29" s="473"/>
      <c r="L29" s="473"/>
      <c r="M29" s="473"/>
      <c r="N29" s="472"/>
      <c r="O29" s="472"/>
      <c r="P29" s="472"/>
      <c r="Q29" s="472"/>
      <c r="R29" s="472"/>
      <c r="S29" s="472"/>
      <c r="T29" s="472"/>
      <c r="U29" s="472"/>
      <c r="V29" s="472"/>
      <c r="W29" s="472"/>
      <c r="X29" s="472"/>
      <c r="Y29" s="472"/>
      <c r="Z29" s="472"/>
      <c r="AA29" s="472"/>
      <c r="AB29" s="472"/>
    </row>
    <row r="30" spans="1:28" s="472" customFormat="1" ht="15" x14ac:dyDescent="0.25">
      <c r="B30" s="473"/>
      <c r="C30" s="473"/>
      <c r="D30" s="473"/>
      <c r="E30" s="473"/>
      <c r="F30" s="473"/>
      <c r="G30" s="473"/>
      <c r="H30" s="473"/>
      <c r="I30" s="473"/>
      <c r="J30" s="473"/>
      <c r="K30" s="473"/>
      <c r="L30" s="473"/>
      <c r="M30" s="473"/>
    </row>
    <row r="31" spans="1:28" s="472" customFormat="1" ht="15" x14ac:dyDescent="0.25">
      <c r="B31" s="473"/>
      <c r="C31" s="473"/>
      <c r="D31" s="473"/>
      <c r="E31" s="473"/>
      <c r="F31" s="473"/>
      <c r="G31" s="473"/>
      <c r="H31" s="473"/>
      <c r="I31" s="473"/>
      <c r="J31" s="473"/>
      <c r="K31" s="473"/>
      <c r="L31" s="473"/>
      <c r="M31" s="473"/>
    </row>
    <row r="32" spans="1:28" s="472" customFormat="1" ht="15" x14ac:dyDescent="0.25">
      <c r="B32" s="473"/>
      <c r="C32" s="473"/>
      <c r="D32" s="473"/>
      <c r="E32" s="473"/>
      <c r="F32" s="473"/>
      <c r="G32" s="473"/>
      <c r="H32" s="473"/>
      <c r="I32" s="473"/>
      <c r="J32" s="473"/>
      <c r="K32" s="473"/>
      <c r="L32" s="473"/>
      <c r="M32" s="473"/>
    </row>
    <row r="33" spans="2:13" s="472" customFormat="1" ht="15" x14ac:dyDescent="0.25">
      <c r="B33" s="473"/>
      <c r="C33" s="473"/>
      <c r="D33" s="473"/>
      <c r="E33" s="473"/>
      <c r="F33" s="473"/>
      <c r="G33" s="473"/>
      <c r="H33" s="473"/>
      <c r="I33" s="473"/>
      <c r="J33" s="473"/>
      <c r="K33" s="473"/>
      <c r="L33" s="473"/>
      <c r="M33" s="473"/>
    </row>
    <row r="34" spans="2:13" s="472" customFormat="1" ht="15" x14ac:dyDescent="0.25">
      <c r="B34" s="473"/>
      <c r="C34" s="473"/>
      <c r="D34" s="473"/>
      <c r="E34" s="473"/>
      <c r="F34" s="473"/>
      <c r="G34" s="473"/>
      <c r="H34" s="473"/>
    </row>
    <row r="35" spans="2:13" s="472" customFormat="1" ht="15" x14ac:dyDescent="0.25">
      <c r="B35" s="473"/>
      <c r="C35" s="473"/>
      <c r="D35" s="473"/>
      <c r="E35" s="473"/>
      <c r="F35" s="473"/>
      <c r="G35" s="473"/>
      <c r="H35" s="473"/>
    </row>
    <row r="36" spans="2:13" s="472" customFormat="1" ht="15" x14ac:dyDescent="0.25">
      <c r="B36" s="473"/>
      <c r="C36" s="473"/>
      <c r="D36" s="473"/>
      <c r="E36" s="473"/>
      <c r="F36" s="473"/>
      <c r="G36" s="473"/>
      <c r="H36" s="473"/>
    </row>
    <row r="37" spans="2:13" s="472" customFormat="1" ht="15" x14ac:dyDescent="0.25">
      <c r="B37" s="473"/>
      <c r="C37" s="473"/>
      <c r="D37" s="473"/>
      <c r="E37" s="473"/>
      <c r="F37" s="473"/>
      <c r="G37" s="473"/>
      <c r="H37" s="473"/>
    </row>
    <row r="38" spans="2:13" s="472" customFormat="1" ht="15" x14ac:dyDescent="0.25">
      <c r="B38" s="473"/>
      <c r="C38" s="473"/>
      <c r="D38" s="473"/>
      <c r="E38" s="473"/>
      <c r="F38" s="473"/>
      <c r="G38" s="473"/>
      <c r="H38" s="473"/>
    </row>
    <row r="39" spans="2:13" s="472" customFormat="1" ht="15" x14ac:dyDescent="0.25">
      <c r="B39" s="473"/>
      <c r="C39" s="473"/>
      <c r="D39" s="473"/>
      <c r="E39" s="473"/>
      <c r="F39" s="473"/>
      <c r="G39" s="473"/>
      <c r="H39" s="473"/>
    </row>
    <row r="40" spans="2:13" s="472" customFormat="1" ht="15" x14ac:dyDescent="0.25">
      <c r="B40" s="473"/>
      <c r="C40" s="473"/>
      <c r="D40" s="473"/>
      <c r="E40" s="473"/>
      <c r="F40" s="473"/>
      <c r="G40" s="473"/>
      <c r="H40" s="473"/>
    </row>
    <row r="41" spans="2:13" s="472" customFormat="1" ht="15" x14ac:dyDescent="0.25">
      <c r="B41" s="473"/>
      <c r="C41" s="473"/>
      <c r="D41" s="473"/>
      <c r="E41" s="473"/>
      <c r="F41" s="473"/>
      <c r="G41" s="473"/>
      <c r="H41" s="473"/>
    </row>
    <row r="42" spans="2:13" s="472" customFormat="1" ht="15" x14ac:dyDescent="0.25">
      <c r="B42" s="473"/>
      <c r="C42" s="473"/>
      <c r="D42" s="473"/>
    </row>
    <row r="43" spans="2:13" s="472" customFormat="1" ht="15" x14ac:dyDescent="0.25"/>
    <row r="44" spans="2:13" s="472" customFormat="1" ht="15" x14ac:dyDescent="0.25"/>
    <row r="45" spans="2:13" s="472" customFormat="1" ht="15" x14ac:dyDescent="0.25"/>
    <row r="46" spans="2:13" s="472" customFormat="1" ht="15" x14ac:dyDescent="0.25"/>
    <row r="47" spans="2:13" s="472" customFormat="1" ht="15" x14ac:dyDescent="0.25"/>
    <row r="48" spans="2:13" s="472" customFormat="1" ht="15" x14ac:dyDescent="0.25"/>
    <row r="49" s="472" customFormat="1" ht="15" x14ac:dyDescent="0.25"/>
    <row r="50" s="472" customFormat="1" ht="15" x14ac:dyDescent="0.25"/>
    <row r="51" s="472" customFormat="1" ht="15" x14ac:dyDescent="0.25"/>
    <row r="52" s="472" customFormat="1" ht="15" x14ac:dyDescent="0.25"/>
    <row r="53" s="472" customFormat="1" ht="15" x14ac:dyDescent="0.25"/>
    <row r="54" s="472" customFormat="1" ht="15" x14ac:dyDescent="0.25"/>
    <row r="55" s="472" customFormat="1" ht="15" x14ac:dyDescent="0.25"/>
    <row r="56" s="472" customFormat="1" ht="15" x14ac:dyDescent="0.25"/>
    <row r="57" s="472" customFormat="1" ht="15" x14ac:dyDescent="0.25"/>
    <row r="58" s="472" customFormat="1" ht="15" x14ac:dyDescent="0.25"/>
    <row r="59" s="472" customFormat="1" ht="15" x14ac:dyDescent="0.25"/>
    <row r="60" s="472" customFormat="1" ht="15" x14ac:dyDescent="0.25"/>
    <row r="61" s="472" customFormat="1" ht="15" x14ac:dyDescent="0.25"/>
    <row r="62" s="472" customFormat="1" ht="15" x14ac:dyDescent="0.25"/>
    <row r="63" s="472" customFormat="1" ht="15" x14ac:dyDescent="0.25"/>
    <row r="64" s="472" customFormat="1" ht="15" x14ac:dyDescent="0.25"/>
    <row r="65" spans="2:4" s="472" customFormat="1" ht="15" x14ac:dyDescent="0.25"/>
    <row r="66" spans="2:4" s="472" customFormat="1" ht="15" x14ac:dyDescent="0.25"/>
    <row r="67" spans="2:4" s="474" customFormat="1" ht="15" x14ac:dyDescent="0.25">
      <c r="B67" s="472"/>
      <c r="C67" s="472"/>
      <c r="D67" s="472"/>
    </row>
    <row r="68" spans="2:4" s="474" customFormat="1" ht="15" x14ac:dyDescent="0.25"/>
    <row r="69" spans="2:4" s="474" customFormat="1" ht="15" x14ac:dyDescent="0.25"/>
    <row r="70" spans="2:4" s="474" customFormat="1" ht="15" x14ac:dyDescent="0.25"/>
    <row r="71" spans="2:4" s="474" customFormat="1" ht="15" x14ac:dyDescent="0.25"/>
    <row r="72" spans="2:4" s="474" customFormat="1" ht="15" x14ac:dyDescent="0.25"/>
    <row r="73" spans="2:4" s="474" customFormat="1" ht="15" x14ac:dyDescent="0.25"/>
    <row r="74" spans="2:4" s="474" customFormat="1" ht="15" x14ac:dyDescent="0.25"/>
    <row r="75" spans="2:4" s="474" customFormat="1" ht="15" x14ac:dyDescent="0.25"/>
    <row r="76" spans="2:4" s="474" customFormat="1" ht="15" x14ac:dyDescent="0.25"/>
    <row r="77" spans="2:4" s="474" customFormat="1" ht="15" x14ac:dyDescent="0.25"/>
    <row r="78" spans="2:4" s="474" customFormat="1" ht="15" x14ac:dyDescent="0.25"/>
    <row r="79" spans="2:4" s="474" customFormat="1" ht="15" x14ac:dyDescent="0.25"/>
    <row r="80" spans="2:4" s="474" customFormat="1" ht="15" x14ac:dyDescent="0.25"/>
    <row r="81" s="474" customFormat="1" ht="15" x14ac:dyDescent="0.25"/>
    <row r="82" s="474" customFormat="1" ht="15" x14ac:dyDescent="0.25"/>
    <row r="83" s="474" customFormat="1" ht="15" x14ac:dyDescent="0.25"/>
    <row r="84" s="474" customFormat="1" ht="15" x14ac:dyDescent="0.25"/>
    <row r="85" s="474" customFormat="1" ht="15" x14ac:dyDescent="0.25"/>
    <row r="86" s="474" customFormat="1" ht="15" x14ac:dyDescent="0.25"/>
    <row r="87" s="474" customFormat="1" ht="15" x14ac:dyDescent="0.25"/>
    <row r="88" s="474" customFormat="1" ht="15" x14ac:dyDescent="0.25"/>
    <row r="89" s="474" customFormat="1" ht="15" x14ac:dyDescent="0.25"/>
    <row r="90" s="474" customFormat="1" ht="15" x14ac:dyDescent="0.25"/>
    <row r="91" s="474" customFormat="1" ht="15" x14ac:dyDescent="0.25"/>
    <row r="92" s="474" customFormat="1" ht="15" x14ac:dyDescent="0.25"/>
    <row r="93" s="474" customFormat="1" ht="15" x14ac:dyDescent="0.25"/>
    <row r="94" s="474" customFormat="1" ht="15" x14ac:dyDescent="0.25"/>
    <row r="95" s="474" customFormat="1" ht="15" x14ac:dyDescent="0.25"/>
    <row r="96" s="474" customFormat="1" ht="15" x14ac:dyDescent="0.25"/>
    <row r="97" spans="2:4" s="474" customFormat="1" ht="15" x14ac:dyDescent="0.25"/>
    <row r="98" spans="2:4" s="474" customFormat="1" ht="15" x14ac:dyDescent="0.25"/>
    <row r="99" spans="2:4" ht="15" x14ac:dyDescent="0.25">
      <c r="B99" s="474"/>
      <c r="C99" s="474"/>
      <c r="D99" s="474"/>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458</v>
      </c>
      <c r="C6" s="1170"/>
      <c r="D6" s="1170"/>
      <c r="E6" s="1170"/>
      <c r="F6" s="1170"/>
      <c r="G6" s="1170"/>
      <c r="H6" s="1170"/>
      <c r="I6" s="1170"/>
      <c r="J6" s="1170"/>
      <c r="K6" s="1170"/>
      <c r="L6" s="1170"/>
      <c r="M6" s="1170"/>
      <c r="N6" s="1170"/>
      <c r="O6" s="389"/>
    </row>
    <row r="7" spans="1:17" s="7" customFormat="1" ht="11.2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tr">
        <f>porsaad!B6</f>
        <v>Situación a 30 de junio de 2023</v>
      </c>
      <c r="C8" s="1171"/>
      <c r="D8" s="1171"/>
      <c r="E8" s="1171"/>
      <c r="F8" s="1171"/>
      <c r="G8" s="1171"/>
      <c r="H8" s="1171"/>
      <c r="I8" s="1171"/>
      <c r="J8" s="1171"/>
      <c r="K8" s="1171"/>
      <c r="L8" s="1171"/>
      <c r="M8" s="1171"/>
      <c r="N8" s="1171"/>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2" t="s">
        <v>3</v>
      </c>
      <c r="D11" s="1172"/>
      <c r="E11" s="1172"/>
    </row>
    <row r="12" spans="1:17" s="390" customFormat="1" ht="15" x14ac:dyDescent="0.25">
      <c r="C12" s="390" t="s">
        <v>26</v>
      </c>
      <c r="D12" s="390" t="s">
        <v>27</v>
      </c>
      <c r="E12" s="390" t="s">
        <v>162</v>
      </c>
      <c r="F12" s="390" t="s">
        <v>71</v>
      </c>
      <c r="G12" s="390" t="s">
        <v>163</v>
      </c>
      <c r="H12" s="390" t="s">
        <v>164</v>
      </c>
      <c r="I12" s="391"/>
      <c r="J12" s="391"/>
      <c r="K12" s="391"/>
    </row>
    <row r="13" spans="1:17" s="390" customFormat="1" ht="15" x14ac:dyDescent="0.25">
      <c r="B13" s="390" t="s">
        <v>11</v>
      </c>
      <c r="C13" s="392">
        <v>13817</v>
      </c>
      <c r="D13" s="392">
        <v>65528</v>
      </c>
      <c r="E13" s="392" t="e">
        <v>#REF!</v>
      </c>
      <c r="F13" s="392">
        <v>79345</v>
      </c>
      <c r="G13" s="479">
        <v>0.17413825697901569</v>
      </c>
      <c r="H13" s="479">
        <v>0.82586174302098436</v>
      </c>
      <c r="I13" s="480">
        <v>0.26583523225241018</v>
      </c>
      <c r="J13" s="391"/>
      <c r="K13" s="391"/>
      <c r="M13" s="392"/>
      <c r="N13" s="392"/>
      <c r="O13" s="393"/>
      <c r="P13" s="393"/>
      <c r="Q13" s="393"/>
    </row>
    <row r="14" spans="1:17" s="390" customFormat="1" ht="15" x14ac:dyDescent="0.25">
      <c r="B14" s="390" t="s">
        <v>10</v>
      </c>
      <c r="C14" s="392">
        <v>6067</v>
      </c>
      <c r="D14" s="392">
        <v>14102</v>
      </c>
      <c r="E14" s="392" t="e">
        <v>#REF!</v>
      </c>
      <c r="F14" s="392">
        <v>20169</v>
      </c>
      <c r="G14" s="479">
        <v>0.30080817095542667</v>
      </c>
      <c r="H14" s="479">
        <v>0.69919182904457333</v>
      </c>
      <c r="I14" s="480">
        <v>0.26583523225241018</v>
      </c>
      <c r="J14" s="391"/>
      <c r="K14" s="391"/>
      <c r="M14" s="392"/>
      <c r="N14" s="392"/>
      <c r="O14" s="393"/>
      <c r="P14" s="393"/>
      <c r="Q14" s="393"/>
    </row>
    <row r="15" spans="1:17" s="390" customFormat="1" ht="15" x14ac:dyDescent="0.25">
      <c r="B15" s="390" t="s">
        <v>40</v>
      </c>
      <c r="C15" s="392">
        <v>2832</v>
      </c>
      <c r="D15" s="392">
        <v>8267</v>
      </c>
      <c r="E15" s="392" t="e">
        <v>#REF!</v>
      </c>
      <c r="F15" s="392">
        <v>11099</v>
      </c>
      <c r="G15" s="479">
        <v>0.25515812235336516</v>
      </c>
      <c r="H15" s="479">
        <v>0.74484187764663479</v>
      </c>
      <c r="I15" s="480">
        <v>0.26583523225241018</v>
      </c>
      <c r="J15" s="391"/>
      <c r="K15" s="391"/>
      <c r="M15" s="392"/>
      <c r="N15" s="392"/>
      <c r="O15" s="393"/>
      <c r="P15" s="393"/>
      <c r="Q15" s="393"/>
    </row>
    <row r="16" spans="1:17" s="390" customFormat="1" ht="15" x14ac:dyDescent="0.25">
      <c r="B16" s="390" t="s">
        <v>41</v>
      </c>
      <c r="C16" s="392">
        <v>6494</v>
      </c>
      <c r="D16" s="392">
        <v>15481</v>
      </c>
      <c r="E16" s="392" t="e">
        <v>#REF!</v>
      </c>
      <c r="F16" s="392">
        <v>21975</v>
      </c>
      <c r="G16" s="479">
        <v>0.29551763367463024</v>
      </c>
      <c r="H16" s="479">
        <v>0.70448236632536976</v>
      </c>
      <c r="I16" s="480">
        <v>0.26583523225241018</v>
      </c>
      <c r="J16" s="391"/>
      <c r="K16" s="391"/>
      <c r="M16" s="392"/>
      <c r="N16" s="392"/>
      <c r="O16" s="393"/>
      <c r="P16" s="393"/>
      <c r="Q16" s="393"/>
    </row>
    <row r="17" spans="2:17" s="390" customFormat="1" ht="15" x14ac:dyDescent="0.25">
      <c r="B17" s="390" t="s">
        <v>9</v>
      </c>
      <c r="C17" s="392">
        <v>3451</v>
      </c>
      <c r="D17" s="392">
        <v>12389</v>
      </c>
      <c r="E17" s="392" t="e">
        <v>#REF!</v>
      </c>
      <c r="F17" s="392">
        <v>15840</v>
      </c>
      <c r="G17" s="479">
        <v>0.21786616161616162</v>
      </c>
      <c r="H17" s="479">
        <v>0.78213383838383843</v>
      </c>
      <c r="I17" s="480">
        <v>0.26583523225241018</v>
      </c>
      <c r="J17" s="391"/>
      <c r="K17" s="391"/>
      <c r="M17" s="392"/>
      <c r="N17" s="392"/>
      <c r="O17" s="393"/>
      <c r="P17" s="393"/>
      <c r="Q17" s="393"/>
    </row>
    <row r="18" spans="2:17" s="390" customFormat="1" ht="15" x14ac:dyDescent="0.25">
      <c r="B18" s="390" t="s">
        <v>8</v>
      </c>
      <c r="C18" s="392">
        <v>2536</v>
      </c>
      <c r="D18" s="392">
        <v>6703</v>
      </c>
      <c r="E18" s="392" t="e">
        <v>#REF!</v>
      </c>
      <c r="F18" s="392">
        <v>9239</v>
      </c>
      <c r="G18" s="479">
        <v>0.27448858101526141</v>
      </c>
      <c r="H18" s="479">
        <v>0.72551141898473859</v>
      </c>
      <c r="I18" s="480">
        <v>0.26583523225241018</v>
      </c>
      <c r="J18" s="391"/>
      <c r="K18" s="391"/>
      <c r="M18" s="392"/>
      <c r="N18" s="392"/>
      <c r="O18" s="393"/>
      <c r="P18" s="393"/>
      <c r="Q18" s="393"/>
    </row>
    <row r="19" spans="2:17" s="390" customFormat="1" ht="15" x14ac:dyDescent="0.25">
      <c r="B19" s="390" t="s">
        <v>7</v>
      </c>
      <c r="C19" s="392">
        <v>7632</v>
      </c>
      <c r="D19" s="392">
        <v>24032</v>
      </c>
      <c r="E19" s="392" t="e">
        <v>#REF!</v>
      </c>
      <c r="F19" s="392">
        <v>31664</v>
      </c>
      <c r="G19" s="479">
        <v>0.24103082364830722</v>
      </c>
      <c r="H19" s="479">
        <v>0.75896917635169281</v>
      </c>
      <c r="I19" s="480">
        <v>0.26583523225241018</v>
      </c>
      <c r="J19" s="391"/>
      <c r="K19" s="391"/>
      <c r="M19" s="392"/>
      <c r="N19" s="392"/>
      <c r="O19" s="393"/>
      <c r="P19" s="393"/>
      <c r="Q19" s="393"/>
    </row>
    <row r="20" spans="2:17" s="390" customFormat="1" ht="15" x14ac:dyDescent="0.25">
      <c r="B20" s="390" t="s">
        <v>43</v>
      </c>
      <c r="C20" s="392">
        <v>3964</v>
      </c>
      <c r="D20" s="392">
        <v>13801</v>
      </c>
      <c r="E20" s="392" t="e">
        <v>#REF!</v>
      </c>
      <c r="F20" s="392">
        <v>17765</v>
      </c>
      <c r="G20" s="479">
        <v>0.22313537855333521</v>
      </c>
      <c r="H20" s="479">
        <v>0.77686462144666479</v>
      </c>
      <c r="I20" s="480">
        <v>0.26583523225241018</v>
      </c>
      <c r="J20" s="391"/>
      <c r="K20" s="391"/>
      <c r="M20" s="392"/>
      <c r="N20" s="392"/>
      <c r="O20" s="393"/>
      <c r="P20" s="393"/>
      <c r="Q20" s="393"/>
    </row>
    <row r="21" spans="2:17" s="390" customFormat="1" ht="15" x14ac:dyDescent="0.25">
      <c r="B21" s="390" t="s">
        <v>44</v>
      </c>
      <c r="C21" s="392">
        <v>41094</v>
      </c>
      <c r="D21" s="392">
        <v>76433</v>
      </c>
      <c r="E21" s="392" t="e">
        <v>#REF!</v>
      </c>
      <c r="F21" s="392">
        <v>117527</v>
      </c>
      <c r="G21" s="479">
        <v>0.3496558237681554</v>
      </c>
      <c r="H21" s="479">
        <v>0.6503441762318446</v>
      </c>
      <c r="I21" s="480">
        <v>0.26583523225241018</v>
      </c>
      <c r="J21" s="391"/>
      <c r="K21" s="391"/>
      <c r="M21" s="392"/>
      <c r="N21" s="392"/>
      <c r="O21" s="393"/>
      <c r="P21" s="393"/>
      <c r="Q21" s="393"/>
    </row>
    <row r="22" spans="2:17" s="390" customFormat="1" ht="15" x14ac:dyDescent="0.25">
      <c r="B22" s="390" t="s">
        <v>6</v>
      </c>
      <c r="C22" s="392">
        <v>26726</v>
      </c>
      <c r="D22" s="392">
        <v>77222</v>
      </c>
      <c r="E22" s="392" t="e">
        <v>#REF!</v>
      </c>
      <c r="F22" s="392">
        <v>103948</v>
      </c>
      <c r="G22" s="479">
        <v>0.25710932389271557</v>
      </c>
      <c r="H22" s="479">
        <v>0.74289067610728443</v>
      </c>
      <c r="I22" s="480">
        <v>0.26583523225241018</v>
      </c>
      <c r="J22" s="391"/>
      <c r="K22" s="391"/>
      <c r="M22" s="392"/>
      <c r="N22" s="392"/>
      <c r="O22" s="393"/>
      <c r="P22" s="393"/>
      <c r="Q22" s="393"/>
    </row>
    <row r="23" spans="2:17" s="390" customFormat="1" ht="15" x14ac:dyDescent="0.25">
      <c r="B23" s="390" t="s">
        <v>5</v>
      </c>
      <c r="C23" s="392">
        <v>1171</v>
      </c>
      <c r="D23" s="392">
        <v>5304</v>
      </c>
      <c r="E23" s="392" t="e">
        <v>#REF!</v>
      </c>
      <c r="F23" s="392">
        <v>6475</v>
      </c>
      <c r="G23" s="479">
        <v>0.18084942084942085</v>
      </c>
      <c r="H23" s="479">
        <v>0.81915057915057921</v>
      </c>
      <c r="I23" s="480">
        <v>0.26583523225241018</v>
      </c>
      <c r="J23" s="391"/>
      <c r="K23" s="391"/>
      <c r="M23" s="392"/>
      <c r="N23" s="392"/>
      <c r="O23" s="393"/>
      <c r="P23" s="393"/>
      <c r="Q23" s="393"/>
    </row>
    <row r="24" spans="2:17" s="390" customFormat="1" ht="15" x14ac:dyDescent="0.25">
      <c r="B24" s="390" t="s">
        <v>38</v>
      </c>
      <c r="C24" s="392">
        <v>2583</v>
      </c>
      <c r="D24" s="392">
        <v>14715</v>
      </c>
      <c r="E24" s="392" t="e">
        <v>#REF!</v>
      </c>
      <c r="F24" s="392">
        <v>17298</v>
      </c>
      <c r="G24" s="479">
        <v>0.14932362122788762</v>
      </c>
      <c r="H24" s="479">
        <v>0.85067637877211233</v>
      </c>
      <c r="I24" s="480">
        <v>0.26583523225241018</v>
      </c>
      <c r="J24" s="391"/>
      <c r="K24" s="391"/>
      <c r="M24" s="392"/>
      <c r="N24" s="392"/>
      <c r="O24" s="393"/>
      <c r="P24" s="393"/>
      <c r="Q24" s="393"/>
    </row>
    <row r="25" spans="2:17" s="390" customFormat="1" ht="15" x14ac:dyDescent="0.25">
      <c r="B25" s="390" t="s">
        <v>45</v>
      </c>
      <c r="C25" s="392">
        <v>11251</v>
      </c>
      <c r="D25" s="392">
        <v>34391</v>
      </c>
      <c r="E25" s="392" t="e">
        <v>#REF!</v>
      </c>
      <c r="F25" s="392">
        <v>45642</v>
      </c>
      <c r="G25" s="479">
        <v>0.24650541168222251</v>
      </c>
      <c r="H25" s="479">
        <v>0.75349458831777749</v>
      </c>
      <c r="I25" s="480">
        <v>0.26583523225241018</v>
      </c>
      <c r="J25" s="391"/>
      <c r="K25" s="391"/>
      <c r="M25" s="392"/>
      <c r="N25" s="392"/>
      <c r="O25" s="393"/>
      <c r="P25" s="393"/>
      <c r="Q25" s="393"/>
    </row>
    <row r="26" spans="2:17" s="390" customFormat="1" ht="15" x14ac:dyDescent="0.25">
      <c r="B26" s="390" t="s">
        <v>46</v>
      </c>
      <c r="C26" s="392">
        <v>6810</v>
      </c>
      <c r="D26" s="392">
        <v>17402</v>
      </c>
      <c r="E26" s="392" t="e">
        <v>#REF!</v>
      </c>
      <c r="F26" s="392">
        <v>24212</v>
      </c>
      <c r="G26" s="479">
        <v>0.28126548818767555</v>
      </c>
      <c r="H26" s="479">
        <v>0.71873451181232451</v>
      </c>
      <c r="I26" s="480">
        <v>0.26583523225241018</v>
      </c>
      <c r="J26" s="391"/>
      <c r="K26" s="391"/>
      <c r="M26" s="392"/>
      <c r="N26" s="392"/>
      <c r="O26" s="393"/>
      <c r="P26" s="393"/>
      <c r="Q26" s="393"/>
    </row>
    <row r="27" spans="2:17" s="390" customFormat="1" ht="15" x14ac:dyDescent="0.25">
      <c r="B27" s="390" t="s">
        <v>47</v>
      </c>
      <c r="C27" s="392">
        <v>2805</v>
      </c>
      <c r="D27" s="392">
        <v>7070</v>
      </c>
      <c r="E27" s="392" t="e">
        <v>#REF!</v>
      </c>
      <c r="F27" s="392">
        <v>9875</v>
      </c>
      <c r="G27" s="479">
        <v>0.28405063291139243</v>
      </c>
      <c r="H27" s="479">
        <v>0.71594936708860757</v>
      </c>
      <c r="I27" s="480">
        <v>0.26583523225241018</v>
      </c>
      <c r="J27" s="391"/>
      <c r="K27" s="391"/>
      <c r="M27" s="392"/>
      <c r="N27" s="392"/>
      <c r="O27" s="393"/>
      <c r="P27" s="393"/>
      <c r="Q27" s="393"/>
    </row>
    <row r="28" spans="2:17" s="390" customFormat="1" ht="15" x14ac:dyDescent="0.25">
      <c r="B28" s="390" t="s">
        <v>48</v>
      </c>
      <c r="C28" s="392">
        <v>11823</v>
      </c>
      <c r="D28" s="392">
        <v>23646</v>
      </c>
      <c r="E28" s="392" t="e">
        <v>#REF!</v>
      </c>
      <c r="F28" s="392">
        <v>35469</v>
      </c>
      <c r="G28" s="479">
        <v>0.33333333333333331</v>
      </c>
      <c r="H28" s="479">
        <v>0.66666666666666663</v>
      </c>
      <c r="I28" s="480">
        <v>0.26583523225241018</v>
      </c>
      <c r="J28" s="391"/>
      <c r="K28" s="391"/>
      <c r="M28" s="392"/>
      <c r="N28" s="392"/>
      <c r="O28" s="393"/>
      <c r="P28" s="393"/>
      <c r="Q28" s="393"/>
    </row>
    <row r="29" spans="2:17" s="390" customFormat="1" ht="15" x14ac:dyDescent="0.25">
      <c r="B29" s="390" t="s">
        <v>49</v>
      </c>
      <c r="C29" s="392">
        <v>368</v>
      </c>
      <c r="D29" s="392">
        <v>892</v>
      </c>
      <c r="E29" s="392" t="e">
        <v>#REF!</v>
      </c>
      <c r="F29" s="392">
        <v>1260</v>
      </c>
      <c r="G29" s="479">
        <v>0.29206349206349208</v>
      </c>
      <c r="H29" s="479">
        <v>0.70793650793650797</v>
      </c>
      <c r="I29" s="480">
        <v>0.26583523225241018</v>
      </c>
      <c r="J29" s="391"/>
      <c r="K29" s="391"/>
      <c r="M29" s="392"/>
      <c r="N29" s="392"/>
      <c r="O29" s="393"/>
      <c r="P29" s="393"/>
      <c r="Q29" s="393"/>
    </row>
    <row r="30" spans="2:17" s="390" customFormat="1" ht="15" x14ac:dyDescent="0.25">
      <c r="B30" s="390" t="s">
        <v>42</v>
      </c>
      <c r="C30" s="392">
        <v>132</v>
      </c>
      <c r="D30" s="392">
        <v>640</v>
      </c>
      <c r="E30" s="392" t="e">
        <v>#REF!</v>
      </c>
      <c r="F30" s="392">
        <v>772</v>
      </c>
      <c r="G30" s="479">
        <v>0.17098445595854922</v>
      </c>
      <c r="H30" s="479">
        <v>0.82901554404145072</v>
      </c>
      <c r="I30" s="480">
        <v>0.26583523225241018</v>
      </c>
      <c r="J30" s="391"/>
      <c r="K30" s="391"/>
      <c r="M30" s="392"/>
      <c r="N30" s="392"/>
      <c r="O30" s="393"/>
      <c r="P30" s="393"/>
      <c r="Q30" s="393"/>
    </row>
    <row r="31" spans="2:17" s="390" customFormat="1" ht="15" x14ac:dyDescent="0.25">
      <c r="B31" s="390" t="s">
        <v>50</v>
      </c>
      <c r="C31" s="392">
        <v>103</v>
      </c>
      <c r="D31" s="392">
        <v>823</v>
      </c>
      <c r="E31" s="392" t="e">
        <v>#REF!</v>
      </c>
      <c r="F31" s="392">
        <v>926</v>
      </c>
      <c r="G31" s="479">
        <v>0.11123110151187905</v>
      </c>
      <c r="H31" s="479">
        <v>0.88876889848812091</v>
      </c>
      <c r="I31" s="480">
        <v>0.26583523225241018</v>
      </c>
      <c r="J31" s="391"/>
      <c r="K31" s="391"/>
      <c r="M31" s="392"/>
      <c r="N31" s="392"/>
      <c r="O31" s="393"/>
      <c r="P31" s="393"/>
      <c r="Q31" s="393"/>
    </row>
    <row r="32" spans="2:17" s="390" customFormat="1" ht="15" x14ac:dyDescent="0.25">
      <c r="B32" s="394" t="s">
        <v>3</v>
      </c>
      <c r="C32" s="395">
        <v>151659</v>
      </c>
      <c r="D32" s="395">
        <v>418841</v>
      </c>
      <c r="E32" s="395" t="e">
        <v>#REF!</v>
      </c>
      <c r="F32" s="395">
        <v>570500</v>
      </c>
      <c r="G32" s="481">
        <v>0.26583523225241018</v>
      </c>
      <c r="H32" s="481">
        <v>0.73416476774758987</v>
      </c>
      <c r="I32" s="480">
        <v>0.26583523225241018</v>
      </c>
      <c r="J32" s="391"/>
      <c r="K32" s="391"/>
      <c r="M32" s="392"/>
      <c r="N32" s="392"/>
      <c r="O32" s="393"/>
      <c r="P32" s="393"/>
      <c r="Q32" s="393"/>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W26"/>
  <sheetViews>
    <sheetView zoomScale="80" zoomScaleNormal="8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40.5" customHeight="1" x14ac:dyDescent="0.25">
      <c r="A3" s="866"/>
      <c r="B3" s="1032" t="s">
        <v>379</v>
      </c>
      <c r="C3" s="1032"/>
      <c r="D3" s="1032"/>
      <c r="E3" s="1032"/>
      <c r="F3" s="1032"/>
      <c r="G3" s="1032"/>
      <c r="H3" s="1032"/>
      <c r="I3" s="1032"/>
      <c r="J3" s="1032"/>
      <c r="K3" s="1032"/>
      <c r="L3" s="1032"/>
      <c r="M3" s="1032"/>
      <c r="N3" s="1032"/>
      <c r="O3" s="1032"/>
      <c r="P3" s="1032"/>
      <c r="Q3" s="1032"/>
      <c r="R3" s="1032"/>
      <c r="S3" s="1032"/>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EVO_sol!R6</f>
        <v>45107</v>
      </c>
      <c r="S6" s="1030"/>
    </row>
    <row r="7" spans="1:21" x14ac:dyDescent="0.25">
      <c r="B7" s="938"/>
      <c r="C7" s="871">
        <v>43465</v>
      </c>
      <c r="D7" s="871">
        <v>43830</v>
      </c>
      <c r="E7" s="871">
        <v>44196</v>
      </c>
      <c r="F7" s="871">
        <v>44561</v>
      </c>
      <c r="G7" s="871">
        <v>44926</v>
      </c>
      <c r="H7" s="871">
        <f>EVO!H7</f>
        <v>45107</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287340</v>
      </c>
      <c r="D8" s="917">
        <v>294246</v>
      </c>
      <c r="E8" s="917">
        <v>285089</v>
      </c>
      <c r="F8" s="917">
        <v>295552</v>
      </c>
      <c r="G8" s="917">
        <v>307238</v>
      </c>
      <c r="H8" s="917">
        <v>315471</v>
      </c>
      <c r="I8" s="882"/>
      <c r="J8" s="918">
        <v>2.4034245145124311E-2</v>
      </c>
      <c r="K8" s="917">
        <v>6906</v>
      </c>
      <c r="L8" s="919">
        <v>-3.1120219136368865E-2</v>
      </c>
      <c r="M8" s="920">
        <v>-9157</v>
      </c>
      <c r="N8" s="919">
        <v>3.6700819744009738E-2</v>
      </c>
      <c r="O8" s="920">
        <v>10463</v>
      </c>
      <c r="P8" s="919">
        <v>3.9539573408401862E-2</v>
      </c>
      <c r="Q8" s="920">
        <f>G8-F8</f>
        <v>11686</v>
      </c>
      <c r="R8" s="921">
        <f>[1]Cuadro_CCAA2!N55</f>
        <v>5.6181994710234662E-2</v>
      </c>
      <c r="S8" s="920">
        <f>[1]Cuadro_CCAA2!O55</f>
        <v>16781</v>
      </c>
    </row>
    <row r="9" spans="1:21" x14ac:dyDescent="0.25">
      <c r="B9" s="939" t="s">
        <v>10</v>
      </c>
      <c r="C9" s="887">
        <v>35146</v>
      </c>
      <c r="D9" s="887">
        <v>39188</v>
      </c>
      <c r="E9" s="887">
        <v>36344</v>
      </c>
      <c r="F9" s="887">
        <v>37924</v>
      </c>
      <c r="G9" s="887">
        <v>39112</v>
      </c>
      <c r="H9" s="887">
        <v>40376</v>
      </c>
      <c r="I9" s="888"/>
      <c r="J9" s="889">
        <v>0.11500597507539978</v>
      </c>
      <c r="K9" s="887">
        <v>4042</v>
      </c>
      <c r="L9" s="892">
        <v>-7.2573236705113842E-2</v>
      </c>
      <c r="M9" s="890">
        <v>-2844</v>
      </c>
      <c r="N9" s="892">
        <v>4.3473475676865547E-2</v>
      </c>
      <c r="O9" s="890">
        <v>1580</v>
      </c>
      <c r="P9" s="892">
        <v>3.1325809513764291E-2</v>
      </c>
      <c r="Q9" s="890">
        <f t="shared" ref="Q9:Q26" si="0">G9-F9</f>
        <v>1188</v>
      </c>
      <c r="R9" s="891">
        <f>[1]Cuadro_CCAA2!N56</f>
        <v>4.3954907436136059E-2</v>
      </c>
      <c r="S9" s="890">
        <f>[1]Cuadro_CCAA2!O56</f>
        <v>1700</v>
      </c>
    </row>
    <row r="10" spans="1:21" x14ac:dyDescent="0.25">
      <c r="B10" s="939" t="s">
        <v>40</v>
      </c>
      <c r="C10" s="887">
        <v>25573</v>
      </c>
      <c r="D10" s="887">
        <v>26877</v>
      </c>
      <c r="E10" s="887">
        <v>27263</v>
      </c>
      <c r="F10" s="887">
        <v>29763</v>
      </c>
      <c r="G10" s="887">
        <v>31755</v>
      </c>
      <c r="H10" s="887">
        <v>33157</v>
      </c>
      <c r="I10" s="888"/>
      <c r="J10" s="889">
        <v>5.0991279865483019E-2</v>
      </c>
      <c r="K10" s="887">
        <v>1304</v>
      </c>
      <c r="L10" s="892">
        <v>1.436172191836893E-2</v>
      </c>
      <c r="M10" s="890">
        <v>386</v>
      </c>
      <c r="N10" s="892">
        <v>9.1699372776290256E-2</v>
      </c>
      <c r="O10" s="890">
        <v>2500</v>
      </c>
      <c r="P10" s="892">
        <v>6.6928737022477591E-2</v>
      </c>
      <c r="Q10" s="890">
        <f t="shared" si="0"/>
        <v>1992</v>
      </c>
      <c r="R10" s="891">
        <f>[1]Cuadro_CCAA2!N57</f>
        <v>6.1771487126937474E-2</v>
      </c>
      <c r="S10" s="890">
        <f>[1]Cuadro_CCAA2!O57</f>
        <v>1929</v>
      </c>
    </row>
    <row r="11" spans="1:21" x14ac:dyDescent="0.25">
      <c r="B11" s="939" t="s">
        <v>41</v>
      </c>
      <c r="C11" s="887">
        <v>20139</v>
      </c>
      <c r="D11" s="887">
        <v>24991</v>
      </c>
      <c r="E11" s="887">
        <v>25528</v>
      </c>
      <c r="F11" s="887">
        <v>26990</v>
      </c>
      <c r="G11" s="887">
        <v>29491</v>
      </c>
      <c r="H11" s="887">
        <v>31630</v>
      </c>
      <c r="I11" s="888"/>
      <c r="J11" s="889">
        <v>0.24092556730721482</v>
      </c>
      <c r="K11" s="887">
        <v>4852</v>
      </c>
      <c r="L11" s="892">
        <v>2.148773558481043E-2</v>
      </c>
      <c r="M11" s="890">
        <v>537</v>
      </c>
      <c r="N11" s="892">
        <v>5.7270448135380736E-2</v>
      </c>
      <c r="O11" s="890">
        <v>1462</v>
      </c>
      <c r="P11" s="892">
        <v>9.2663949610967133E-2</v>
      </c>
      <c r="Q11" s="890">
        <f t="shared" si="0"/>
        <v>2501</v>
      </c>
      <c r="R11" s="891">
        <f>[1]Cuadro_CCAA2!N58</f>
        <v>0.13020796112341881</v>
      </c>
      <c r="S11" s="890">
        <f>[1]Cuadro_CCAA2!O58</f>
        <v>3644</v>
      </c>
    </row>
    <row r="12" spans="1:21" x14ac:dyDescent="0.25">
      <c r="B12" s="939" t="s">
        <v>9</v>
      </c>
      <c r="C12" s="887">
        <v>30594</v>
      </c>
      <c r="D12" s="887">
        <v>32430</v>
      </c>
      <c r="E12" s="887">
        <v>33152</v>
      </c>
      <c r="F12" s="887">
        <v>36737</v>
      </c>
      <c r="G12" s="887">
        <v>41768</v>
      </c>
      <c r="H12" s="887">
        <v>44266</v>
      </c>
      <c r="I12" s="888"/>
      <c r="J12" s="889">
        <v>6.0011767013139927E-2</v>
      </c>
      <c r="K12" s="887">
        <v>1836</v>
      </c>
      <c r="L12" s="892">
        <v>2.2263336416898039E-2</v>
      </c>
      <c r="M12" s="890">
        <v>722</v>
      </c>
      <c r="N12" s="892">
        <v>0.10813827220077221</v>
      </c>
      <c r="O12" s="890">
        <v>3585</v>
      </c>
      <c r="P12" s="892">
        <v>0.13694640280915693</v>
      </c>
      <c r="Q12" s="890">
        <f t="shared" si="0"/>
        <v>5031</v>
      </c>
      <c r="R12" s="891">
        <f>[1]Cuadro_CCAA2!N59</f>
        <v>0.12739405052974728</v>
      </c>
      <c r="S12" s="890">
        <f>[1]Cuadro_CCAA2!O59</f>
        <v>5002</v>
      </c>
      <c r="U12" s="922"/>
    </row>
    <row r="13" spans="1:21" x14ac:dyDescent="0.25">
      <c r="B13" s="939" t="s">
        <v>8</v>
      </c>
      <c r="C13" s="887">
        <v>20401</v>
      </c>
      <c r="D13" s="887">
        <v>21169</v>
      </c>
      <c r="E13" s="887">
        <v>21022</v>
      </c>
      <c r="F13" s="887">
        <v>18734</v>
      </c>
      <c r="G13" s="887">
        <v>18426</v>
      </c>
      <c r="H13" s="887">
        <v>18740</v>
      </c>
      <c r="I13" s="888"/>
      <c r="J13" s="889">
        <v>3.7645213469927885E-2</v>
      </c>
      <c r="K13" s="887">
        <v>768</v>
      </c>
      <c r="L13" s="892">
        <v>-6.9441163966177388E-3</v>
      </c>
      <c r="M13" s="890">
        <v>-147</v>
      </c>
      <c r="N13" s="892">
        <v>-0.10883835981352863</v>
      </c>
      <c r="O13" s="890">
        <v>-2288</v>
      </c>
      <c r="P13" s="892">
        <v>-1.644069606063836E-2</v>
      </c>
      <c r="Q13" s="890">
        <f t="shared" si="0"/>
        <v>-308</v>
      </c>
      <c r="R13" s="891">
        <f>[1]Cuadro_CCAA2!N60</f>
        <v>-7.9932242866973535E-3</v>
      </c>
      <c r="S13" s="890">
        <f>[1]Cuadro_CCAA2!O60</f>
        <v>-151</v>
      </c>
      <c r="U13" s="922"/>
    </row>
    <row r="14" spans="1:21" x14ac:dyDescent="0.25">
      <c r="B14" s="939" t="s">
        <v>7</v>
      </c>
      <c r="C14" s="887">
        <v>94845</v>
      </c>
      <c r="D14" s="887">
        <v>106369</v>
      </c>
      <c r="E14" s="887">
        <v>105708</v>
      </c>
      <c r="F14" s="887">
        <v>108898</v>
      </c>
      <c r="G14" s="887">
        <v>114380</v>
      </c>
      <c r="H14" s="887">
        <v>118231</v>
      </c>
      <c r="I14" s="888"/>
      <c r="J14" s="889">
        <v>0.1215035057198588</v>
      </c>
      <c r="K14" s="887">
        <v>11524</v>
      </c>
      <c r="L14" s="892">
        <v>-6.2142165480544298E-3</v>
      </c>
      <c r="M14" s="890">
        <v>-661</v>
      </c>
      <c r="N14" s="892">
        <v>3.0177470011730323E-2</v>
      </c>
      <c r="O14" s="890">
        <v>3190</v>
      </c>
      <c r="P14" s="892">
        <v>5.0340685779353134E-2</v>
      </c>
      <c r="Q14" s="890">
        <f t="shared" si="0"/>
        <v>5482</v>
      </c>
      <c r="R14" s="891">
        <f>[1]Cuadro_CCAA2!N61</f>
        <v>6.7394326778975389E-2</v>
      </c>
      <c r="S14" s="890">
        <f>[1]Cuadro_CCAA2!O61</f>
        <v>7465</v>
      </c>
      <c r="U14" s="922"/>
    </row>
    <row r="15" spans="1:21" x14ac:dyDescent="0.25">
      <c r="B15" s="939" t="s">
        <v>43</v>
      </c>
      <c r="C15" s="887">
        <v>64964</v>
      </c>
      <c r="D15" s="887">
        <v>68077</v>
      </c>
      <c r="E15" s="887">
        <v>64772</v>
      </c>
      <c r="F15" s="887">
        <v>66829</v>
      </c>
      <c r="G15" s="887">
        <v>69929</v>
      </c>
      <c r="H15" s="887">
        <v>73351</v>
      </c>
      <c r="I15" s="888"/>
      <c r="J15" s="889">
        <v>4.7918847361615668E-2</v>
      </c>
      <c r="K15" s="887">
        <v>3113</v>
      </c>
      <c r="L15" s="892">
        <v>-4.8547967742409326E-2</v>
      </c>
      <c r="M15" s="890">
        <v>-3305</v>
      </c>
      <c r="N15" s="892">
        <v>3.1757549558451226E-2</v>
      </c>
      <c r="O15" s="890">
        <v>2057</v>
      </c>
      <c r="P15" s="892">
        <v>4.6387047539242054E-2</v>
      </c>
      <c r="Q15" s="890">
        <f t="shared" si="0"/>
        <v>3100</v>
      </c>
      <c r="R15" s="891">
        <f>[1]Cuadro_CCAA2!N62</f>
        <v>6.9615177100194048E-2</v>
      </c>
      <c r="S15" s="890">
        <f>[1]Cuadro_CCAA2!O62</f>
        <v>4774</v>
      </c>
      <c r="U15" s="922"/>
    </row>
    <row r="16" spans="1:21" x14ac:dyDescent="0.25">
      <c r="B16" s="939" t="s">
        <v>44</v>
      </c>
      <c r="C16" s="887">
        <v>230178</v>
      </c>
      <c r="D16" s="887">
        <v>239983</v>
      </c>
      <c r="E16" s="887">
        <v>230320</v>
      </c>
      <c r="F16" s="887">
        <v>245417</v>
      </c>
      <c r="G16" s="887">
        <v>257644</v>
      </c>
      <c r="H16" s="887">
        <v>266498</v>
      </c>
      <c r="I16" s="888"/>
      <c r="J16" s="889">
        <v>4.2597468046468467E-2</v>
      </c>
      <c r="K16" s="887">
        <v>9805</v>
      </c>
      <c r="L16" s="892">
        <v>-4.02653521291092E-2</v>
      </c>
      <c r="M16" s="890">
        <v>-9663</v>
      </c>
      <c r="N16" s="892">
        <v>6.5547933310177164E-2</v>
      </c>
      <c r="O16" s="890">
        <v>15097</v>
      </c>
      <c r="P16" s="892">
        <v>4.9821324521121202E-2</v>
      </c>
      <c r="Q16" s="890">
        <f t="shared" si="0"/>
        <v>12227</v>
      </c>
      <c r="R16" s="891">
        <f>[1]Cuadro_CCAA2!N63</f>
        <v>6.5012188786316649E-2</v>
      </c>
      <c r="S16" s="890">
        <f>[1]Cuadro_CCAA2!O63</f>
        <v>16268</v>
      </c>
      <c r="U16" s="922"/>
    </row>
    <row r="17" spans="2:23" x14ac:dyDescent="0.25">
      <c r="B17" s="939" t="s">
        <v>6</v>
      </c>
      <c r="C17" s="887">
        <v>85031</v>
      </c>
      <c r="D17" s="887">
        <v>103107</v>
      </c>
      <c r="E17" s="887">
        <v>115485</v>
      </c>
      <c r="F17" s="887">
        <v>129091</v>
      </c>
      <c r="G17" s="887">
        <v>144410</v>
      </c>
      <c r="H17" s="887">
        <v>153761</v>
      </c>
      <c r="I17" s="888"/>
      <c r="J17" s="889">
        <v>0.21258129388105518</v>
      </c>
      <c r="K17" s="887">
        <v>18076</v>
      </c>
      <c r="L17" s="892">
        <v>0.12005004509878092</v>
      </c>
      <c r="M17" s="890">
        <v>12378</v>
      </c>
      <c r="N17" s="892">
        <v>0.11781616660172323</v>
      </c>
      <c r="O17" s="890">
        <v>13606</v>
      </c>
      <c r="P17" s="892">
        <v>0.11866822628998142</v>
      </c>
      <c r="Q17" s="890">
        <f t="shared" si="0"/>
        <v>15319</v>
      </c>
      <c r="R17" s="891">
        <f>[1]Cuadro_CCAA2!N64</f>
        <v>0.14498365489869025</v>
      </c>
      <c r="S17" s="890">
        <f>[1]Cuadro_CCAA2!O64</f>
        <v>19470</v>
      </c>
      <c r="U17" s="922"/>
    </row>
    <row r="18" spans="2:23" x14ac:dyDescent="0.25">
      <c r="B18" s="939" t="s">
        <v>5</v>
      </c>
      <c r="C18" s="887">
        <v>33341</v>
      </c>
      <c r="D18" s="887">
        <v>35443</v>
      </c>
      <c r="E18" s="887">
        <v>34750</v>
      </c>
      <c r="F18" s="887">
        <v>36342</v>
      </c>
      <c r="G18" s="887">
        <v>38917</v>
      </c>
      <c r="H18" s="887">
        <v>39935</v>
      </c>
      <c r="I18" s="888"/>
      <c r="J18" s="889">
        <v>6.3045499535106853E-2</v>
      </c>
      <c r="K18" s="887">
        <v>2102</v>
      </c>
      <c r="L18" s="892">
        <v>-1.9552520949129626E-2</v>
      </c>
      <c r="M18" s="890">
        <v>-693</v>
      </c>
      <c r="N18" s="892">
        <v>4.5812949640287703E-2</v>
      </c>
      <c r="O18" s="890">
        <v>1592</v>
      </c>
      <c r="P18" s="892">
        <v>7.0854658521820379E-2</v>
      </c>
      <c r="Q18" s="890">
        <f t="shared" si="0"/>
        <v>2575</v>
      </c>
      <c r="R18" s="891">
        <f>[1]Cuadro_CCAA2!N65</f>
        <v>6.3005749574105652E-2</v>
      </c>
      <c r="S18" s="890">
        <f>[1]Cuadro_CCAA2!O65</f>
        <v>2367</v>
      </c>
      <c r="U18" s="922"/>
    </row>
    <row r="19" spans="2:23" x14ac:dyDescent="0.25">
      <c r="B19" s="939" t="s">
        <v>38</v>
      </c>
      <c r="C19" s="887">
        <v>67903</v>
      </c>
      <c r="D19" s="887">
        <v>70092</v>
      </c>
      <c r="E19" s="887">
        <v>67467</v>
      </c>
      <c r="F19" s="887">
        <v>69079</v>
      </c>
      <c r="G19" s="887">
        <v>71374</v>
      </c>
      <c r="H19" s="887">
        <v>74403</v>
      </c>
      <c r="I19" s="888"/>
      <c r="J19" s="889">
        <v>3.2237161833792216E-2</v>
      </c>
      <c r="K19" s="887">
        <v>2189</v>
      </c>
      <c r="L19" s="892">
        <v>-3.7450778976202748E-2</v>
      </c>
      <c r="M19" s="890">
        <v>-2625</v>
      </c>
      <c r="N19" s="892">
        <v>2.3893162583188854E-2</v>
      </c>
      <c r="O19" s="890">
        <v>1612</v>
      </c>
      <c r="P19" s="892">
        <v>3.3222831830223454E-2</v>
      </c>
      <c r="Q19" s="890">
        <f t="shared" si="0"/>
        <v>2295</v>
      </c>
      <c r="R19" s="891">
        <f>[1]Cuadro_CCAA2!N66</f>
        <v>6.640389852372075E-2</v>
      </c>
      <c r="S19" s="890">
        <f>[1]Cuadro_CCAA2!O66</f>
        <v>4633</v>
      </c>
      <c r="U19" s="922"/>
    </row>
    <row r="20" spans="2:23" x14ac:dyDescent="0.25">
      <c r="B20" s="939" t="s">
        <v>45</v>
      </c>
      <c r="C20" s="887">
        <v>161368</v>
      </c>
      <c r="D20" s="887">
        <v>171922</v>
      </c>
      <c r="E20" s="887">
        <v>161936</v>
      </c>
      <c r="F20" s="887">
        <v>163249</v>
      </c>
      <c r="G20" s="887">
        <v>173065</v>
      </c>
      <c r="H20" s="887">
        <v>181366</v>
      </c>
      <c r="I20" s="888"/>
      <c r="J20" s="889">
        <v>6.5403301769867639E-2</v>
      </c>
      <c r="K20" s="887">
        <v>10554</v>
      </c>
      <c r="L20" s="892">
        <v>-5.808448017124046E-2</v>
      </c>
      <c r="M20" s="890">
        <v>-9986</v>
      </c>
      <c r="N20" s="892">
        <v>8.108141487995324E-3</v>
      </c>
      <c r="O20" s="890">
        <v>1313</v>
      </c>
      <c r="P20" s="892">
        <v>6.0129005384412793E-2</v>
      </c>
      <c r="Q20" s="890">
        <f t="shared" si="0"/>
        <v>9816</v>
      </c>
      <c r="R20" s="891">
        <f>[1]Cuadro_CCAA2!N67</f>
        <v>5.2403748513070392E-2</v>
      </c>
      <c r="S20" s="890">
        <f>[1]Cuadro_CCAA2!O67</f>
        <v>9031</v>
      </c>
      <c r="U20" s="922"/>
    </row>
    <row r="21" spans="2:23" x14ac:dyDescent="0.25">
      <c r="B21" s="939" t="s">
        <v>46</v>
      </c>
      <c r="C21" s="887">
        <v>39429</v>
      </c>
      <c r="D21" s="887">
        <v>41312</v>
      </c>
      <c r="E21" s="887">
        <v>40012</v>
      </c>
      <c r="F21" s="887">
        <v>42082</v>
      </c>
      <c r="G21" s="887">
        <v>44287</v>
      </c>
      <c r="H21" s="887">
        <v>45394</v>
      </c>
      <c r="I21" s="888"/>
      <c r="J21" s="889">
        <v>4.7756727281949907E-2</v>
      </c>
      <c r="K21" s="887">
        <v>1883</v>
      </c>
      <c r="L21" s="892">
        <v>-3.1467854376452387E-2</v>
      </c>
      <c r="M21" s="890">
        <v>-1300</v>
      </c>
      <c r="N21" s="892">
        <v>5.1734479656103227E-2</v>
      </c>
      <c r="O21" s="890">
        <v>2070</v>
      </c>
      <c r="P21" s="892">
        <v>5.2397699729100244E-2</v>
      </c>
      <c r="Q21" s="890">
        <f t="shared" si="0"/>
        <v>2205</v>
      </c>
      <c r="R21" s="891">
        <f>[1]Cuadro_CCAA2!N68</f>
        <v>3.7529712927409031E-2</v>
      </c>
      <c r="S21" s="890">
        <f>[1]Cuadro_CCAA2!O68</f>
        <v>1642</v>
      </c>
      <c r="U21" s="922"/>
    </row>
    <row r="22" spans="2:23" x14ac:dyDescent="0.25">
      <c r="B22" s="939" t="s">
        <v>47</v>
      </c>
      <c r="C22" s="887">
        <v>15133</v>
      </c>
      <c r="D22" s="887">
        <v>14637</v>
      </c>
      <c r="E22" s="887">
        <v>14462</v>
      </c>
      <c r="F22" s="887">
        <v>15183</v>
      </c>
      <c r="G22" s="887">
        <v>16013</v>
      </c>
      <c r="H22" s="887">
        <v>16251</v>
      </c>
      <c r="I22" s="888"/>
      <c r="J22" s="889">
        <v>-3.2776052335954486E-2</v>
      </c>
      <c r="K22" s="887">
        <v>-496</v>
      </c>
      <c r="L22" s="892">
        <v>-1.1956001912960312E-2</v>
      </c>
      <c r="M22" s="890">
        <v>-175</v>
      </c>
      <c r="N22" s="892">
        <v>4.9854791868344517E-2</v>
      </c>
      <c r="O22" s="890">
        <v>721</v>
      </c>
      <c r="P22" s="892">
        <v>5.4666403214121084E-2</v>
      </c>
      <c r="Q22" s="890">
        <f t="shared" si="0"/>
        <v>830</v>
      </c>
      <c r="R22" s="891">
        <f>[1]Cuadro_CCAA2!N69</f>
        <v>6.0078277886497E-2</v>
      </c>
      <c r="S22" s="890">
        <f>[1]Cuadro_CCAA2!O69</f>
        <v>921</v>
      </c>
      <c r="U22" s="922"/>
    </row>
    <row r="23" spans="2:23" x14ac:dyDescent="0.25">
      <c r="B23" s="939" t="s">
        <v>48</v>
      </c>
      <c r="C23" s="887">
        <v>78811</v>
      </c>
      <c r="D23" s="887">
        <v>80742</v>
      </c>
      <c r="E23" s="887">
        <v>79315</v>
      </c>
      <c r="F23" s="887">
        <v>78831</v>
      </c>
      <c r="G23" s="887">
        <v>79067</v>
      </c>
      <c r="H23" s="887">
        <v>80529</v>
      </c>
      <c r="I23" s="888"/>
      <c r="J23" s="889">
        <v>2.450165586022246E-2</v>
      </c>
      <c r="K23" s="887">
        <v>1931</v>
      </c>
      <c r="L23" s="892">
        <v>-1.767357756805632E-2</v>
      </c>
      <c r="M23" s="890">
        <v>-1427</v>
      </c>
      <c r="N23" s="892">
        <v>-6.1022505200781785E-3</v>
      </c>
      <c r="O23" s="890">
        <v>-484</v>
      </c>
      <c r="P23" s="892">
        <v>2.9937461151070544E-3</v>
      </c>
      <c r="Q23" s="890">
        <f t="shared" si="0"/>
        <v>236</v>
      </c>
      <c r="R23" s="891">
        <f>[1]Cuadro_CCAA2!N70</f>
        <v>2.2720345440690792E-2</v>
      </c>
      <c r="S23" s="890">
        <f>[1]Cuadro_CCAA2!O70</f>
        <v>1789</v>
      </c>
      <c r="U23" s="922"/>
    </row>
    <row r="24" spans="2:23" x14ac:dyDescent="0.25">
      <c r="B24" s="939" t="s">
        <v>49</v>
      </c>
      <c r="C24" s="887">
        <v>11167</v>
      </c>
      <c r="D24" s="887">
        <v>11398</v>
      </c>
      <c r="E24" s="887">
        <v>10806</v>
      </c>
      <c r="F24" s="887">
        <v>11690</v>
      </c>
      <c r="G24" s="887">
        <v>10545</v>
      </c>
      <c r="H24" s="887">
        <v>10512</v>
      </c>
      <c r="I24" s="888"/>
      <c r="J24" s="889">
        <v>2.0685949673144188E-2</v>
      </c>
      <c r="K24" s="887">
        <v>231</v>
      </c>
      <c r="L24" s="892">
        <v>-5.1938936655553603E-2</v>
      </c>
      <c r="M24" s="890">
        <v>-592</v>
      </c>
      <c r="N24" s="892">
        <v>8.180640384971305E-2</v>
      </c>
      <c r="O24" s="890">
        <v>884</v>
      </c>
      <c r="P24" s="892">
        <v>-9.7946963216424265E-2</v>
      </c>
      <c r="Q24" s="890">
        <f t="shared" si="0"/>
        <v>-1145</v>
      </c>
      <c r="R24" s="891">
        <f>[1]Cuadro_CCAA2!N71</f>
        <v>-4.1138374532518451E-2</v>
      </c>
      <c r="S24" s="890">
        <f>[1]Cuadro_CCAA2!O71</f>
        <v>-451</v>
      </c>
      <c r="U24" s="922"/>
    </row>
    <row r="25" spans="2:23" x14ac:dyDescent="0.25">
      <c r="B25" s="940" t="s">
        <v>4</v>
      </c>
      <c r="C25" s="903">
        <v>2949</v>
      </c>
      <c r="D25" s="903">
        <v>3054</v>
      </c>
      <c r="E25" s="903">
        <v>3042</v>
      </c>
      <c r="F25" s="903">
        <v>3187</v>
      </c>
      <c r="G25" s="903">
        <v>3439</v>
      </c>
      <c r="H25" s="903">
        <v>3673</v>
      </c>
      <c r="I25" s="904"/>
      <c r="J25" s="906">
        <v>3.560528992878953E-2</v>
      </c>
      <c r="K25" s="903">
        <v>105</v>
      </c>
      <c r="L25" s="909">
        <v>-3.9292730844793233E-3</v>
      </c>
      <c r="M25" s="907">
        <v>-12</v>
      </c>
      <c r="N25" s="909">
        <v>4.7666009204470727E-2</v>
      </c>
      <c r="O25" s="907">
        <v>145</v>
      </c>
      <c r="P25" s="909">
        <v>7.9071226859115162E-2</v>
      </c>
      <c r="Q25" s="907">
        <f t="shared" si="0"/>
        <v>252</v>
      </c>
      <c r="R25" s="908">
        <f>[1]Cuadro_CCAA2!P74</f>
        <v>0.10866284334440079</v>
      </c>
      <c r="S25" s="907">
        <f>[1]Cuadro_CCAA2!O72+[1]Cuadro_CCAA2!O73</f>
        <v>360</v>
      </c>
      <c r="U25" s="922"/>
      <c r="V25" s="922"/>
      <c r="W25" s="930"/>
    </row>
    <row r="26" spans="2:23" x14ac:dyDescent="0.25">
      <c r="B26" s="872" t="s">
        <v>3</v>
      </c>
      <c r="C26" s="873">
        <v>1304312</v>
      </c>
      <c r="D26" s="873">
        <v>1385037</v>
      </c>
      <c r="E26" s="873">
        <v>1356473</v>
      </c>
      <c r="F26" s="873">
        <v>1415578</v>
      </c>
      <c r="G26" s="873">
        <v>1490860</v>
      </c>
      <c r="H26" s="873">
        <v>1547544</v>
      </c>
      <c r="I26" s="874"/>
      <c r="J26" s="875">
        <v>6.1890866602469341E-2</v>
      </c>
      <c r="K26" s="876">
        <v>80725</v>
      </c>
      <c r="L26" s="877">
        <v>-2.0623275768084204E-2</v>
      </c>
      <c r="M26" s="873">
        <v>-28564</v>
      </c>
      <c r="N26" s="878">
        <v>4.3572559129448241E-2</v>
      </c>
      <c r="O26" s="879">
        <v>59105</v>
      </c>
      <c r="P26" s="878">
        <v>5.3181103407936581E-2</v>
      </c>
      <c r="Q26" s="879">
        <f t="shared" si="0"/>
        <v>75282</v>
      </c>
      <c r="R26" s="878">
        <f>[1]Cuadro_CCAA2!N74</f>
        <v>6.6999455311403278E-2</v>
      </c>
      <c r="S26" s="879">
        <f t="shared" ref="S26" si="1">SUM(S8:S25)</f>
        <v>97174</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7.7109375" style="264" customWidth="1"/>
    <col min="6" max="6" width="0.7109375" style="264" customWidth="1"/>
    <col min="7" max="7" width="17.7109375" style="264" customWidth="1"/>
    <col min="8" max="8" width="0.7109375" style="264" customWidth="1"/>
    <col min="9" max="9" width="17.7109375" style="264" customWidth="1"/>
    <col min="10" max="10" width="0.7109375" style="264" customWidth="1"/>
    <col min="11" max="11" width="17.7109375" style="264" customWidth="1"/>
    <col min="12" max="12" width="0.7109375" style="264" customWidth="1"/>
    <col min="13" max="13" width="17.7109375" style="264" customWidth="1"/>
    <col min="14" max="16384" width="11.42578125" style="264"/>
  </cols>
  <sheetData>
    <row r="1" spans="1:13" ht="9.75" customHeight="1" x14ac:dyDescent="0.2"/>
    <row r="2" spans="1:13" s="205" customFormat="1" ht="49.5" customHeight="1" x14ac:dyDescent="0.2">
      <c r="B2" s="1033"/>
      <c r="C2" s="1033"/>
      <c r="D2" s="206"/>
      <c r="E2" s="1134"/>
      <c r="F2" s="1134"/>
      <c r="G2" s="1134"/>
      <c r="H2" s="1134"/>
      <c r="I2" s="1134"/>
    </row>
    <row r="3" spans="1:13" s="205" customFormat="1" ht="14.25" customHeight="1" x14ac:dyDescent="0.2">
      <c r="B3" s="206"/>
      <c r="C3" s="206"/>
      <c r="D3" s="206"/>
      <c r="G3" s="206"/>
      <c r="I3" s="206"/>
      <c r="K3" s="206"/>
      <c r="M3" s="206"/>
    </row>
    <row r="4" spans="1:13" s="208" customFormat="1" ht="21.75" customHeight="1" x14ac:dyDescent="0.2">
      <c r="B4" s="1148" t="s">
        <v>457</v>
      </c>
      <c r="C4" s="1148"/>
      <c r="D4" s="1148"/>
      <c r="E4" s="1148"/>
      <c r="F4" s="1148"/>
      <c r="G4" s="1148"/>
      <c r="H4" s="1148"/>
      <c r="I4" s="1148"/>
      <c r="J4" s="1148"/>
      <c r="K4" s="1148"/>
      <c r="L4" s="1148"/>
      <c r="M4" s="1148"/>
    </row>
    <row r="5" spans="1:13" s="315" customFormat="1" ht="18.75" customHeight="1" x14ac:dyDescent="0.2">
      <c r="B5" s="1135" t="str">
        <f>porsaad!B6</f>
        <v>Situación a 30 de junio de 2023</v>
      </c>
      <c r="C5" s="1135"/>
      <c r="D5" s="1135"/>
      <c r="E5" s="1135"/>
      <c r="F5" s="1135"/>
      <c r="G5" s="1135"/>
      <c r="H5" s="1135"/>
      <c r="I5" s="1135"/>
      <c r="J5" s="1135"/>
      <c r="K5" s="1135"/>
      <c r="L5" s="1135"/>
      <c r="M5" s="1135"/>
    </row>
    <row r="6" spans="1:13" s="208" customFormat="1" ht="4.5" customHeight="1" x14ac:dyDescent="0.2"/>
    <row r="7" spans="1:13" s="211" customFormat="1" ht="15" customHeight="1" x14ac:dyDescent="0.2">
      <c r="A7" s="212"/>
      <c r="B7" s="1136" t="s">
        <v>15</v>
      </c>
      <c r="C7" s="441" t="s">
        <v>71</v>
      </c>
      <c r="D7" s="347"/>
      <c r="E7" s="482" t="s">
        <v>148</v>
      </c>
      <c r="F7" s="351"/>
      <c r="G7" s="482" t="s">
        <v>150</v>
      </c>
      <c r="H7" s="351"/>
      <c r="I7" s="482" t="s">
        <v>152</v>
      </c>
      <c r="J7" s="351"/>
      <c r="K7" s="482" t="s">
        <v>154</v>
      </c>
      <c r="L7" s="351"/>
      <c r="M7" s="482" t="s">
        <v>156</v>
      </c>
    </row>
    <row r="8" spans="1:13" s="216" customFormat="1" ht="19.5" customHeight="1" x14ac:dyDescent="0.2">
      <c r="A8" s="317"/>
      <c r="B8" s="1138"/>
      <c r="C8" s="322" t="s">
        <v>31</v>
      </c>
      <c r="D8" s="348"/>
      <c r="E8" s="483" t="s">
        <v>31</v>
      </c>
      <c r="F8" s="321"/>
      <c r="G8" s="483" t="s">
        <v>31</v>
      </c>
      <c r="H8" s="321"/>
      <c r="I8" s="483" t="s">
        <v>31</v>
      </c>
      <c r="J8" s="321"/>
      <c r="K8" s="483" t="s">
        <v>31</v>
      </c>
      <c r="L8" s="321"/>
      <c r="M8" s="483" t="s">
        <v>31</v>
      </c>
    </row>
    <row r="9" spans="1:13" s="216" customFormat="1" ht="6" customHeight="1" x14ac:dyDescent="0.2">
      <c r="A9" s="317"/>
      <c r="B9" s="320"/>
      <c r="C9" s="321"/>
      <c r="D9" s="321"/>
      <c r="E9" s="321"/>
      <c r="F9" s="321"/>
      <c r="G9" s="321"/>
      <c r="H9" s="321"/>
      <c r="I9" s="321"/>
      <c r="J9" s="321"/>
      <c r="K9" s="321"/>
      <c r="L9" s="321"/>
      <c r="M9" s="321"/>
    </row>
    <row r="10" spans="1:13" s="275" customFormat="1" ht="18" customHeight="1" x14ac:dyDescent="0.2">
      <c r="A10" s="318"/>
      <c r="B10" s="330" t="s">
        <v>11</v>
      </c>
      <c r="C10" s="484">
        <f>M10+K10+I10+G10+E10</f>
        <v>100</v>
      </c>
      <c r="D10" s="338"/>
      <c r="E10" s="484">
        <v>38.18280561274107</v>
      </c>
      <c r="F10" s="341"/>
      <c r="G10" s="484">
        <v>45.355343092059563</v>
      </c>
      <c r="H10" s="341"/>
      <c r="I10" s="484">
        <v>13.866400596132717</v>
      </c>
      <c r="J10" s="341"/>
      <c r="K10" s="484">
        <v>2.4034757568485796</v>
      </c>
      <c r="L10" s="341"/>
      <c r="M10" s="487">
        <v>0.19197494221806838</v>
      </c>
    </row>
    <row r="11" spans="1:13" s="275" customFormat="1" ht="18" customHeight="1" x14ac:dyDescent="0.2">
      <c r="A11" s="318"/>
      <c r="B11" s="331" t="s">
        <v>10</v>
      </c>
      <c r="C11" s="485">
        <f t="shared" ref="C11:C28" si="0">M11+K11+I11+G11+E11</f>
        <v>100</v>
      </c>
      <c r="D11" s="338"/>
      <c r="E11" s="485">
        <v>21.084912774621689</v>
      </c>
      <c r="F11" s="341"/>
      <c r="G11" s="485">
        <v>56.281735458247454</v>
      </c>
      <c r="H11" s="341"/>
      <c r="I11" s="485">
        <v>15.992157257050927</v>
      </c>
      <c r="J11" s="341"/>
      <c r="K11" s="485">
        <v>5.8569202151726909</v>
      </c>
      <c r="L11" s="341"/>
      <c r="M11" s="488">
        <v>0.78427429490724454</v>
      </c>
    </row>
    <row r="12" spans="1:13" s="275" customFormat="1" ht="18" customHeight="1" x14ac:dyDescent="0.2">
      <c r="A12" s="318"/>
      <c r="B12" s="331" t="s">
        <v>40</v>
      </c>
      <c r="C12" s="485">
        <f t="shared" si="0"/>
        <v>100</v>
      </c>
      <c r="D12" s="338"/>
      <c r="E12" s="485">
        <v>25.439466330118094</v>
      </c>
      <c r="F12" s="341"/>
      <c r="G12" s="485">
        <v>45.037410979897231</v>
      </c>
      <c r="H12" s="341"/>
      <c r="I12" s="485">
        <v>21.689353646443703</v>
      </c>
      <c r="J12" s="341"/>
      <c r="K12" s="485">
        <v>6.9322996484269357</v>
      </c>
      <c r="L12" s="341"/>
      <c r="M12" s="488">
        <v>0.90146939511403579</v>
      </c>
    </row>
    <row r="13" spans="1:13" s="275" customFormat="1" ht="18" customHeight="1" x14ac:dyDescent="0.2">
      <c r="A13" s="318"/>
      <c r="B13" s="331" t="s">
        <v>41</v>
      </c>
      <c r="C13" s="485">
        <f t="shared" si="0"/>
        <v>100</v>
      </c>
      <c r="D13" s="338"/>
      <c r="E13" s="485">
        <v>25.221037280102088</v>
      </c>
      <c r="F13" s="341"/>
      <c r="G13" s="485">
        <v>51.822987877130622</v>
      </c>
      <c r="H13" s="341"/>
      <c r="I13" s="485">
        <v>17.646522650624373</v>
      </c>
      <c r="J13" s="341"/>
      <c r="K13" s="485">
        <v>4.8764925713244009</v>
      </c>
      <c r="L13" s="341"/>
      <c r="M13" s="488">
        <v>0.43295962081852152</v>
      </c>
    </row>
    <row r="14" spans="1:13" s="275" customFormat="1" ht="18" customHeight="1" x14ac:dyDescent="0.2">
      <c r="A14" s="318"/>
      <c r="B14" s="331" t="s">
        <v>9</v>
      </c>
      <c r="C14" s="485">
        <f t="shared" si="0"/>
        <v>100</v>
      </c>
      <c r="D14" s="338"/>
      <c r="E14" s="485">
        <v>36.165907941325244</v>
      </c>
      <c r="F14" s="341"/>
      <c r="G14" s="485">
        <v>45.504552352048563</v>
      </c>
      <c r="H14" s="341"/>
      <c r="I14" s="485">
        <v>13.713960546282244</v>
      </c>
      <c r="J14" s="341"/>
      <c r="K14" s="485">
        <v>4.0085988872028331</v>
      </c>
      <c r="L14" s="341"/>
      <c r="M14" s="488">
        <v>0.60698027314112291</v>
      </c>
    </row>
    <row r="15" spans="1:13" s="275" customFormat="1" ht="18" customHeight="1" x14ac:dyDescent="0.2">
      <c r="A15" s="318"/>
      <c r="B15" s="331" t="s">
        <v>8</v>
      </c>
      <c r="C15" s="485">
        <f t="shared" si="0"/>
        <v>100</v>
      </c>
      <c r="D15" s="338"/>
      <c r="E15" s="485">
        <v>23.013639315869234</v>
      </c>
      <c r="F15" s="341"/>
      <c r="G15" s="485">
        <v>48.019051742801473</v>
      </c>
      <c r="H15" s="341"/>
      <c r="I15" s="485">
        <v>20.935267373890454</v>
      </c>
      <c r="J15" s="341"/>
      <c r="K15" s="485">
        <v>6.895431911669192</v>
      </c>
      <c r="L15" s="341"/>
      <c r="M15" s="488">
        <v>1.1366096557696472</v>
      </c>
    </row>
    <row r="16" spans="1:13" s="275" customFormat="1" ht="18" customHeight="1" x14ac:dyDescent="0.2">
      <c r="A16" s="318"/>
      <c r="B16" s="331" t="s">
        <v>7</v>
      </c>
      <c r="C16" s="485">
        <f t="shared" si="0"/>
        <v>100</v>
      </c>
      <c r="D16" s="338"/>
      <c r="E16" s="485">
        <v>25.558257793499887</v>
      </c>
      <c r="F16" s="341"/>
      <c r="G16" s="485">
        <v>52.433593379867972</v>
      </c>
      <c r="H16" s="341"/>
      <c r="I16" s="485">
        <v>17.611572597201604</v>
      </c>
      <c r="J16" s="341"/>
      <c r="K16" s="485">
        <v>4.0712548561321498</v>
      </c>
      <c r="L16" s="341"/>
      <c r="M16" s="488">
        <v>0.32532137329837968</v>
      </c>
    </row>
    <row r="17" spans="1:13" s="275" customFormat="1" ht="18" customHeight="1" x14ac:dyDescent="0.2">
      <c r="A17" s="318"/>
      <c r="B17" s="331" t="s">
        <v>43</v>
      </c>
      <c r="C17" s="485">
        <f t="shared" si="0"/>
        <v>100</v>
      </c>
      <c r="D17" s="338"/>
      <c r="E17" s="485">
        <v>31.55339805825243</v>
      </c>
      <c r="F17" s="341"/>
      <c r="G17" s="485">
        <v>47.217204786633552</v>
      </c>
      <c r="H17" s="341"/>
      <c r="I17" s="485">
        <v>15.511402122375253</v>
      </c>
      <c r="J17" s="341"/>
      <c r="K17" s="485">
        <v>4.718898171144728</v>
      </c>
      <c r="L17" s="341"/>
      <c r="M17" s="488">
        <v>0.99909686159403932</v>
      </c>
    </row>
    <row r="18" spans="1:13" s="275" customFormat="1" ht="18" customHeight="1" x14ac:dyDescent="0.2">
      <c r="A18" s="318"/>
      <c r="B18" s="331" t="s">
        <v>44</v>
      </c>
      <c r="C18" s="485">
        <f t="shared" si="0"/>
        <v>100</v>
      </c>
      <c r="D18" s="338"/>
      <c r="E18" s="485">
        <v>22.653641752401718</v>
      </c>
      <c r="F18" s="341"/>
      <c r="G18" s="485">
        <v>41.542890236424334</v>
      </c>
      <c r="H18" s="341"/>
      <c r="I18" s="485">
        <v>22.956837228316413</v>
      </c>
      <c r="J18" s="341"/>
      <c r="K18" s="485">
        <v>10.990836001907747</v>
      </c>
      <c r="L18" s="341"/>
      <c r="M18" s="488">
        <v>1.8557947809497852</v>
      </c>
    </row>
    <row r="19" spans="1:13" s="275" customFormat="1" ht="18" customHeight="1" x14ac:dyDescent="0.2">
      <c r="A19" s="318"/>
      <c r="B19" s="331" t="s">
        <v>6</v>
      </c>
      <c r="C19" s="485">
        <f t="shared" si="0"/>
        <v>100</v>
      </c>
      <c r="D19" s="338"/>
      <c r="E19" s="485">
        <v>25.195070090535616</v>
      </c>
      <c r="F19" s="341"/>
      <c r="G19" s="485">
        <v>54.427201092969781</v>
      </c>
      <c r="H19" s="341"/>
      <c r="I19" s="485">
        <v>15.889433021926743</v>
      </c>
      <c r="J19" s="341"/>
      <c r="K19" s="485">
        <v>4.0466821247486457</v>
      </c>
      <c r="L19" s="341"/>
      <c r="M19" s="488">
        <v>0.44161366981921746</v>
      </c>
    </row>
    <row r="20" spans="1:13" s="275" customFormat="1" ht="18" customHeight="1" x14ac:dyDescent="0.2">
      <c r="A20" s="318"/>
      <c r="B20" s="331" t="s">
        <v>5</v>
      </c>
      <c r="C20" s="485">
        <f t="shared" si="0"/>
        <v>100</v>
      </c>
      <c r="D20" s="338"/>
      <c r="E20" s="485">
        <v>36.530738337967257</v>
      </c>
      <c r="F20" s="341"/>
      <c r="G20" s="485">
        <v>45.968489341983314</v>
      </c>
      <c r="H20" s="341"/>
      <c r="I20" s="485">
        <v>15.060240963855422</v>
      </c>
      <c r="J20" s="341"/>
      <c r="K20" s="485">
        <v>2.255174544331171</v>
      </c>
      <c r="L20" s="341"/>
      <c r="M20" s="488">
        <v>0.18535681186283595</v>
      </c>
    </row>
    <row r="21" spans="1:13" s="275" customFormat="1" ht="18" customHeight="1" x14ac:dyDescent="0.2">
      <c r="A21" s="318"/>
      <c r="B21" s="331" t="s">
        <v>38</v>
      </c>
      <c r="C21" s="485">
        <f t="shared" si="0"/>
        <v>100</v>
      </c>
      <c r="D21" s="338"/>
      <c r="E21" s="485">
        <v>39.120879120879124</v>
      </c>
      <c r="F21" s="341"/>
      <c r="G21" s="485">
        <v>45.604395604395606</v>
      </c>
      <c r="H21" s="341"/>
      <c r="I21" s="485">
        <v>12.793522267206479</v>
      </c>
      <c r="J21" s="341"/>
      <c r="K21" s="485">
        <v>2.197802197802198</v>
      </c>
      <c r="L21" s="341"/>
      <c r="M21" s="488">
        <v>0.2834008097165992</v>
      </c>
    </row>
    <row r="22" spans="1:13" s="275" customFormat="1" ht="18" customHeight="1" x14ac:dyDescent="0.2">
      <c r="A22" s="318"/>
      <c r="B22" s="331" t="s">
        <v>45</v>
      </c>
      <c r="C22" s="485">
        <f t="shared" si="0"/>
        <v>100</v>
      </c>
      <c r="D22" s="338"/>
      <c r="E22" s="485">
        <v>37.224182132918465</v>
      </c>
      <c r="F22" s="341"/>
      <c r="G22" s="485">
        <v>41.440059600762538</v>
      </c>
      <c r="H22" s="341"/>
      <c r="I22" s="485">
        <v>16.604947739772552</v>
      </c>
      <c r="J22" s="341"/>
      <c r="K22" s="485">
        <v>4.3122904660691983</v>
      </c>
      <c r="L22" s="341"/>
      <c r="M22" s="488">
        <v>0.41852006047724433</v>
      </c>
    </row>
    <row r="23" spans="1:13" s="275" customFormat="1" ht="18" customHeight="1" x14ac:dyDescent="0.2">
      <c r="A23" s="318">
        <v>47094</v>
      </c>
      <c r="B23" s="331" t="s">
        <v>46</v>
      </c>
      <c r="C23" s="485">
        <f t="shared" si="0"/>
        <v>100.00000000000001</v>
      </c>
      <c r="D23" s="338"/>
      <c r="E23" s="485">
        <v>34.383906811516383</v>
      </c>
      <c r="F23" s="341"/>
      <c r="G23" s="485">
        <v>43.839068115163784</v>
      </c>
      <c r="H23" s="341"/>
      <c r="I23" s="485">
        <v>15.159651369325458</v>
      </c>
      <c r="J23" s="341"/>
      <c r="K23" s="485">
        <v>5.97298525341815</v>
      </c>
      <c r="L23" s="341"/>
      <c r="M23" s="488">
        <v>0.64438845057623195</v>
      </c>
    </row>
    <row r="24" spans="1:13" s="275" customFormat="1" ht="18" customHeight="1" x14ac:dyDescent="0.2">
      <c r="B24" s="331" t="s">
        <v>47</v>
      </c>
      <c r="C24" s="485">
        <f t="shared" si="0"/>
        <v>100</v>
      </c>
      <c r="D24" s="338"/>
      <c r="E24" s="485">
        <v>20.346364188778608</v>
      </c>
      <c r="F24" s="341"/>
      <c r="G24" s="485">
        <v>54.496657889406521</v>
      </c>
      <c r="H24" s="341"/>
      <c r="I24" s="485">
        <v>16.933360340287624</v>
      </c>
      <c r="J24" s="341"/>
      <c r="K24" s="485">
        <v>7.2513672270609693</v>
      </c>
      <c r="L24" s="341"/>
      <c r="M24" s="488">
        <v>0.97225035446627506</v>
      </c>
    </row>
    <row r="25" spans="1:13" s="275" customFormat="1" ht="18" customHeight="1" x14ac:dyDescent="0.2">
      <c r="B25" s="331" t="s">
        <v>48</v>
      </c>
      <c r="C25" s="485">
        <f t="shared" si="0"/>
        <v>100</v>
      </c>
      <c r="D25" s="338"/>
      <c r="E25" s="485">
        <v>20.569397026043283</v>
      </c>
      <c r="F25" s="341"/>
      <c r="G25" s="485">
        <v>42.637058773736634</v>
      </c>
      <c r="H25" s="341"/>
      <c r="I25" s="485">
        <v>22.183346971022264</v>
      </c>
      <c r="J25" s="341"/>
      <c r="K25" s="485">
        <v>12.471431393019385</v>
      </c>
      <c r="L25" s="341"/>
      <c r="M25" s="488">
        <v>2.1387658361784374</v>
      </c>
    </row>
    <row r="26" spans="1:13" s="275" customFormat="1" ht="18" customHeight="1" x14ac:dyDescent="0.2">
      <c r="B26" s="331" t="s">
        <v>49</v>
      </c>
      <c r="C26" s="485">
        <f t="shared" si="0"/>
        <v>100</v>
      </c>
      <c r="D26" s="338"/>
      <c r="E26" s="485">
        <v>21.604447974583003</v>
      </c>
      <c r="F26" s="341"/>
      <c r="G26" s="485">
        <v>35.50436854646545</v>
      </c>
      <c r="H26" s="341"/>
      <c r="I26" s="485">
        <v>24.305003971405878</v>
      </c>
      <c r="J26" s="341"/>
      <c r="K26" s="485">
        <v>16.123907863383639</v>
      </c>
      <c r="L26" s="341"/>
      <c r="M26" s="488">
        <v>2.4622716441620334</v>
      </c>
    </row>
    <row r="27" spans="1:13" s="275" customFormat="1" ht="18" customHeight="1" x14ac:dyDescent="0.2">
      <c r="B27" s="336" t="s">
        <v>4</v>
      </c>
      <c r="C27" s="485">
        <f t="shared" si="0"/>
        <v>100.00000000000001</v>
      </c>
      <c r="D27" s="338"/>
      <c r="E27" s="485">
        <v>63.133097762073035</v>
      </c>
      <c r="F27" s="341"/>
      <c r="G27" s="485">
        <v>30.03533568904594</v>
      </c>
      <c r="H27" s="341"/>
      <c r="I27" s="485">
        <v>5.6537102473498235</v>
      </c>
      <c r="J27" s="341"/>
      <c r="K27" s="485">
        <v>0.88339222614840995</v>
      </c>
      <c r="L27" s="341"/>
      <c r="M27" s="488">
        <v>0.29446407538280328</v>
      </c>
    </row>
    <row r="28" spans="1:13" s="212" customFormat="1" ht="18" customHeight="1" x14ac:dyDescent="0.2">
      <c r="B28" s="736" t="s">
        <v>3</v>
      </c>
      <c r="C28" s="486">
        <f t="shared" si="0"/>
        <v>99.999999999999986</v>
      </c>
      <c r="D28" s="349"/>
      <c r="E28" s="486">
        <v>28.464167057175803</v>
      </c>
      <c r="F28" s="352"/>
      <c r="G28" s="486">
        <v>46.905851318692307</v>
      </c>
      <c r="H28" s="352"/>
      <c r="I28" s="486">
        <v>17.67488227685255</v>
      </c>
      <c r="J28" s="352"/>
      <c r="K28" s="486">
        <v>6.0915915046273135</v>
      </c>
      <c r="L28" s="352"/>
      <c r="M28" s="489">
        <v>0.86350784265202207</v>
      </c>
    </row>
    <row r="29" spans="1:13" s="256" customFormat="1" ht="6.75" customHeight="1" x14ac:dyDescent="0.2">
      <c r="B29" s="1133"/>
      <c r="C29" s="1133"/>
      <c r="D29" s="293"/>
    </row>
    <row r="30" spans="1:13" x14ac:dyDescent="0.2">
      <c r="E30" s="319"/>
    </row>
    <row r="31" spans="1:13" x14ac:dyDescent="0.2">
      <c r="E31" s="319"/>
      <c r="G31" s="319"/>
    </row>
    <row r="32" spans="1:13" x14ac:dyDescent="0.2">
      <c r="B32" s="319"/>
      <c r="G32" s="31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0" style="264" customWidth="1"/>
    <col min="6" max="6" width="0.7109375" style="264" customWidth="1"/>
    <col min="7" max="7" width="10" style="264" customWidth="1"/>
    <col min="8" max="8" width="0.7109375" style="264" customWidth="1"/>
    <col min="9" max="9" width="10" style="264" customWidth="1"/>
    <col min="10" max="10" width="0.7109375" style="264" customWidth="1"/>
    <col min="11" max="11" width="11.85546875" style="264" customWidth="1"/>
    <col min="12" max="12" width="0.7109375" style="264" customWidth="1"/>
    <col min="13" max="13" width="10" style="264" customWidth="1"/>
    <col min="14" max="14" width="0.7109375" style="264" customWidth="1"/>
    <col min="15" max="15" width="13.85546875" style="264" bestFit="1" customWidth="1"/>
    <col min="16" max="16" width="0.7109375" style="264" customWidth="1"/>
    <col min="17" max="17" width="8.140625" style="264" bestFit="1" customWidth="1"/>
    <col min="18" max="18" width="0.7109375" style="264" customWidth="1"/>
    <col min="19" max="19" width="14.42578125" style="264" bestFit="1" customWidth="1"/>
    <col min="20" max="20" width="0.7109375" style="264" customWidth="1"/>
    <col min="21" max="21" width="11.140625" style="264" customWidth="1"/>
    <col min="22" max="16384" width="11.42578125" style="264"/>
  </cols>
  <sheetData>
    <row r="1" spans="1:21" ht="9.75" customHeight="1" x14ac:dyDescent="0.2"/>
    <row r="2" spans="1:21" s="205" customFormat="1" ht="49.5" customHeight="1" x14ac:dyDescent="0.2">
      <c r="B2" s="1033"/>
      <c r="C2" s="1033"/>
      <c r="D2" s="206"/>
      <c r="E2" s="1134"/>
      <c r="F2" s="1134"/>
      <c r="G2" s="1134"/>
      <c r="H2" s="1134"/>
      <c r="I2" s="1134"/>
    </row>
    <row r="3" spans="1:21" s="205" customFormat="1" ht="14.25" customHeight="1" x14ac:dyDescent="0.2">
      <c r="B3" s="206"/>
      <c r="C3" s="206"/>
      <c r="D3" s="206"/>
      <c r="G3" s="206"/>
      <c r="I3" s="206"/>
      <c r="K3" s="206"/>
      <c r="M3" s="206"/>
      <c r="O3" s="206"/>
      <c r="Q3" s="206"/>
      <c r="S3" s="206"/>
      <c r="U3" s="206"/>
    </row>
    <row r="4" spans="1:21" s="208" customFormat="1" ht="21.75" customHeight="1" x14ac:dyDescent="0.2">
      <c r="B4" s="1148" t="s">
        <v>456</v>
      </c>
      <c r="C4" s="1148"/>
      <c r="D4" s="1148"/>
      <c r="E4" s="1148"/>
      <c r="F4" s="1148"/>
      <c r="G4" s="1148"/>
      <c r="H4" s="1148"/>
      <c r="I4" s="1148"/>
      <c r="J4" s="1148"/>
      <c r="K4" s="1148"/>
      <c r="L4" s="1148"/>
      <c r="M4" s="1148"/>
      <c r="N4" s="1148"/>
      <c r="O4" s="1148"/>
      <c r="P4" s="1148"/>
      <c r="Q4" s="1148"/>
      <c r="R4" s="1148"/>
      <c r="S4" s="1148"/>
      <c r="T4" s="1148"/>
      <c r="U4" s="1148"/>
    </row>
    <row r="5" spans="1:21" s="315" customFormat="1" ht="18.75" customHeight="1" x14ac:dyDescent="0.2">
      <c r="B5" s="1135" t="str">
        <f>porsaad!B6</f>
        <v>Situación a 30 de junio de 2023</v>
      </c>
      <c r="C5" s="1135"/>
      <c r="D5" s="1135"/>
      <c r="E5" s="1135"/>
      <c r="F5" s="1135"/>
      <c r="G5" s="1135"/>
      <c r="H5" s="1135"/>
      <c r="I5" s="1135"/>
      <c r="J5" s="1135"/>
      <c r="K5" s="1135"/>
      <c r="L5" s="1135"/>
      <c r="M5" s="1135"/>
      <c r="N5" s="1135"/>
      <c r="O5" s="1135"/>
      <c r="P5" s="1135"/>
      <c r="Q5" s="1135"/>
      <c r="R5" s="1135"/>
      <c r="S5" s="1135"/>
      <c r="T5" s="1135"/>
      <c r="U5" s="1135"/>
    </row>
    <row r="6" spans="1:21" s="208" customFormat="1" ht="4.5" customHeight="1" x14ac:dyDescent="0.2"/>
    <row r="7" spans="1:21" s="211" customFormat="1" ht="15" customHeight="1" x14ac:dyDescent="0.2">
      <c r="A7" s="212"/>
      <c r="B7" s="1136" t="s">
        <v>15</v>
      </c>
      <c r="C7" s="441" t="s">
        <v>71</v>
      </c>
      <c r="D7" s="347"/>
      <c r="E7" s="482" t="s">
        <v>147</v>
      </c>
      <c r="F7" s="351"/>
      <c r="G7" s="482" t="s">
        <v>151</v>
      </c>
      <c r="H7" s="351"/>
      <c r="I7" s="482" t="s">
        <v>149</v>
      </c>
      <c r="J7" s="351"/>
      <c r="K7" s="482" t="s">
        <v>155</v>
      </c>
      <c r="L7" s="351"/>
      <c r="M7" s="482" t="s">
        <v>153</v>
      </c>
      <c r="N7" s="351"/>
      <c r="O7" s="482" t="s">
        <v>159</v>
      </c>
      <c r="P7" s="351"/>
      <c r="Q7" s="482" t="s">
        <v>157</v>
      </c>
      <c r="R7" s="351"/>
      <c r="S7" s="482" t="s">
        <v>200</v>
      </c>
      <c r="T7" s="351"/>
      <c r="U7" s="482" t="s">
        <v>158</v>
      </c>
    </row>
    <row r="8" spans="1:21" s="216" customFormat="1" ht="19.5" customHeight="1" x14ac:dyDescent="0.2">
      <c r="A8" s="317"/>
      <c r="B8" s="1138"/>
      <c r="C8" s="322" t="s">
        <v>31</v>
      </c>
      <c r="D8" s="348"/>
      <c r="E8" s="483" t="s">
        <v>31</v>
      </c>
      <c r="F8" s="321"/>
      <c r="G8" s="483" t="s">
        <v>31</v>
      </c>
      <c r="H8" s="321"/>
      <c r="I8" s="483" t="s">
        <v>31</v>
      </c>
      <c r="J8" s="321"/>
      <c r="K8" s="483" t="s">
        <v>31</v>
      </c>
      <c r="L8" s="321"/>
      <c r="M8" s="483" t="s">
        <v>31</v>
      </c>
      <c r="N8" s="321"/>
      <c r="O8" s="483" t="s">
        <v>31</v>
      </c>
      <c r="P8" s="321"/>
      <c r="Q8" s="483" t="s">
        <v>31</v>
      </c>
      <c r="R8" s="321"/>
      <c r="S8" s="483" t="s">
        <v>31</v>
      </c>
      <c r="T8" s="321"/>
      <c r="U8" s="483" t="s">
        <v>31</v>
      </c>
    </row>
    <row r="9" spans="1:21" s="216" customFormat="1" ht="6" customHeight="1" x14ac:dyDescent="0.2">
      <c r="A9" s="317"/>
      <c r="B9" s="320"/>
      <c r="C9" s="321"/>
      <c r="D9" s="321"/>
      <c r="E9" s="321"/>
      <c r="F9" s="321"/>
      <c r="G9" s="321"/>
      <c r="H9" s="321"/>
      <c r="I9" s="321"/>
      <c r="J9" s="321"/>
      <c r="K9" s="321"/>
      <c r="L9" s="321"/>
      <c r="M9" s="321"/>
      <c r="N9" s="321"/>
      <c r="O9" s="321"/>
      <c r="P9" s="321"/>
      <c r="Q9" s="321"/>
      <c r="R9" s="321"/>
      <c r="S9" s="321"/>
      <c r="T9" s="321"/>
      <c r="U9" s="321"/>
    </row>
    <row r="10" spans="1:21" s="275" customFormat="1" ht="18" customHeight="1" x14ac:dyDescent="0.2">
      <c r="A10" s="318"/>
      <c r="B10" s="330" t="s">
        <v>11</v>
      </c>
      <c r="C10" s="484">
        <f>K10+M10+G10+I10+E10+S10+O10+U10+Q10</f>
        <v>100</v>
      </c>
      <c r="D10" s="338"/>
      <c r="E10" s="484">
        <v>23.294845100637264</v>
      </c>
      <c r="F10" s="341"/>
      <c r="G10" s="484">
        <v>42.132626664142848</v>
      </c>
      <c r="H10" s="341"/>
      <c r="I10" s="484">
        <v>17.405514543504321</v>
      </c>
      <c r="J10" s="341"/>
      <c r="K10" s="487">
        <v>5.5208530506656572</v>
      </c>
      <c r="L10" s="341"/>
      <c r="M10" s="484">
        <v>3.9245378257303303</v>
      </c>
      <c r="N10" s="341"/>
      <c r="O10" s="484">
        <v>0.96788440911098494</v>
      </c>
      <c r="P10" s="341"/>
      <c r="Q10" s="484">
        <v>0.79374093002713109</v>
      </c>
      <c r="R10" s="341"/>
      <c r="S10" s="484">
        <v>0.31295349864344757</v>
      </c>
      <c r="T10" s="341"/>
      <c r="U10" s="487">
        <v>5.647043977538015</v>
      </c>
    </row>
    <row r="11" spans="1:21" s="275" customFormat="1" ht="18" customHeight="1" x14ac:dyDescent="0.2">
      <c r="A11" s="318"/>
      <c r="B11" s="331" t="s">
        <v>10</v>
      </c>
      <c r="C11" s="485">
        <f t="shared" ref="C11:C27" si="0">K11+M11+G11+I11+E11+S11+O11+U11+Q11</f>
        <v>100.00000000000001</v>
      </c>
      <c r="D11" s="338"/>
      <c r="E11" s="485">
        <v>14.16728716803177</v>
      </c>
      <c r="F11" s="341"/>
      <c r="G11" s="485">
        <v>7.391412261106975</v>
      </c>
      <c r="H11" s="341"/>
      <c r="I11" s="485">
        <v>15.840158848349468</v>
      </c>
      <c r="J11" s="341"/>
      <c r="K11" s="488">
        <v>2.4025812856788282</v>
      </c>
      <c r="L11" s="341"/>
      <c r="M11" s="485">
        <v>1.0474063042938695</v>
      </c>
      <c r="N11" s="341"/>
      <c r="O11" s="485">
        <v>0.64035740878629932</v>
      </c>
      <c r="P11" s="341"/>
      <c r="Q11" s="485">
        <v>0.18863241499131297</v>
      </c>
      <c r="R11" s="341"/>
      <c r="S11" s="485">
        <v>0.1588483494663688</v>
      </c>
      <c r="T11" s="341"/>
      <c r="U11" s="488">
        <v>58.163315959295112</v>
      </c>
    </row>
    <row r="12" spans="1:21" s="275" customFormat="1" ht="18" customHeight="1" x14ac:dyDescent="0.2">
      <c r="A12" s="318"/>
      <c r="B12" s="331" t="s">
        <v>40</v>
      </c>
      <c r="C12" s="485">
        <f t="shared" si="0"/>
        <v>100.00000000000001</v>
      </c>
      <c r="D12" s="338"/>
      <c r="E12" s="485">
        <v>36.949429037520396</v>
      </c>
      <c r="F12" s="341"/>
      <c r="G12" s="485">
        <v>22.802247598332425</v>
      </c>
      <c r="H12" s="341"/>
      <c r="I12" s="485">
        <v>23.57259380097879</v>
      </c>
      <c r="J12" s="341"/>
      <c r="K12" s="488">
        <v>4.7852093529091899</v>
      </c>
      <c r="L12" s="341"/>
      <c r="M12" s="485">
        <v>2.7641834330251949</v>
      </c>
      <c r="N12" s="341"/>
      <c r="O12" s="485">
        <v>2.9001268805510243</v>
      </c>
      <c r="P12" s="341"/>
      <c r="Q12" s="485">
        <v>1.81257930034439</v>
      </c>
      <c r="R12" s="341"/>
      <c r="S12" s="485">
        <v>0.19938372303788288</v>
      </c>
      <c r="T12" s="341"/>
      <c r="U12" s="488">
        <v>4.2142468733007066</v>
      </c>
    </row>
    <row r="13" spans="1:21" s="275" customFormat="1" ht="18" customHeight="1" x14ac:dyDescent="0.2">
      <c r="A13" s="318"/>
      <c r="B13" s="331" t="s">
        <v>41</v>
      </c>
      <c r="C13" s="485">
        <f t="shared" si="0"/>
        <v>100.00000000000001</v>
      </c>
      <c r="D13" s="338"/>
      <c r="E13" s="485">
        <v>49.080396977146499</v>
      </c>
      <c r="F13" s="341"/>
      <c r="G13" s="485">
        <v>15.159792406446327</v>
      </c>
      <c r="H13" s="341"/>
      <c r="I13" s="485">
        <v>16.357097332240738</v>
      </c>
      <c r="J13" s="341"/>
      <c r="K13" s="488">
        <v>5.3628334699080398</v>
      </c>
      <c r="L13" s="341"/>
      <c r="M13" s="485">
        <v>2.5084221068924704</v>
      </c>
      <c r="N13" s="341"/>
      <c r="O13" s="485">
        <v>1.9393608303742145</v>
      </c>
      <c r="P13" s="341"/>
      <c r="Q13" s="485">
        <v>1.2792497496130384</v>
      </c>
      <c r="R13" s="341"/>
      <c r="S13" s="485">
        <v>0.83310570882272594</v>
      </c>
      <c r="T13" s="341"/>
      <c r="U13" s="488">
        <v>7.4797414185559505</v>
      </c>
    </row>
    <row r="14" spans="1:21" s="275" customFormat="1" ht="18" customHeight="1" x14ac:dyDescent="0.2">
      <c r="A14" s="318"/>
      <c r="B14" s="331" t="s">
        <v>9</v>
      </c>
      <c r="C14" s="485">
        <f t="shared" si="0"/>
        <v>100</v>
      </c>
      <c r="D14" s="338"/>
      <c r="E14" s="485">
        <v>31.666561174757895</v>
      </c>
      <c r="F14" s="341"/>
      <c r="G14" s="485">
        <v>37.844167352364074</v>
      </c>
      <c r="H14" s="341"/>
      <c r="I14" s="485">
        <v>13.431229824672448</v>
      </c>
      <c r="J14" s="341"/>
      <c r="K14" s="488">
        <v>6.3421735552883094</v>
      </c>
      <c r="L14" s="341"/>
      <c r="M14" s="485">
        <v>3.8483448319513891</v>
      </c>
      <c r="N14" s="341"/>
      <c r="O14" s="485">
        <v>1.1076650420912717</v>
      </c>
      <c r="P14" s="341"/>
      <c r="Q14" s="485">
        <v>1.1646306728273941</v>
      </c>
      <c r="R14" s="341"/>
      <c r="S14" s="485">
        <v>0.32913475536426356</v>
      </c>
      <c r="T14" s="341"/>
      <c r="U14" s="488">
        <v>4.2660927906829542</v>
      </c>
    </row>
    <row r="15" spans="1:21" s="275" customFormat="1" ht="18" customHeight="1" x14ac:dyDescent="0.2">
      <c r="A15" s="318"/>
      <c r="B15" s="331" t="s">
        <v>8</v>
      </c>
      <c r="C15" s="485">
        <f t="shared" si="0"/>
        <v>99.999999999999986</v>
      </c>
      <c r="D15" s="338"/>
      <c r="E15" s="485">
        <v>42.55871847602554</v>
      </c>
      <c r="F15" s="341"/>
      <c r="G15" s="485">
        <v>15.986578634051304</v>
      </c>
      <c r="H15" s="341"/>
      <c r="I15" s="485">
        <v>24.342461305336073</v>
      </c>
      <c r="J15" s="341"/>
      <c r="K15" s="488">
        <v>5.0330122307609049</v>
      </c>
      <c r="L15" s="341"/>
      <c r="M15" s="485">
        <v>1.5586102392033769</v>
      </c>
      <c r="N15" s="341"/>
      <c r="O15" s="485">
        <v>2.3920337698885161</v>
      </c>
      <c r="P15" s="341"/>
      <c r="Q15" s="485">
        <v>2.3379153588050658</v>
      </c>
      <c r="R15" s="341"/>
      <c r="S15" s="485">
        <v>0.58447883970126646</v>
      </c>
      <c r="T15" s="341"/>
      <c r="U15" s="488">
        <v>5.2061911462279467</v>
      </c>
    </row>
    <row r="16" spans="1:21" s="275" customFormat="1" ht="18" customHeight="1" x14ac:dyDescent="0.2">
      <c r="A16" s="318"/>
      <c r="B16" s="331" t="s">
        <v>7</v>
      </c>
      <c r="C16" s="485">
        <f t="shared" si="0"/>
        <v>99.999999999999986</v>
      </c>
      <c r="D16" s="338"/>
      <c r="E16" s="485">
        <v>45.238922401541231</v>
      </c>
      <c r="F16" s="341"/>
      <c r="G16" s="485">
        <v>18.933771278779648</v>
      </c>
      <c r="H16" s="341"/>
      <c r="I16" s="485">
        <v>19.135899946309571</v>
      </c>
      <c r="J16" s="341"/>
      <c r="K16" s="488">
        <v>5.2774531787891235</v>
      </c>
      <c r="L16" s="341"/>
      <c r="M16" s="485">
        <v>2.23604838454979</v>
      </c>
      <c r="N16" s="341"/>
      <c r="O16" s="485">
        <v>1.9360136436850583</v>
      </c>
      <c r="P16" s="341"/>
      <c r="Q16" s="485">
        <v>0.93800334775605598</v>
      </c>
      <c r="R16" s="341"/>
      <c r="S16" s="485">
        <v>0.89694596216403999</v>
      </c>
      <c r="T16" s="341"/>
      <c r="U16" s="488">
        <v>5.4069418564254814</v>
      </c>
    </row>
    <row r="17" spans="1:21" s="275" customFormat="1" ht="18" customHeight="1" x14ac:dyDescent="0.2">
      <c r="A17" s="318"/>
      <c r="B17" s="331" t="s">
        <v>43</v>
      </c>
      <c r="C17" s="485">
        <f t="shared" si="0"/>
        <v>100.00000000000001</v>
      </c>
      <c r="D17" s="338"/>
      <c r="E17" s="485">
        <v>33.01599819738621</v>
      </c>
      <c r="F17" s="341"/>
      <c r="G17" s="485">
        <v>35.764984227129339</v>
      </c>
      <c r="H17" s="341"/>
      <c r="I17" s="485">
        <v>13.31680937359171</v>
      </c>
      <c r="J17" s="341"/>
      <c r="K17" s="488">
        <v>6.0331230283911674</v>
      </c>
      <c r="L17" s="341"/>
      <c r="M17" s="485">
        <v>4.8726904010815684</v>
      </c>
      <c r="N17" s="341"/>
      <c r="O17" s="485">
        <v>1.6674177557458314</v>
      </c>
      <c r="P17" s="341"/>
      <c r="Q17" s="485">
        <v>0.58021631365479942</v>
      </c>
      <c r="R17" s="341"/>
      <c r="S17" s="485">
        <v>0.20842721946822892</v>
      </c>
      <c r="T17" s="341"/>
      <c r="U17" s="488">
        <v>4.5403334835511489</v>
      </c>
    </row>
    <row r="18" spans="1:21" s="275" customFormat="1" ht="18" customHeight="1" x14ac:dyDescent="0.2">
      <c r="A18" s="318"/>
      <c r="B18" s="331" t="s">
        <v>44</v>
      </c>
      <c r="C18" s="485">
        <f t="shared" si="0"/>
        <v>100</v>
      </c>
      <c r="D18" s="338"/>
      <c r="E18" s="485">
        <v>33.697125755650866</v>
      </c>
      <c r="F18" s="341"/>
      <c r="G18" s="485">
        <v>19.916782483394865</v>
      </c>
      <c r="H18" s="341"/>
      <c r="I18" s="485">
        <v>32.103544418202127</v>
      </c>
      <c r="J18" s="341"/>
      <c r="K18" s="488">
        <v>4.0875489201333526</v>
      </c>
      <c r="L18" s="341"/>
      <c r="M18" s="485">
        <v>3.4378383909006418</v>
      </c>
      <c r="N18" s="341"/>
      <c r="O18" s="485">
        <v>1.5526546899380131</v>
      </c>
      <c r="P18" s="341"/>
      <c r="Q18" s="485">
        <v>2.5135782679501717</v>
      </c>
      <c r="R18" s="341"/>
      <c r="S18" s="485">
        <v>0</v>
      </c>
      <c r="T18" s="341"/>
      <c r="U18" s="488">
        <v>2.6909270738299669</v>
      </c>
    </row>
    <row r="19" spans="1:21" s="275" customFormat="1" ht="18" customHeight="1" x14ac:dyDescent="0.2">
      <c r="A19" s="318"/>
      <c r="B19" s="331" t="s">
        <v>6</v>
      </c>
      <c r="C19" s="485">
        <f t="shared" si="0"/>
        <v>100</v>
      </c>
      <c r="D19" s="338"/>
      <c r="E19" s="485">
        <v>46.345231084120989</v>
      </c>
      <c r="F19" s="341"/>
      <c r="G19" s="485">
        <v>11.056508684360427</v>
      </c>
      <c r="H19" s="341"/>
      <c r="I19" s="485">
        <v>13.175705031039708</v>
      </c>
      <c r="J19" s="341"/>
      <c r="K19" s="488">
        <v>4.3136989872268936</v>
      </c>
      <c r="L19" s="341"/>
      <c r="M19" s="485">
        <v>1.9174140977243983</v>
      </c>
      <c r="N19" s="341"/>
      <c r="O19" s="485">
        <v>3.194724697567993</v>
      </c>
      <c r="P19" s="341"/>
      <c r="Q19" s="485">
        <v>2.6347548200855404</v>
      </c>
      <c r="R19" s="341"/>
      <c r="S19" s="485">
        <v>0</v>
      </c>
      <c r="T19" s="341"/>
      <c r="U19" s="488">
        <v>17.361962597874044</v>
      </c>
    </row>
    <row r="20" spans="1:21" s="275" customFormat="1" ht="18" customHeight="1" x14ac:dyDescent="0.2">
      <c r="A20" s="318"/>
      <c r="B20" s="331" t="s">
        <v>5</v>
      </c>
      <c r="C20" s="485">
        <f t="shared" si="0"/>
        <v>99.999999999999986</v>
      </c>
      <c r="D20" s="338"/>
      <c r="E20" s="485">
        <v>26.900494437577255</v>
      </c>
      <c r="F20" s="341"/>
      <c r="G20" s="485">
        <v>35.815822002472189</v>
      </c>
      <c r="H20" s="341"/>
      <c r="I20" s="485">
        <v>21.029048207663784</v>
      </c>
      <c r="J20" s="341"/>
      <c r="K20" s="488">
        <v>5.7323856613102597</v>
      </c>
      <c r="L20" s="341"/>
      <c r="M20" s="485">
        <v>4.2645241038318913</v>
      </c>
      <c r="N20" s="341"/>
      <c r="O20" s="485">
        <v>1.4833127317676145</v>
      </c>
      <c r="P20" s="341"/>
      <c r="Q20" s="485">
        <v>1.019777503090235</v>
      </c>
      <c r="R20" s="341"/>
      <c r="S20" s="485">
        <v>0.21631644004944375</v>
      </c>
      <c r="T20" s="341"/>
      <c r="U20" s="488">
        <v>3.53831891223733</v>
      </c>
    </row>
    <row r="21" spans="1:21" s="275" customFormat="1" ht="18" customHeight="1" x14ac:dyDescent="0.2">
      <c r="A21" s="318"/>
      <c r="B21" s="331" t="s">
        <v>38</v>
      </c>
      <c r="C21" s="485">
        <f t="shared" si="0"/>
        <v>100</v>
      </c>
      <c r="D21" s="338"/>
      <c r="E21" s="485">
        <v>29.129879182156131</v>
      </c>
      <c r="F21" s="341"/>
      <c r="G21" s="485">
        <v>36.785548327137548</v>
      </c>
      <c r="H21" s="341"/>
      <c r="I21" s="485">
        <v>10.972351301115243</v>
      </c>
      <c r="J21" s="341"/>
      <c r="K21" s="488">
        <v>5.6633364312267656</v>
      </c>
      <c r="L21" s="341"/>
      <c r="M21" s="485">
        <v>4.3506040892193312</v>
      </c>
      <c r="N21" s="341"/>
      <c r="O21" s="485">
        <v>3.7174721189591078</v>
      </c>
      <c r="P21" s="341"/>
      <c r="Q21" s="485">
        <v>1.4347118959107805</v>
      </c>
      <c r="R21" s="341"/>
      <c r="S21" s="485">
        <v>0</v>
      </c>
      <c r="T21" s="341"/>
      <c r="U21" s="488">
        <v>7.9460966542750935</v>
      </c>
    </row>
    <row r="22" spans="1:21" s="275" customFormat="1" ht="18" customHeight="1" x14ac:dyDescent="0.2">
      <c r="A22" s="318"/>
      <c r="B22" s="331" t="s">
        <v>45</v>
      </c>
      <c r="C22" s="485">
        <f t="shared" si="0"/>
        <v>100</v>
      </c>
      <c r="D22" s="338"/>
      <c r="E22" s="485">
        <v>25.031226032650377</v>
      </c>
      <c r="F22" s="341"/>
      <c r="G22" s="485">
        <v>37.449326175084913</v>
      </c>
      <c r="H22" s="341"/>
      <c r="I22" s="485">
        <v>25.197764873452392</v>
      </c>
      <c r="J22" s="341"/>
      <c r="K22" s="488">
        <v>2.4476826996822614</v>
      </c>
      <c r="L22" s="341"/>
      <c r="M22" s="485">
        <v>5.8288594280705599</v>
      </c>
      <c r="N22" s="341"/>
      <c r="O22" s="485">
        <v>0.63985975676564044</v>
      </c>
      <c r="P22" s="341"/>
      <c r="Q22" s="485">
        <v>0.9422592308535116</v>
      </c>
      <c r="R22" s="341"/>
      <c r="S22" s="485">
        <v>2.1913005368686313E-3</v>
      </c>
      <c r="T22" s="341"/>
      <c r="U22" s="488">
        <v>2.4608305029034732</v>
      </c>
    </row>
    <row r="23" spans="1:21" s="275" customFormat="1" ht="18" customHeight="1" x14ac:dyDescent="0.2">
      <c r="A23" s="318">
        <v>47094</v>
      </c>
      <c r="B23" s="331" t="s">
        <v>46</v>
      </c>
      <c r="C23" s="485">
        <f t="shared" si="0"/>
        <v>100</v>
      </c>
      <c r="D23" s="338"/>
      <c r="E23" s="485">
        <v>37.906823062943992</v>
      </c>
      <c r="F23" s="341"/>
      <c r="G23" s="485">
        <v>23.963323971584337</v>
      </c>
      <c r="H23" s="341"/>
      <c r="I23" s="485">
        <v>20.81199405253593</v>
      </c>
      <c r="J23" s="341"/>
      <c r="K23" s="488">
        <v>4.7290599702626803</v>
      </c>
      <c r="L23" s="341"/>
      <c r="M23" s="485">
        <v>2.8456963489178917</v>
      </c>
      <c r="N23" s="341"/>
      <c r="O23" s="485">
        <v>2.3542045266809848</v>
      </c>
      <c r="P23" s="341"/>
      <c r="Q23" s="485">
        <v>3.7130348587477284</v>
      </c>
      <c r="R23" s="341"/>
      <c r="S23" s="485">
        <v>1.2390550140426235E-2</v>
      </c>
      <c r="T23" s="341"/>
      <c r="U23" s="488">
        <v>3.6634726581860235</v>
      </c>
    </row>
    <row r="24" spans="1:21" s="275" customFormat="1" ht="18" customHeight="1" x14ac:dyDescent="0.2">
      <c r="B24" s="331" t="s">
        <v>47</v>
      </c>
      <c r="C24" s="485">
        <f t="shared" si="0"/>
        <v>100.00000000000001</v>
      </c>
      <c r="D24" s="338"/>
      <c r="E24" s="485">
        <v>46.856211148476511</v>
      </c>
      <c r="F24" s="341"/>
      <c r="G24" s="485">
        <v>13.461734433914197</v>
      </c>
      <c r="H24" s="341"/>
      <c r="I24" s="485">
        <v>15.224701926016509</v>
      </c>
      <c r="J24" s="341"/>
      <c r="K24" s="488">
        <v>5.8901457250585958</v>
      </c>
      <c r="L24" s="341"/>
      <c r="M24" s="485">
        <v>2.343829613777642</v>
      </c>
      <c r="N24" s="341"/>
      <c r="O24" s="485">
        <v>1.9667787628655866</v>
      </c>
      <c r="P24" s="341"/>
      <c r="Q24" s="485">
        <v>1.0801997350453481</v>
      </c>
      <c r="R24" s="341"/>
      <c r="S24" s="485">
        <v>0.14266788953429124</v>
      </c>
      <c r="T24" s="341"/>
      <c r="U24" s="488">
        <v>13.033730765311322</v>
      </c>
    </row>
    <row r="25" spans="1:21" s="275" customFormat="1" ht="18" customHeight="1" x14ac:dyDescent="0.2">
      <c r="B25" s="331" t="s">
        <v>48</v>
      </c>
      <c r="C25" s="485">
        <f t="shared" si="0"/>
        <v>99.999999999999986</v>
      </c>
      <c r="D25" s="338"/>
      <c r="E25" s="485">
        <v>33.305134929363</v>
      </c>
      <c r="F25" s="341"/>
      <c r="G25" s="485">
        <v>20.883737980430308</v>
      </c>
      <c r="H25" s="341"/>
      <c r="I25" s="485">
        <v>12.802075402532218</v>
      </c>
      <c r="J25" s="341"/>
      <c r="K25" s="488">
        <v>4.4920057524744106</v>
      </c>
      <c r="L25" s="341"/>
      <c r="M25" s="485">
        <v>3.9054789498914362</v>
      </c>
      <c r="N25" s="341"/>
      <c r="O25" s="485">
        <v>1.1786932859600145</v>
      </c>
      <c r="P25" s="341"/>
      <c r="Q25" s="485">
        <v>1.7793192905281561</v>
      </c>
      <c r="R25" s="341"/>
      <c r="S25" s="485">
        <v>19.310267038885598</v>
      </c>
      <c r="T25" s="341"/>
      <c r="U25" s="488">
        <v>2.3432873699348615</v>
      </c>
    </row>
    <row r="26" spans="1:21" s="275" customFormat="1" ht="18" customHeight="1" x14ac:dyDescent="0.2">
      <c r="B26" s="331" t="s">
        <v>49</v>
      </c>
      <c r="C26" s="485">
        <f t="shared" si="0"/>
        <v>100</v>
      </c>
      <c r="D26" s="338"/>
      <c r="E26" s="485">
        <v>24.206349206349206</v>
      </c>
      <c r="F26" s="341"/>
      <c r="G26" s="485">
        <v>27.063492063492063</v>
      </c>
      <c r="H26" s="341"/>
      <c r="I26" s="485">
        <v>34.444444444444443</v>
      </c>
      <c r="J26" s="341"/>
      <c r="K26" s="488">
        <v>6.9841269841269842</v>
      </c>
      <c r="L26" s="341"/>
      <c r="M26" s="485">
        <v>2.7777777777777777</v>
      </c>
      <c r="N26" s="341"/>
      <c r="O26" s="485">
        <v>0.79365079365079361</v>
      </c>
      <c r="P26" s="341"/>
      <c r="Q26" s="485">
        <v>0.55555555555555558</v>
      </c>
      <c r="R26" s="341"/>
      <c r="S26" s="485">
        <v>7.9365079365079361E-2</v>
      </c>
      <c r="T26" s="341"/>
      <c r="U26" s="488">
        <v>3.0952380952380953</v>
      </c>
    </row>
    <row r="27" spans="1:21" s="275" customFormat="1" ht="18" customHeight="1" x14ac:dyDescent="0.2">
      <c r="B27" s="336" t="s">
        <v>4</v>
      </c>
      <c r="C27" s="485">
        <f t="shared" si="0"/>
        <v>100</v>
      </c>
      <c r="D27" s="338"/>
      <c r="E27" s="485">
        <v>7.424867413081909</v>
      </c>
      <c r="F27" s="341"/>
      <c r="G27" s="485">
        <v>69.063052445492048</v>
      </c>
      <c r="H27" s="341"/>
      <c r="I27" s="485">
        <v>4.6552740129640542</v>
      </c>
      <c r="J27" s="341"/>
      <c r="K27" s="488">
        <v>4.6552740129640542</v>
      </c>
      <c r="L27" s="341"/>
      <c r="M27" s="485">
        <v>10.076605774896876</v>
      </c>
      <c r="N27" s="341"/>
      <c r="O27" s="485">
        <v>0.64820271066588098</v>
      </c>
      <c r="P27" s="341"/>
      <c r="Q27" s="485">
        <v>0.76605774896876844</v>
      </c>
      <c r="R27" s="341"/>
      <c r="S27" s="485">
        <v>5.8927519151443723E-2</v>
      </c>
      <c r="T27" s="341"/>
      <c r="U27" s="488">
        <v>2.6517383618149677</v>
      </c>
    </row>
    <row r="28" spans="1:21" s="212" customFormat="1" ht="18" customHeight="1" x14ac:dyDescent="0.2">
      <c r="B28" s="736" t="s">
        <v>3</v>
      </c>
      <c r="C28" s="486">
        <f>K28+M28+G28+I28+E28+S28+O28+U28+Q28</f>
        <v>100</v>
      </c>
      <c r="D28" s="349"/>
      <c r="E28" s="486">
        <v>34.595791532843641</v>
      </c>
      <c r="F28" s="352"/>
      <c r="G28" s="486">
        <v>24.07796007171568</v>
      </c>
      <c r="H28" s="352"/>
      <c r="I28" s="486">
        <v>19.94939162837089</v>
      </c>
      <c r="J28" s="352"/>
      <c r="K28" s="489">
        <v>4.5624799155707665</v>
      </c>
      <c r="L28" s="352"/>
      <c r="M28" s="486">
        <v>3.2863833276848164</v>
      </c>
      <c r="N28" s="352"/>
      <c r="O28" s="486">
        <v>1.8099253517738394</v>
      </c>
      <c r="P28" s="352"/>
      <c r="Q28" s="486">
        <v>1.7602301082934864</v>
      </c>
      <c r="R28" s="352"/>
      <c r="S28" s="486">
        <v>1.3686386137309889</v>
      </c>
      <c r="T28" s="352"/>
      <c r="U28" s="489">
        <v>8.5891994500158919</v>
      </c>
    </row>
    <row r="29" spans="1:21" s="256" customFormat="1" ht="6.75" customHeight="1" x14ac:dyDescent="0.2">
      <c r="B29" s="1133"/>
      <c r="C29" s="1133"/>
      <c r="D29" s="293"/>
    </row>
    <row r="30" spans="1:21" x14ac:dyDescent="0.2">
      <c r="E30" s="319"/>
    </row>
    <row r="31" spans="1:21" x14ac:dyDescent="0.2">
      <c r="E31" s="319"/>
      <c r="G31" s="319"/>
    </row>
    <row r="32" spans="1:21" x14ac:dyDescent="0.2">
      <c r="B32" s="319"/>
      <c r="G32" s="31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4" customFormat="1" x14ac:dyDescent="0.2">
      <c r="B1" s="354" t="s">
        <v>85</v>
      </c>
      <c r="C1" s="354" t="s">
        <v>86</v>
      </c>
      <c r="J1" s="354" t="s">
        <v>85</v>
      </c>
      <c r="K1" s="354" t="s">
        <v>70</v>
      </c>
      <c r="R1" s="354" t="s">
        <v>87</v>
      </c>
    </row>
    <row r="2" spans="2:18" s="2" customFormat="1" ht="15" customHeight="1" x14ac:dyDescent="0.2">
      <c r="B2" s="11"/>
    </row>
    <row r="3" spans="2:18" s="44" customFormat="1" ht="38.25" customHeight="1" x14ac:dyDescent="0.2">
      <c r="B3" s="1058"/>
      <c r="C3" s="1058"/>
      <c r="D3" s="1058"/>
    </row>
    <row r="4" spans="2:18" s="7" customFormat="1" ht="23.25" customHeight="1" x14ac:dyDescent="0.2">
      <c r="B4" s="1173" t="s">
        <v>340</v>
      </c>
      <c r="C4" s="1173"/>
      <c r="D4" s="1173"/>
      <c r="E4" s="1173"/>
      <c r="F4" s="1173"/>
      <c r="G4" s="1173"/>
      <c r="H4" s="1173"/>
      <c r="I4" s="1173"/>
      <c r="J4" s="1173"/>
      <c r="K4" s="1173"/>
      <c r="L4" s="1173"/>
      <c r="M4" s="1173"/>
      <c r="N4" s="1173"/>
      <c r="O4" s="1173"/>
      <c r="P4" s="1173"/>
      <c r="Q4" s="1173"/>
      <c r="R4" s="1173"/>
    </row>
    <row r="5" spans="2:18" s="7" customFormat="1" ht="15.75" customHeight="1" x14ac:dyDescent="0.2">
      <c r="B5" s="1171" t="str">
        <f>porsaad!B6</f>
        <v>Situación a 30 de junio de 2023</v>
      </c>
      <c r="C5" s="1171"/>
      <c r="D5" s="1171"/>
      <c r="E5" s="1171"/>
      <c r="F5" s="1171"/>
      <c r="G5" s="1171"/>
      <c r="H5" s="1171"/>
      <c r="I5" s="1171"/>
      <c r="J5" s="1171"/>
      <c r="K5" s="1171"/>
      <c r="L5" s="1171"/>
      <c r="M5" s="1171"/>
      <c r="N5" s="1171"/>
      <c r="O5" s="1171"/>
      <c r="P5" s="1171"/>
      <c r="Q5" s="1171"/>
      <c r="R5" s="1171"/>
    </row>
    <row r="7" spans="2:18" ht="16.5" customHeight="1" x14ac:dyDescent="0.2">
      <c r="B7" s="1174" t="s">
        <v>88</v>
      </c>
      <c r="C7" s="1175"/>
      <c r="D7" s="1175"/>
      <c r="E7" s="1175"/>
      <c r="F7" s="1176"/>
      <c r="G7" s="355"/>
      <c r="H7" s="1174" t="s">
        <v>89</v>
      </c>
      <c r="I7" s="1175"/>
      <c r="J7" s="1175"/>
      <c r="K7" s="1175"/>
      <c r="L7" s="1176"/>
      <c r="M7" s="355"/>
      <c r="N7" s="1174" t="s">
        <v>90</v>
      </c>
      <c r="O7" s="1175"/>
      <c r="P7" s="1175"/>
      <c r="Q7" s="1175"/>
      <c r="R7" s="1176"/>
    </row>
    <row r="8" spans="2:18" ht="16.5" customHeight="1" x14ac:dyDescent="0.2">
      <c r="B8" s="357" t="s">
        <v>91</v>
      </c>
      <c r="C8" s="358" t="s">
        <v>51</v>
      </c>
      <c r="D8" s="358" t="s">
        <v>36</v>
      </c>
      <c r="E8" s="358" t="s">
        <v>35</v>
      </c>
      <c r="F8" s="359" t="s">
        <v>3</v>
      </c>
      <c r="G8" s="355"/>
      <c r="H8" s="357" t="s">
        <v>91</v>
      </c>
      <c r="I8" s="358" t="s">
        <v>51</v>
      </c>
      <c r="J8" s="358" t="s">
        <v>36</v>
      </c>
      <c r="K8" s="358" t="s">
        <v>35</v>
      </c>
      <c r="L8" s="359" t="s">
        <v>3</v>
      </c>
      <c r="M8" s="355"/>
      <c r="N8" s="357" t="s">
        <v>91</v>
      </c>
      <c r="O8" s="358" t="s">
        <v>51</v>
      </c>
      <c r="P8" s="358" t="s">
        <v>36</v>
      </c>
      <c r="Q8" s="358" t="s">
        <v>35</v>
      </c>
      <c r="R8" s="359" t="s">
        <v>3</v>
      </c>
    </row>
    <row r="9" spans="2:18" ht="16.5" customHeight="1" x14ac:dyDescent="0.2">
      <c r="B9" s="397" t="s">
        <v>92</v>
      </c>
      <c r="C9" s="379">
        <v>3.1058170125694241E-3</v>
      </c>
      <c r="D9" s="379">
        <v>1.8426892285013056E-3</v>
      </c>
      <c r="E9" s="379">
        <v>1.1789845995136689E-3</v>
      </c>
      <c r="F9" s="380">
        <v>2.2273994208761505E-3</v>
      </c>
      <c r="G9" s="355"/>
      <c r="H9" s="397" t="s">
        <v>92</v>
      </c>
      <c r="I9" s="383">
        <v>6.1376589215256466E-4</v>
      </c>
      <c r="J9" s="383">
        <v>0</v>
      </c>
      <c r="K9" s="383">
        <v>0</v>
      </c>
      <c r="L9" s="384">
        <v>3.2471046650070354E-4</v>
      </c>
      <c r="M9" s="356"/>
      <c r="N9" s="397" t="s">
        <v>92</v>
      </c>
      <c r="O9" s="383">
        <v>2.6070132162710358E-3</v>
      </c>
      <c r="P9" s="383">
        <v>1.6104383818863373E-3</v>
      </c>
      <c r="Q9" s="383">
        <v>1.0006003602161296E-3</v>
      </c>
      <c r="R9" s="384">
        <v>1.917108365746992E-3</v>
      </c>
    </row>
    <row r="10" spans="2:18" ht="16.5" customHeight="1" x14ac:dyDescent="0.2">
      <c r="B10" s="398" t="s">
        <v>93</v>
      </c>
      <c r="C10" s="381">
        <v>0.437204033908214</v>
      </c>
      <c r="D10" s="381">
        <v>1.6317601210686029E-2</v>
      </c>
      <c r="E10" s="381">
        <v>6.2780929924102866E-3</v>
      </c>
      <c r="F10" s="382">
        <v>0.18762529121742427</v>
      </c>
      <c r="G10" s="355"/>
      <c r="H10" s="398" t="s">
        <v>93</v>
      </c>
      <c r="I10" s="381">
        <v>2.113108285839544E-2</v>
      </c>
      <c r="J10" s="381">
        <v>5.4415845894324428E-5</v>
      </c>
      <c r="K10" s="381">
        <v>8.2774604751262309E-5</v>
      </c>
      <c r="L10" s="382">
        <v>1.1210242295857622E-2</v>
      </c>
      <c r="M10" s="356"/>
      <c r="N10" s="398" t="s">
        <v>93</v>
      </c>
      <c r="O10" s="381">
        <v>0.35393419337491305</v>
      </c>
      <c r="P10" s="381">
        <v>1.4267798770584487E-2</v>
      </c>
      <c r="Q10" s="381">
        <v>5.3407044226535917E-3</v>
      </c>
      <c r="R10" s="382">
        <v>0.15885799794433583</v>
      </c>
    </row>
    <row r="11" spans="2:18" ht="16.5" customHeight="1" x14ac:dyDescent="0.2">
      <c r="B11" s="399" t="s">
        <v>94</v>
      </c>
      <c r="C11" s="383">
        <v>9.8859982461268633E-2</v>
      </c>
      <c r="D11" s="383">
        <v>5.6323560546063307E-2</v>
      </c>
      <c r="E11" s="383">
        <v>1.4530985189005969E-2</v>
      </c>
      <c r="F11" s="384">
        <v>6.5307953019932211E-2</v>
      </c>
      <c r="G11" s="355"/>
      <c r="H11" s="399" t="s">
        <v>94</v>
      </c>
      <c r="I11" s="383">
        <v>9.4403039602513519E-2</v>
      </c>
      <c r="J11" s="383">
        <v>5.9857430483756875E-4</v>
      </c>
      <c r="K11" s="383">
        <v>2.4832381425378696E-4</v>
      </c>
      <c r="L11" s="384">
        <v>5.0160035872775344E-2</v>
      </c>
      <c r="M11" s="356"/>
      <c r="N11" s="399" t="s">
        <v>94</v>
      </c>
      <c r="O11" s="383">
        <v>9.7955891206883444E-2</v>
      </c>
      <c r="P11" s="383">
        <v>4.9299973273575791E-2</v>
      </c>
      <c r="Q11" s="383">
        <v>1.2369921953171903E-2</v>
      </c>
      <c r="R11" s="384">
        <v>6.2831274310244059E-2</v>
      </c>
    </row>
    <row r="12" spans="2:18" ht="16.5" customHeight="1" x14ac:dyDescent="0.2">
      <c r="B12" s="398" t="s">
        <v>95</v>
      </c>
      <c r="C12" s="381">
        <v>0.40020461853259282</v>
      </c>
      <c r="D12" s="381">
        <v>1.1354102139871874E-2</v>
      </c>
      <c r="E12" s="381">
        <v>2.5525016579470931E-2</v>
      </c>
      <c r="F12" s="382">
        <v>0.1744113946530374</v>
      </c>
      <c r="G12" s="355"/>
      <c r="H12" s="398" t="s">
        <v>95</v>
      </c>
      <c r="I12" s="381">
        <v>0.72801402893467781</v>
      </c>
      <c r="J12" s="381">
        <v>9.4683571856124509E-3</v>
      </c>
      <c r="K12" s="381">
        <v>8.2774604751262315E-4</v>
      </c>
      <c r="L12" s="382">
        <v>0.3879980826620073</v>
      </c>
      <c r="M12" s="356"/>
      <c r="N12" s="398" t="s">
        <v>95</v>
      </c>
      <c r="O12" s="381">
        <v>0.46571426901336826</v>
      </c>
      <c r="P12" s="381">
        <v>1.1115451299658038E-2</v>
      </c>
      <c r="Q12" s="381">
        <v>2.1788072843706225E-2</v>
      </c>
      <c r="R12" s="382">
        <v>0.20918650113867671</v>
      </c>
    </row>
    <row r="13" spans="2:18" ht="16.5" customHeight="1" x14ac:dyDescent="0.2">
      <c r="B13" s="399" t="s">
        <v>96</v>
      </c>
      <c r="C13" s="383">
        <v>5.4969307220111077E-2</v>
      </c>
      <c r="D13" s="383">
        <v>0.18585285146356573</v>
      </c>
      <c r="E13" s="383">
        <v>0.1544322452287967</v>
      </c>
      <c r="F13" s="384">
        <v>0.12552599736324069</v>
      </c>
      <c r="G13" s="355"/>
      <c r="H13" s="399" t="s">
        <v>96</v>
      </c>
      <c r="I13" s="383">
        <v>0.1401139850942569</v>
      </c>
      <c r="J13" s="383">
        <v>8.3963650214942592E-2</v>
      </c>
      <c r="K13" s="383">
        <v>5.8769969373396241E-3</v>
      </c>
      <c r="L13" s="384">
        <v>9.9083079492214676E-2</v>
      </c>
      <c r="M13" s="356"/>
      <c r="N13" s="399" t="s">
        <v>96</v>
      </c>
      <c r="O13" s="383">
        <v>7.199097482420197E-2</v>
      </c>
      <c r="P13" s="383">
        <v>0.17300219979030038</v>
      </c>
      <c r="Q13" s="383">
        <v>0.13195417250350211</v>
      </c>
      <c r="R13" s="384">
        <v>0.1212010520163647</v>
      </c>
    </row>
    <row r="14" spans="2:18" ht="16.5" customHeight="1" x14ac:dyDescent="0.2">
      <c r="B14" s="398" t="s">
        <v>97</v>
      </c>
      <c r="C14" s="381">
        <v>3.9389067524115756E-3</v>
      </c>
      <c r="D14" s="381">
        <v>0.69028706745810819</v>
      </c>
      <c r="E14" s="381">
        <v>2.4080760445066688E-2</v>
      </c>
      <c r="F14" s="382">
        <v>0.27151998940480276</v>
      </c>
      <c r="G14" s="355"/>
      <c r="H14" s="398" t="s">
        <v>97</v>
      </c>
      <c r="I14" s="381">
        <v>1.8412976764576941E-3</v>
      </c>
      <c r="J14" s="381">
        <v>0.75757740654078465</v>
      </c>
      <c r="K14" s="381">
        <v>1.2581739922191871E-2</v>
      </c>
      <c r="L14" s="382">
        <v>0.21859199356764028</v>
      </c>
      <c r="M14" s="356"/>
      <c r="N14" s="398" t="s">
        <v>97</v>
      </c>
      <c r="O14" s="381">
        <v>3.5188833098546268E-3</v>
      </c>
      <c r="P14" s="381">
        <v>0.69869040521370862</v>
      </c>
      <c r="Q14" s="381">
        <v>2.2338403041825095E-2</v>
      </c>
      <c r="R14" s="382">
        <v>0.26286049698704128</v>
      </c>
    </row>
    <row r="15" spans="2:18" ht="16.5" customHeight="1" x14ac:dyDescent="0.2">
      <c r="B15" s="399" t="s">
        <v>98</v>
      </c>
      <c r="C15" s="383">
        <v>5.9923998830751243E-4</v>
      </c>
      <c r="D15" s="383">
        <v>3.5222808572033464E-2</v>
      </c>
      <c r="E15" s="383">
        <v>0.12114066760002948</v>
      </c>
      <c r="F15" s="384">
        <v>3.8509929987418201E-2</v>
      </c>
      <c r="G15" s="355"/>
      <c r="H15" s="399" t="s">
        <v>98</v>
      </c>
      <c r="I15" s="383">
        <v>2.6304252520824198E-4</v>
      </c>
      <c r="J15" s="383">
        <v>0.1147086031452359</v>
      </c>
      <c r="K15" s="383">
        <v>3.9980134094859697E-2</v>
      </c>
      <c r="L15" s="384">
        <v>4.0202248233420439E-2</v>
      </c>
      <c r="M15" s="356"/>
      <c r="N15" s="399" t="s">
        <v>98</v>
      </c>
      <c r="O15" s="383">
        <v>5.3192422125709481E-4</v>
      </c>
      <c r="P15" s="383">
        <v>4.5229333278509899E-2</v>
      </c>
      <c r="Q15" s="383">
        <v>0.1088528116870122</v>
      </c>
      <c r="R15" s="384">
        <v>3.8780507466897762E-2</v>
      </c>
    </row>
    <row r="16" spans="2:18" ht="16.5" customHeight="1" x14ac:dyDescent="0.2">
      <c r="B16" s="398" t="s">
        <v>99</v>
      </c>
      <c r="C16" s="381">
        <v>4.7500730780473548E-4</v>
      </c>
      <c r="D16" s="381">
        <v>8.5469415279422261E-4</v>
      </c>
      <c r="E16" s="381">
        <v>9.2226070296956744E-2</v>
      </c>
      <c r="F16" s="382">
        <v>1.9360314966318109E-2</v>
      </c>
      <c r="G16" s="355"/>
      <c r="H16" s="398" t="s">
        <v>99</v>
      </c>
      <c r="I16" s="381">
        <v>3.5949145111793075E-3</v>
      </c>
      <c r="J16" s="381">
        <v>1.6868912227240573E-3</v>
      </c>
      <c r="K16" s="381">
        <v>0.18144193361476699</v>
      </c>
      <c r="L16" s="382">
        <v>3.6274797829078595E-2</v>
      </c>
      <c r="M16" s="356"/>
      <c r="N16" s="398" t="s">
        <v>99</v>
      </c>
      <c r="O16" s="381">
        <v>1.0989203691904815E-3</v>
      </c>
      <c r="P16" s="381">
        <v>9.5941009984717963E-4</v>
      </c>
      <c r="Q16" s="381">
        <v>0.10568841304782869</v>
      </c>
      <c r="R16" s="382">
        <v>2.2113504907394346E-2</v>
      </c>
    </row>
    <row r="17" spans="2:18" ht="16.5" customHeight="1" x14ac:dyDescent="0.2">
      <c r="B17" s="399" t="s">
        <v>100</v>
      </c>
      <c r="C17" s="383">
        <v>2.7038877521192632E-4</v>
      </c>
      <c r="D17" s="383">
        <v>5.4104492241102166E-4</v>
      </c>
      <c r="E17" s="383">
        <v>0.5259450298430477</v>
      </c>
      <c r="F17" s="384">
        <v>0.10773991198762288</v>
      </c>
      <c r="G17" s="355"/>
      <c r="H17" s="399" t="s">
        <v>100</v>
      </c>
      <c r="I17" s="383">
        <v>2.9226947245360222E-5</v>
      </c>
      <c r="J17" s="383">
        <v>2.7207922947162215E-4</v>
      </c>
      <c r="K17" s="383">
        <v>0.61327704660210247</v>
      </c>
      <c r="L17" s="384">
        <v>0.11465371948108175</v>
      </c>
      <c r="M17" s="356"/>
      <c r="N17" s="399" t="s">
        <v>100</v>
      </c>
      <c r="O17" s="383">
        <v>2.2212220228318242E-4</v>
      </c>
      <c r="P17" s="383">
        <v>5.0711676706208068E-4</v>
      </c>
      <c r="Q17" s="383">
        <v>0.53903592155293178</v>
      </c>
      <c r="R17" s="384">
        <v>0.10885195187327434</v>
      </c>
    </row>
    <row r="18" spans="2:18" ht="16.5" customHeight="1" x14ac:dyDescent="0.2">
      <c r="B18" s="400" t="s">
        <v>101</v>
      </c>
      <c r="C18" s="385">
        <v>3.7269804150833087E-4</v>
      </c>
      <c r="D18" s="385">
        <v>1.4035803059648242E-3</v>
      </c>
      <c r="E18" s="385">
        <v>3.4662147225701864E-2</v>
      </c>
      <c r="F18" s="386">
        <v>7.7718179793273253E-3</v>
      </c>
      <c r="G18" s="355"/>
      <c r="H18" s="400" t="s">
        <v>101</v>
      </c>
      <c r="I18" s="381">
        <v>9.995615957913196E-3</v>
      </c>
      <c r="J18" s="381">
        <v>3.1670022310496815E-2</v>
      </c>
      <c r="K18" s="381">
        <v>0.14568330436222168</v>
      </c>
      <c r="L18" s="382">
        <v>4.1501090099423252E-2</v>
      </c>
      <c r="M18" s="356"/>
      <c r="N18" s="400" t="s">
        <v>101</v>
      </c>
      <c r="O18" s="381">
        <v>2.4258082617768608E-3</v>
      </c>
      <c r="P18" s="381">
        <v>5.3178731248672241E-3</v>
      </c>
      <c r="Q18" s="381">
        <v>5.1630978587152293E-2</v>
      </c>
      <c r="R18" s="382">
        <v>1.3399604990023982E-2</v>
      </c>
    </row>
    <row r="19" spans="2:18" ht="16.5" customHeight="1" x14ac:dyDescent="0.2">
      <c r="B19" s="360" t="s">
        <v>3</v>
      </c>
      <c r="C19" s="387">
        <f>SUM(C9:C18)</f>
        <v>0.99999999999999989</v>
      </c>
      <c r="D19" s="387">
        <f>SUM(D9:D18)</f>
        <v>0.99999999999999989</v>
      </c>
      <c r="E19" s="387">
        <f>SUM(E9:E18)</f>
        <v>1</v>
      </c>
      <c r="F19" s="388">
        <f>SUM(F9:F18)</f>
        <v>1</v>
      </c>
      <c r="G19" s="355"/>
      <c r="H19" s="360" t="s">
        <v>3</v>
      </c>
      <c r="I19" s="387">
        <f>SUM(I9:I18)</f>
        <v>1</v>
      </c>
      <c r="J19" s="387">
        <f>SUM(J9:J18)</f>
        <v>1</v>
      </c>
      <c r="K19" s="387">
        <f>SUM(K9:K18)</f>
        <v>1</v>
      </c>
      <c r="L19" s="388">
        <f>SUM(L9:L18)</f>
        <v>0.99999999999999989</v>
      </c>
      <c r="M19" s="355"/>
      <c r="N19" s="360" t="s">
        <v>3</v>
      </c>
      <c r="O19" s="387">
        <f>SUM(O9:O18)</f>
        <v>1.0000000000000002</v>
      </c>
      <c r="P19" s="387">
        <f>SUM(P9:P18)</f>
        <v>0.99999999999999989</v>
      </c>
      <c r="Q19" s="387">
        <f>SUM(Q9:Q18)</f>
        <v>1</v>
      </c>
      <c r="R19" s="388">
        <f>SUM(R9:R18)</f>
        <v>1</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9"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461</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10.089636537631584</v>
      </c>
      <c r="D11" s="370">
        <v>0.20402669014775973</v>
      </c>
      <c r="E11" s="376">
        <v>40.17009625211648</v>
      </c>
      <c r="F11" s="372">
        <v>0.20580012188541538</v>
      </c>
      <c r="G11" s="376">
        <v>61.744380572097349</v>
      </c>
      <c r="H11" s="372">
        <v>0.25770359141144228</v>
      </c>
      <c r="I11" s="366"/>
      <c r="J11" s="366"/>
      <c r="K11" s="366"/>
      <c r="L11" s="366"/>
      <c r="M11" s="366"/>
      <c r="N11" s="366"/>
      <c r="O11" s="366"/>
    </row>
    <row r="12" spans="1:18" ht="15" customHeight="1" x14ac:dyDescent="0.2">
      <c r="B12" s="368" t="s">
        <v>10</v>
      </c>
      <c r="C12" s="375">
        <v>9.6624203821656049</v>
      </c>
      <c r="D12" s="370">
        <v>0.40524537614905237</v>
      </c>
      <c r="E12" s="377">
        <v>22.927565392354126</v>
      </c>
      <c r="F12" s="373">
        <v>0.28246312027730469</v>
      </c>
      <c r="G12" s="377">
        <v>47.09063893016345</v>
      </c>
      <c r="H12" s="373">
        <v>0.10890962894598205</v>
      </c>
      <c r="I12" s="366"/>
      <c r="J12" s="366"/>
      <c r="K12" s="366"/>
      <c r="L12" s="366"/>
      <c r="M12" s="366"/>
      <c r="N12" s="366"/>
      <c r="O12" s="366"/>
    </row>
    <row r="13" spans="1:18" ht="15" customHeight="1" x14ac:dyDescent="0.2">
      <c r="B13" s="368" t="s">
        <v>40</v>
      </c>
      <c r="C13" s="375">
        <v>19.426868408986703</v>
      </c>
      <c r="D13" s="370">
        <v>0.10652700229638959</v>
      </c>
      <c r="E13" s="377">
        <v>42.338289962825279</v>
      </c>
      <c r="F13" s="373">
        <v>0.11825381928520615</v>
      </c>
      <c r="G13" s="377">
        <v>67.732338308457713</v>
      </c>
      <c r="H13" s="373">
        <v>9.0354194027027185E-2</v>
      </c>
      <c r="I13" s="366"/>
      <c r="J13" s="366"/>
      <c r="K13" s="366"/>
      <c r="L13" s="366"/>
      <c r="M13" s="366"/>
      <c r="N13" s="366"/>
      <c r="O13" s="366"/>
    </row>
    <row r="14" spans="1:18" ht="15" customHeight="1" x14ac:dyDescent="0.2">
      <c r="B14" s="368" t="s">
        <v>41</v>
      </c>
      <c r="C14" s="375">
        <v>17.921107628004179</v>
      </c>
      <c r="D14" s="370">
        <v>0.20513624312366913</v>
      </c>
      <c r="E14" s="377">
        <v>27.590131578947368</v>
      </c>
      <c r="F14" s="373">
        <v>0.39634661945131977</v>
      </c>
      <c r="G14" s="377">
        <v>32.649895178197063</v>
      </c>
      <c r="H14" s="373">
        <v>0.54816403638627509</v>
      </c>
      <c r="I14" s="366"/>
      <c r="J14" s="366"/>
      <c r="K14" s="366"/>
      <c r="L14" s="366"/>
      <c r="M14" s="366"/>
      <c r="N14" s="366"/>
      <c r="O14" s="366"/>
    </row>
    <row r="15" spans="1:18" ht="15" customHeight="1" x14ac:dyDescent="0.2">
      <c r="B15" s="368" t="s">
        <v>9</v>
      </c>
      <c r="C15" s="375">
        <v>20.210146613916685</v>
      </c>
      <c r="D15" s="370">
        <v>0.10014870246834538</v>
      </c>
      <c r="E15" s="377">
        <v>44.131293706293704</v>
      </c>
      <c r="F15" s="373">
        <v>9.3051549316977469E-2</v>
      </c>
      <c r="G15" s="377">
        <v>69.691352549889132</v>
      </c>
      <c r="H15" s="373">
        <v>7.7403438909232097E-2</v>
      </c>
      <c r="I15" s="366"/>
      <c r="J15" s="366"/>
      <c r="K15" s="366"/>
      <c r="L15" s="366"/>
      <c r="M15" s="366"/>
      <c r="N15" s="366"/>
      <c r="O15" s="366"/>
    </row>
    <row r="16" spans="1:18" ht="15" customHeight="1" x14ac:dyDescent="0.2">
      <c r="B16" s="368" t="s">
        <v>8</v>
      </c>
      <c r="C16" s="375">
        <v>21.134425675675676</v>
      </c>
      <c r="D16" s="370">
        <v>0.63681318514218399</v>
      </c>
      <c r="E16" s="377">
        <v>34.528674911660779</v>
      </c>
      <c r="F16" s="373">
        <v>0.37471238799034884</v>
      </c>
      <c r="G16" s="377">
        <v>43.541551724137932</v>
      </c>
      <c r="H16" s="373">
        <v>0.45783063408219704</v>
      </c>
      <c r="I16" s="366"/>
      <c r="J16" s="366"/>
      <c r="K16" s="366"/>
      <c r="L16" s="366"/>
      <c r="M16" s="366"/>
      <c r="N16" s="366"/>
      <c r="O16" s="366"/>
    </row>
    <row r="17" spans="1:15" ht="15" customHeight="1" x14ac:dyDescent="0.2">
      <c r="B17" s="368" t="s">
        <v>7</v>
      </c>
      <c r="C17" s="375">
        <v>21.156306877723235</v>
      </c>
      <c r="D17" s="370">
        <v>0.26476961714432634</v>
      </c>
      <c r="E17" s="377">
        <v>43.238468318480074</v>
      </c>
      <c r="F17" s="373">
        <v>0.24263016155434483</v>
      </c>
      <c r="G17" s="377">
        <v>70.665447897623395</v>
      </c>
      <c r="H17" s="373">
        <v>0.19395219741777525</v>
      </c>
      <c r="I17" s="366"/>
      <c r="J17" s="366"/>
      <c r="K17" s="366"/>
      <c r="L17" s="366"/>
      <c r="M17" s="366"/>
      <c r="N17" s="366"/>
      <c r="O17" s="366"/>
    </row>
    <row r="18" spans="1:15" ht="15" customHeight="1" x14ac:dyDescent="0.2">
      <c r="B18" s="368" t="s">
        <v>43</v>
      </c>
      <c r="C18" s="375">
        <v>17.441824929054793</v>
      </c>
      <c r="D18" s="370">
        <v>0.2634805089860392</v>
      </c>
      <c r="E18" s="377">
        <v>30.243290043290042</v>
      </c>
      <c r="F18" s="373">
        <v>0.45057580229989047</v>
      </c>
      <c r="G18" s="377">
        <v>40.15664780763791</v>
      </c>
      <c r="H18" s="373">
        <v>0.51916237478526428</v>
      </c>
      <c r="I18" s="366"/>
      <c r="J18" s="366"/>
      <c r="K18" s="366"/>
      <c r="L18" s="366"/>
      <c r="M18" s="366"/>
      <c r="N18" s="366"/>
      <c r="O18" s="366"/>
    </row>
    <row r="19" spans="1:15" ht="15" customHeight="1" x14ac:dyDescent="0.2">
      <c r="B19" s="368" t="s">
        <v>44</v>
      </c>
      <c r="C19" s="375">
        <v>16.191731103045605</v>
      </c>
      <c r="D19" s="370">
        <v>0.23653335726785907</v>
      </c>
      <c r="E19" s="377">
        <v>25.484454031538231</v>
      </c>
      <c r="F19" s="373">
        <v>0.48695611660863336</v>
      </c>
      <c r="G19" s="377">
        <v>34.910749774164408</v>
      </c>
      <c r="H19" s="373">
        <v>0.55844142867096858</v>
      </c>
      <c r="I19" s="366"/>
      <c r="J19" s="366"/>
      <c r="K19" s="366"/>
      <c r="L19" s="366"/>
      <c r="M19" s="366"/>
      <c r="N19" s="366"/>
      <c r="O19" s="366"/>
    </row>
    <row r="20" spans="1:15" ht="15" customHeight="1" x14ac:dyDescent="0.2">
      <c r="B20" s="368" t="s">
        <v>6</v>
      </c>
      <c r="C20" s="375">
        <v>20.185112294512617</v>
      </c>
      <c r="D20" s="370">
        <v>0.10234324349331247</v>
      </c>
      <c r="E20" s="377">
        <v>31.000565078169146</v>
      </c>
      <c r="F20" s="373">
        <v>9.3936398140802221E-2</v>
      </c>
      <c r="G20" s="377">
        <v>54.991781845349273</v>
      </c>
      <c r="H20" s="373">
        <v>0.11436359567870706</v>
      </c>
      <c r="I20" s="366"/>
      <c r="J20" s="366"/>
      <c r="K20" s="366"/>
      <c r="L20" s="366"/>
      <c r="M20" s="366"/>
      <c r="N20" s="366"/>
      <c r="O20" s="366"/>
    </row>
    <row r="21" spans="1:15" ht="15" customHeight="1" x14ac:dyDescent="0.2">
      <c r="B21" s="368" t="s">
        <v>5</v>
      </c>
      <c r="C21" s="375">
        <v>19.884092501751926</v>
      </c>
      <c r="D21" s="370">
        <v>9.1345279125603515E-2</v>
      </c>
      <c r="E21" s="377">
        <v>43.681577787571619</v>
      </c>
      <c r="F21" s="373">
        <v>0.15301136310830099</v>
      </c>
      <c r="G21" s="377">
        <v>68.858720930232565</v>
      </c>
      <c r="H21" s="373">
        <v>0.14289744830174148</v>
      </c>
      <c r="I21" s="366"/>
      <c r="J21" s="366"/>
      <c r="K21" s="366"/>
      <c r="L21" s="366"/>
      <c r="M21" s="366"/>
      <c r="N21" s="366"/>
      <c r="O21" s="366"/>
    </row>
    <row r="22" spans="1:15" ht="15" customHeight="1" x14ac:dyDescent="0.2">
      <c r="B22" s="368" t="s">
        <v>38</v>
      </c>
      <c r="C22" s="375">
        <v>19.867292511201196</v>
      </c>
      <c r="D22" s="370">
        <v>7.758039753817364E-2</v>
      </c>
      <c r="E22" s="377">
        <v>44.137665081880613</v>
      </c>
      <c r="F22" s="373">
        <v>9.8123169730516505E-2</v>
      </c>
      <c r="G22" s="377">
        <v>68.656783656364595</v>
      </c>
      <c r="H22" s="373">
        <v>0.10423640558952699</v>
      </c>
      <c r="I22" s="366"/>
      <c r="J22" s="366"/>
      <c r="K22" s="366"/>
      <c r="L22" s="366"/>
      <c r="M22" s="366"/>
      <c r="N22" s="366"/>
      <c r="O22" s="366"/>
    </row>
    <row r="23" spans="1:15" ht="15" customHeight="1" x14ac:dyDescent="0.2">
      <c r="B23" s="368" t="s">
        <v>45</v>
      </c>
      <c r="C23" s="375">
        <v>19.965859730903698</v>
      </c>
      <c r="D23" s="370">
        <v>5.3809830055843361E-2</v>
      </c>
      <c r="E23" s="377">
        <v>35.015006546480009</v>
      </c>
      <c r="F23" s="373">
        <v>0.31648073639639784</v>
      </c>
      <c r="G23" s="377">
        <v>52.265095181439619</v>
      </c>
      <c r="H23" s="373">
        <v>0.34612925328099892</v>
      </c>
      <c r="I23" s="366"/>
      <c r="J23" s="366"/>
      <c r="K23" s="366"/>
      <c r="L23" s="366"/>
      <c r="M23" s="366"/>
      <c r="N23" s="366"/>
      <c r="O23" s="366"/>
    </row>
    <row r="24" spans="1:15" ht="15" customHeight="1" x14ac:dyDescent="0.2">
      <c r="B24" s="368" t="s">
        <v>46</v>
      </c>
      <c r="C24" s="375">
        <v>17.831533477321813</v>
      </c>
      <c r="D24" s="370">
        <v>0.22228036699134954</v>
      </c>
      <c r="E24" s="377">
        <v>34.668730650154799</v>
      </c>
      <c r="F24" s="373">
        <v>0.29568187334553453</v>
      </c>
      <c r="G24" s="377">
        <v>59.378318584070797</v>
      </c>
      <c r="H24" s="373">
        <v>0.18797121551572799</v>
      </c>
      <c r="I24" s="366"/>
      <c r="J24" s="366"/>
      <c r="K24" s="366"/>
      <c r="L24" s="366"/>
      <c r="M24" s="366"/>
      <c r="N24" s="366"/>
      <c r="O24" s="366"/>
    </row>
    <row r="25" spans="1:15" ht="15" customHeight="1" x14ac:dyDescent="0.2">
      <c r="B25" s="368" t="s">
        <v>47</v>
      </c>
      <c r="C25" s="375">
        <v>57.968511450381676</v>
      </c>
      <c r="D25" s="370">
        <v>1.006858424105429</v>
      </c>
      <c r="E25" s="377">
        <v>95.117919075144513</v>
      </c>
      <c r="F25" s="373">
        <v>0.64550250610612148</v>
      </c>
      <c r="G25" s="377">
        <v>103.19318181818181</v>
      </c>
      <c r="H25" s="373">
        <v>0.55666576850895444</v>
      </c>
      <c r="I25" s="366"/>
      <c r="J25" s="366"/>
      <c r="K25" s="366"/>
      <c r="L25" s="366"/>
      <c r="M25" s="366"/>
      <c r="N25" s="366"/>
      <c r="O25" s="366"/>
    </row>
    <row r="26" spans="1:15" ht="15" customHeight="1" x14ac:dyDescent="0.2">
      <c r="B26" s="368" t="s">
        <v>48</v>
      </c>
      <c r="C26" s="375">
        <v>21.036469273743009</v>
      </c>
      <c r="D26" s="370">
        <v>0.6882089851731521</v>
      </c>
      <c r="E26" s="377">
        <v>28.216228765571934</v>
      </c>
      <c r="F26" s="373">
        <v>0.62832411040236325</v>
      </c>
      <c r="G26" s="377">
        <v>33.786982905982896</v>
      </c>
      <c r="H26" s="373">
        <v>0.64319424186120644</v>
      </c>
      <c r="I26" s="366"/>
      <c r="J26" s="366"/>
      <c r="K26" s="366"/>
      <c r="L26" s="366"/>
      <c r="M26" s="366"/>
      <c r="N26" s="366"/>
      <c r="O26" s="366"/>
    </row>
    <row r="27" spans="1:15" ht="15" customHeight="1" x14ac:dyDescent="0.2">
      <c r="B27" s="368" t="s">
        <v>49</v>
      </c>
      <c r="C27" s="375">
        <v>16.9440350877193</v>
      </c>
      <c r="D27" s="370">
        <v>0.33259645225806994</v>
      </c>
      <c r="E27" s="377">
        <v>26.667309384164163</v>
      </c>
      <c r="F27" s="373">
        <v>0.4686736526305606</v>
      </c>
      <c r="G27" s="377">
        <v>36.127420689655111</v>
      </c>
      <c r="H27" s="373">
        <v>0.47765038898802803</v>
      </c>
      <c r="I27" s="366"/>
      <c r="J27" s="366"/>
      <c r="K27" s="366"/>
      <c r="L27" s="366"/>
      <c r="M27" s="366"/>
      <c r="N27" s="366"/>
      <c r="O27" s="366"/>
    </row>
    <row r="28" spans="1:15" ht="15" customHeight="1" x14ac:dyDescent="0.2">
      <c r="B28" s="368" t="s">
        <v>4</v>
      </c>
      <c r="C28" s="375">
        <v>20.353200883002206</v>
      </c>
      <c r="D28" s="370">
        <v>9.0792436794080819E-2</v>
      </c>
      <c r="E28" s="377">
        <v>45</v>
      </c>
      <c r="F28" s="373">
        <v>2.7886924672807047E-2</v>
      </c>
      <c r="G28" s="377">
        <v>70.417475728155338</v>
      </c>
      <c r="H28" s="373">
        <v>4.9480078403487865E-2</v>
      </c>
      <c r="I28" s="366"/>
      <c r="J28" s="366"/>
      <c r="K28" s="366"/>
      <c r="L28" s="366"/>
      <c r="M28" s="366"/>
      <c r="N28" s="366"/>
      <c r="O28" s="366"/>
    </row>
    <row r="29" spans="1:15" ht="15" customHeight="1" x14ac:dyDescent="0.2">
      <c r="B29" s="369" t="s">
        <v>3</v>
      </c>
      <c r="C29" s="378">
        <v>16.316055070006723</v>
      </c>
      <c r="D29" s="371">
        <v>0.49435425599131338</v>
      </c>
      <c r="E29" s="378">
        <v>37.921678729062151</v>
      </c>
      <c r="F29" s="374">
        <v>0.33498056239547558</v>
      </c>
      <c r="G29" s="378">
        <v>58.61936561749399</v>
      </c>
      <c r="H29" s="374">
        <v>0.33105935100657941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4.5" customHeight="1" x14ac:dyDescent="0.2">
      <c r="B32" s="1177" t="s">
        <v>299</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460</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10.089636537631584</v>
      </c>
      <c r="D11" s="370">
        <v>0.20402669014775973</v>
      </c>
      <c r="E11" s="376">
        <v>40.17009625211648</v>
      </c>
      <c r="F11" s="372">
        <v>0.20580012188541538</v>
      </c>
      <c r="G11" s="376">
        <v>61.744380572097349</v>
      </c>
      <c r="H11" s="372">
        <v>0.25770359141144228</v>
      </c>
      <c r="I11" s="366"/>
      <c r="J11" s="366"/>
      <c r="K11" s="366"/>
      <c r="L11" s="366"/>
      <c r="M11" s="366"/>
      <c r="N11" s="366"/>
      <c r="O11" s="366"/>
    </row>
    <row r="12" spans="1:18" ht="15" customHeight="1" x14ac:dyDescent="0.2">
      <c r="B12" s="368" t="s">
        <v>10</v>
      </c>
      <c r="C12" s="375">
        <v>9.6536010197578079</v>
      </c>
      <c r="D12" s="370">
        <v>0.40387023685694728</v>
      </c>
      <c r="E12" s="377">
        <v>22.934184016118198</v>
      </c>
      <c r="F12" s="373">
        <v>0.28244325808650389</v>
      </c>
      <c r="G12" s="377">
        <v>47.092261904761905</v>
      </c>
      <c r="H12" s="373">
        <v>0.1089833244928424</v>
      </c>
      <c r="I12" s="366"/>
      <c r="J12" s="366"/>
      <c r="K12" s="366"/>
      <c r="L12" s="366"/>
      <c r="M12" s="366"/>
      <c r="N12" s="366"/>
      <c r="O12" s="366"/>
    </row>
    <row r="13" spans="1:18" ht="15" customHeight="1" x14ac:dyDescent="0.2">
      <c r="B13" s="368" t="s">
        <v>40</v>
      </c>
      <c r="C13" s="375">
        <v>19.409697821503865</v>
      </c>
      <c r="D13" s="370">
        <v>0.10703913190459763</v>
      </c>
      <c r="E13" s="377">
        <v>42.249176728869372</v>
      </c>
      <c r="F13" s="373">
        <v>0.11990006911426379</v>
      </c>
      <c r="G13" s="377">
        <v>67.559957173447543</v>
      </c>
      <c r="H13" s="373">
        <v>9.3476077190386322E-2</v>
      </c>
      <c r="I13" s="366"/>
      <c r="J13" s="366"/>
      <c r="K13" s="366"/>
      <c r="L13" s="366"/>
      <c r="M13" s="366"/>
      <c r="N13" s="366"/>
      <c r="O13" s="366"/>
    </row>
    <row r="14" spans="1:18" ht="15" customHeight="1" x14ac:dyDescent="0.2">
      <c r="B14" s="368" t="s">
        <v>41</v>
      </c>
      <c r="C14" s="375">
        <v>17.921107628004179</v>
      </c>
      <c r="D14" s="370">
        <v>0.20513624312366913</v>
      </c>
      <c r="E14" s="377">
        <v>27.590131578947368</v>
      </c>
      <c r="F14" s="373">
        <v>0.39634661945131977</v>
      </c>
      <c r="G14" s="377">
        <v>32.649895178197063</v>
      </c>
      <c r="H14" s="373">
        <v>0.54816403638627509</v>
      </c>
      <c r="I14" s="366"/>
      <c r="J14" s="366"/>
      <c r="K14" s="366"/>
      <c r="L14" s="366"/>
      <c r="M14" s="366"/>
      <c r="N14" s="366"/>
      <c r="O14" s="366"/>
    </row>
    <row r="15" spans="1:18" ht="15" customHeight="1" x14ac:dyDescent="0.2">
      <c r="B15" s="368" t="s">
        <v>9</v>
      </c>
      <c r="C15" s="375">
        <v>18.30263157894737</v>
      </c>
      <c r="D15" s="370">
        <v>0.23591330747290698</v>
      </c>
      <c r="E15" s="377">
        <v>34.846625766871163</v>
      </c>
      <c r="F15" s="373">
        <v>0.3226703769434569</v>
      </c>
      <c r="G15" s="377">
        <v>61.613207547169814</v>
      </c>
      <c r="H15" s="373">
        <v>0.17288192672027705</v>
      </c>
      <c r="I15" s="366"/>
      <c r="J15" s="366"/>
      <c r="K15" s="366"/>
      <c r="L15" s="366"/>
      <c r="M15" s="366"/>
      <c r="N15" s="366"/>
      <c r="O15" s="366"/>
    </row>
    <row r="16" spans="1:18" ht="15" customHeight="1" x14ac:dyDescent="0.2">
      <c r="B16" s="368" t="s">
        <v>8</v>
      </c>
      <c r="C16" s="375">
        <v>21.134425675675676</v>
      </c>
      <c r="D16" s="370">
        <v>0.63681318514218399</v>
      </c>
      <c r="E16" s="377">
        <v>34.528674911660779</v>
      </c>
      <c r="F16" s="373">
        <v>0.37471238799034884</v>
      </c>
      <c r="G16" s="377">
        <v>43.541551724137932</v>
      </c>
      <c r="H16" s="373">
        <v>0.45783063408219704</v>
      </c>
      <c r="I16" s="366"/>
      <c r="J16" s="366"/>
      <c r="K16" s="366"/>
      <c r="L16" s="366"/>
      <c r="M16" s="366"/>
      <c r="N16" s="366"/>
      <c r="O16" s="366"/>
    </row>
    <row r="17" spans="1:15" ht="15" customHeight="1" x14ac:dyDescent="0.2">
      <c r="B17" s="368" t="s">
        <v>7</v>
      </c>
      <c r="C17" s="375">
        <v>20.476727303783413</v>
      </c>
      <c r="D17" s="370">
        <v>0.29087662027816208</v>
      </c>
      <c r="E17" s="377">
        <v>42.215486359878753</v>
      </c>
      <c r="F17" s="373">
        <v>0.2639173386514217</v>
      </c>
      <c r="G17" s="377">
        <v>69.722068584070797</v>
      </c>
      <c r="H17" s="373">
        <v>0.20843649314336174</v>
      </c>
      <c r="I17" s="366"/>
      <c r="J17" s="366"/>
      <c r="K17" s="366"/>
      <c r="L17" s="366"/>
      <c r="M17" s="366"/>
      <c r="N17" s="366"/>
      <c r="O17" s="366"/>
    </row>
    <row r="18" spans="1:15" ht="15" customHeight="1" x14ac:dyDescent="0.2">
      <c r="B18" s="368" t="s">
        <v>43</v>
      </c>
      <c r="C18" s="375">
        <v>17.378890547835073</v>
      </c>
      <c r="D18" s="370">
        <v>0.26771984478820882</v>
      </c>
      <c r="E18" s="377">
        <v>29.963880054520672</v>
      </c>
      <c r="F18" s="373">
        <v>0.4568969912115412</v>
      </c>
      <c r="G18" s="377">
        <v>39.410974244120943</v>
      </c>
      <c r="H18" s="373">
        <v>0.52549577731892116</v>
      </c>
      <c r="I18" s="366"/>
      <c r="J18" s="366"/>
      <c r="K18" s="366"/>
      <c r="L18" s="366"/>
      <c r="M18" s="366"/>
      <c r="N18" s="366"/>
      <c r="O18" s="366"/>
    </row>
    <row r="19" spans="1:15" ht="15" customHeight="1" x14ac:dyDescent="0.2">
      <c r="B19" s="368" t="s">
        <v>44</v>
      </c>
      <c r="C19" s="375">
        <v>16.441500112283855</v>
      </c>
      <c r="D19" s="370">
        <v>0.24079057346928695</v>
      </c>
      <c r="E19" s="377">
        <v>24.118237190970977</v>
      </c>
      <c r="F19" s="373">
        <v>0.51657415293967879</v>
      </c>
      <c r="G19" s="377">
        <v>31.084784411276949</v>
      </c>
      <c r="H19" s="373">
        <v>0.56590603386662119</v>
      </c>
      <c r="I19" s="366"/>
      <c r="J19" s="366"/>
      <c r="K19" s="366"/>
      <c r="L19" s="366"/>
      <c r="M19" s="366"/>
      <c r="N19" s="366"/>
      <c r="O19" s="366"/>
    </row>
    <row r="20" spans="1:15" ht="15" customHeight="1" x14ac:dyDescent="0.2">
      <c r="B20" s="368" t="s">
        <v>6</v>
      </c>
      <c r="C20" s="375">
        <v>20.100928542591845</v>
      </c>
      <c r="D20" s="370">
        <v>7.3024118530443341E-2</v>
      </c>
      <c r="E20" s="377">
        <v>30.71085164835165</v>
      </c>
      <c r="F20" s="373">
        <v>9.4717024312983122E-2</v>
      </c>
      <c r="G20" s="377">
        <v>53.944894651539705</v>
      </c>
      <c r="H20" s="373">
        <v>0.15085444566632006</v>
      </c>
      <c r="I20" s="366"/>
      <c r="J20" s="366"/>
      <c r="K20" s="366"/>
      <c r="L20" s="366"/>
      <c r="M20" s="366"/>
      <c r="N20" s="366"/>
      <c r="O20" s="366"/>
    </row>
    <row r="21" spans="1:15" ht="15" customHeight="1" x14ac:dyDescent="0.2">
      <c r="B21" s="368" t="s">
        <v>5</v>
      </c>
      <c r="C21" s="375">
        <v>20.129151291512915</v>
      </c>
      <c r="D21" s="370">
        <v>0.21226947114495079</v>
      </c>
      <c r="E21" s="377">
        <v>44.416083916083913</v>
      </c>
      <c r="F21" s="373">
        <v>0.30497279642832603</v>
      </c>
      <c r="G21" s="377">
        <v>73.668639053254438</v>
      </c>
      <c r="H21" s="373">
        <v>0.38887155254113304</v>
      </c>
      <c r="I21" s="366"/>
      <c r="J21" s="366"/>
      <c r="K21" s="366"/>
      <c r="L21" s="366"/>
      <c r="M21" s="366"/>
      <c r="N21" s="366"/>
      <c r="O21" s="366"/>
    </row>
    <row r="22" spans="1:15" ht="15" customHeight="1" x14ac:dyDescent="0.2">
      <c r="B22" s="368" t="s">
        <v>38</v>
      </c>
      <c r="C22" s="375">
        <v>19.836599675446262</v>
      </c>
      <c r="D22" s="370">
        <v>8.3628236150203081E-2</v>
      </c>
      <c r="E22" s="377">
        <v>44.105841068598593</v>
      </c>
      <c r="F22" s="373">
        <v>9.8570790879113399E-2</v>
      </c>
      <c r="G22" s="377">
        <v>68.624548341180329</v>
      </c>
      <c r="H22" s="373">
        <v>0.10597331923968412</v>
      </c>
      <c r="I22" s="366"/>
      <c r="J22" s="366"/>
      <c r="K22" s="366"/>
      <c r="L22" s="366"/>
      <c r="M22" s="366"/>
      <c r="N22" s="366"/>
      <c r="O22" s="366"/>
    </row>
    <row r="23" spans="1:15" ht="15" customHeight="1" x14ac:dyDescent="0.2">
      <c r="B23" s="368" t="s">
        <v>45</v>
      </c>
      <c r="C23" s="375">
        <v>19.95932974065342</v>
      </c>
      <c r="D23" s="370">
        <v>5.1718784696044989E-2</v>
      </c>
      <c r="E23" s="377">
        <v>34.578189084025659</v>
      </c>
      <c r="F23" s="373">
        <v>0.32149771521194426</v>
      </c>
      <c r="G23" s="377">
        <v>50.656802335008919</v>
      </c>
      <c r="H23" s="373">
        <v>0.35613718125221494</v>
      </c>
      <c r="I23" s="366"/>
      <c r="J23" s="366"/>
      <c r="K23" s="366"/>
      <c r="L23" s="366"/>
      <c r="M23" s="366"/>
      <c r="N23" s="366"/>
      <c r="O23" s="366"/>
    </row>
    <row r="24" spans="1:15" ht="15" customHeight="1" x14ac:dyDescent="0.2">
      <c r="B24" s="368" t="s">
        <v>46</v>
      </c>
      <c r="C24" s="375">
        <v>17.822029300054261</v>
      </c>
      <c r="D24" s="370">
        <v>0.22279656715519111</v>
      </c>
      <c r="E24" s="377">
        <v>34.686659772492241</v>
      </c>
      <c r="F24" s="373">
        <v>0.29556915182711513</v>
      </c>
      <c r="G24" s="377">
        <v>59.364444444444445</v>
      </c>
      <c r="H24" s="373">
        <v>0.18821181103203433</v>
      </c>
      <c r="I24" s="366"/>
      <c r="J24" s="366"/>
      <c r="K24" s="366"/>
      <c r="L24" s="366"/>
      <c r="M24" s="366"/>
      <c r="N24" s="366"/>
      <c r="O24" s="366"/>
    </row>
    <row r="25" spans="1:15" ht="15" customHeight="1" x14ac:dyDescent="0.2">
      <c r="B25" s="368" t="s">
        <v>47</v>
      </c>
      <c r="C25" s="375">
        <v>14.482529118136439</v>
      </c>
      <c r="D25" s="370">
        <v>0.60533624089052918</v>
      </c>
      <c r="E25" s="377">
        <v>18.010830324909747</v>
      </c>
      <c r="F25" s="373">
        <v>0.6256757725079104</v>
      </c>
      <c r="G25" s="377">
        <v>22.237037037037037</v>
      </c>
      <c r="H25" s="373">
        <v>0.52155638711984265</v>
      </c>
      <c r="I25" s="366"/>
      <c r="J25" s="366"/>
      <c r="K25" s="366"/>
      <c r="L25" s="366"/>
      <c r="M25" s="366"/>
      <c r="N25" s="366"/>
      <c r="O25" s="366"/>
    </row>
    <row r="26" spans="1:15" ht="15" customHeight="1" x14ac:dyDescent="0.2">
      <c r="B26" s="368" t="s">
        <v>48</v>
      </c>
      <c r="C26" s="375">
        <v>21.036469273743009</v>
      </c>
      <c r="D26" s="370">
        <v>0.6882089851731521</v>
      </c>
      <c r="E26" s="377">
        <v>28.216228765571934</v>
      </c>
      <c r="F26" s="373">
        <v>0.62832411040236325</v>
      </c>
      <c r="G26" s="377">
        <v>33.786982905982896</v>
      </c>
      <c r="H26" s="373">
        <v>0.64319424186120644</v>
      </c>
      <c r="I26" s="366"/>
      <c r="J26" s="366"/>
      <c r="K26" s="366"/>
      <c r="L26" s="366"/>
      <c r="M26" s="366"/>
      <c r="N26" s="366"/>
      <c r="O26" s="366"/>
    </row>
    <row r="27" spans="1:15" ht="15" customHeight="1" x14ac:dyDescent="0.2">
      <c r="B27" s="368" t="s">
        <v>49</v>
      </c>
      <c r="C27" s="375">
        <v>16.9440350877193</v>
      </c>
      <c r="D27" s="370">
        <v>0.33259645225806994</v>
      </c>
      <c r="E27" s="377">
        <v>26.667309384164163</v>
      </c>
      <c r="F27" s="373">
        <v>0.4686736526305606</v>
      </c>
      <c r="G27" s="377">
        <v>36.127420689655111</v>
      </c>
      <c r="H27" s="373">
        <v>0.47765038898802803</v>
      </c>
      <c r="I27" s="366"/>
      <c r="J27" s="366"/>
      <c r="K27" s="366"/>
      <c r="L27" s="366"/>
      <c r="M27" s="366"/>
      <c r="N27" s="366"/>
      <c r="O27" s="366"/>
    </row>
    <row r="28" spans="1:15" ht="15" customHeight="1" x14ac:dyDescent="0.2">
      <c r="B28" s="368" t="s">
        <v>4</v>
      </c>
      <c r="C28" s="375">
        <v>20.353982300884955</v>
      </c>
      <c r="D28" s="370">
        <v>9.0885867122759104E-2</v>
      </c>
      <c r="E28" s="377">
        <v>45</v>
      </c>
      <c r="F28" s="373">
        <v>2.7886924672807047E-2</v>
      </c>
      <c r="G28" s="377">
        <v>70.417475728155338</v>
      </c>
      <c r="H28" s="373">
        <v>4.9480078403487865E-2</v>
      </c>
      <c r="I28" s="366"/>
      <c r="J28" s="366"/>
      <c r="K28" s="366"/>
      <c r="L28" s="366"/>
      <c r="M28" s="366"/>
      <c r="N28" s="366"/>
      <c r="O28" s="366"/>
    </row>
    <row r="29" spans="1:15" ht="15" customHeight="1" x14ac:dyDescent="0.2">
      <c r="B29" s="369" t="s">
        <v>3</v>
      </c>
      <c r="C29" s="378">
        <v>15.200268927214248</v>
      </c>
      <c r="D29" s="371">
        <v>0.38995955857724135</v>
      </c>
      <c r="E29" s="378">
        <v>37.205768009346755</v>
      </c>
      <c r="F29" s="374">
        <v>0.30218299586582625</v>
      </c>
      <c r="G29" s="378">
        <v>56.803516468941083</v>
      </c>
      <c r="H29" s="374">
        <v>0.34078321099798425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77" t="s">
        <v>299</v>
      </c>
      <c r="C32" s="1177"/>
      <c r="D32" s="1177"/>
      <c r="E32" s="1177"/>
      <c r="F32" s="1177"/>
      <c r="G32" s="1177"/>
      <c r="H32" s="1177"/>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459</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23.5</v>
      </c>
      <c r="D12" s="370">
        <v>0.33098615289583072</v>
      </c>
      <c r="E12" s="377">
        <v>18</v>
      </c>
      <c r="F12" s="373">
        <v>0.15713484026367724</v>
      </c>
      <c r="G12" s="377">
        <v>46</v>
      </c>
      <c r="H12" s="373" t="s">
        <v>375</v>
      </c>
      <c r="I12" s="366"/>
      <c r="J12" s="366"/>
      <c r="K12" s="366"/>
      <c r="L12" s="366"/>
      <c r="M12" s="366"/>
      <c r="N12" s="366"/>
      <c r="O12" s="366"/>
    </row>
    <row r="13" spans="1:18" ht="15" customHeight="1" x14ac:dyDescent="0.2">
      <c r="B13" s="368" t="s">
        <v>40</v>
      </c>
      <c r="C13" s="375">
        <v>20.21505376344086</v>
      </c>
      <c r="D13" s="370">
        <v>7.2148184189370149E-2</v>
      </c>
      <c r="E13" s="377">
        <v>45</v>
      </c>
      <c r="F13" s="373">
        <v>0</v>
      </c>
      <c r="G13" s="377">
        <v>70</v>
      </c>
      <c r="H13" s="373">
        <v>0</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20.3170312115999</v>
      </c>
      <c r="D15" s="370">
        <v>8.6247874529613855E-2</v>
      </c>
      <c r="E15" s="377">
        <v>44.692436040044491</v>
      </c>
      <c r="F15" s="373">
        <v>4.8811424742810215E-2</v>
      </c>
      <c r="G15" s="377">
        <v>70.529613313754282</v>
      </c>
      <c r="H15" s="373">
        <v>5.0960003574444565E-2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22.395359701027719</v>
      </c>
      <c r="D17" s="370">
        <v>0.20718998841939976</v>
      </c>
      <c r="E17" s="377">
        <v>45.752793769048424</v>
      </c>
      <c r="F17" s="373">
        <v>0.17838281107970666</v>
      </c>
      <c r="G17" s="377">
        <v>72.505393743257827</v>
      </c>
      <c r="H17" s="373">
        <v>0.16159116709394547</v>
      </c>
      <c r="I17" s="366"/>
      <c r="J17" s="366"/>
      <c r="K17" s="366"/>
      <c r="L17" s="366"/>
      <c r="M17" s="366"/>
      <c r="N17" s="366"/>
      <c r="O17" s="366"/>
    </row>
    <row r="18" spans="1:15" ht="15" customHeight="1" x14ac:dyDescent="0.2">
      <c r="B18" s="368" t="s">
        <v>43</v>
      </c>
      <c r="C18" s="375">
        <v>18.646153846153847</v>
      </c>
      <c r="D18" s="370">
        <v>0.16539625688586912</v>
      </c>
      <c r="E18" s="377">
        <v>35.88532110091743</v>
      </c>
      <c r="F18" s="373">
        <v>0.30244878329397101</v>
      </c>
      <c r="G18" s="377">
        <v>53.563758389261743</v>
      </c>
      <c r="H18" s="373">
        <v>0.34924656413173211</v>
      </c>
      <c r="I18" s="366"/>
      <c r="J18" s="366"/>
      <c r="K18" s="366"/>
      <c r="L18" s="366"/>
      <c r="M18" s="366"/>
      <c r="N18" s="366"/>
      <c r="O18" s="366"/>
    </row>
    <row r="19" spans="1:15" ht="15" customHeight="1" x14ac:dyDescent="0.2">
      <c r="B19" s="368" t="s">
        <v>44</v>
      </c>
      <c r="C19" s="375">
        <v>15.601380042462845</v>
      </c>
      <c r="D19" s="370">
        <v>0.22015720993345075</v>
      </c>
      <c r="E19" s="377">
        <v>32.174122807017547</v>
      </c>
      <c r="F19" s="373">
        <v>0.30163124302837718</v>
      </c>
      <c r="G19" s="377">
        <v>60.869198312236286</v>
      </c>
      <c r="H19" s="373">
        <v>0.1525088836044613</v>
      </c>
      <c r="I19" s="366"/>
      <c r="J19" s="366"/>
      <c r="K19" s="366"/>
      <c r="L19" s="366"/>
      <c r="M19" s="366"/>
      <c r="N19" s="366"/>
      <c r="O19" s="366"/>
    </row>
    <row r="20" spans="1:15" ht="15" customHeight="1" x14ac:dyDescent="0.2">
      <c r="B20" s="368" t="s">
        <v>6</v>
      </c>
      <c r="C20" s="375">
        <v>20.218957961369906</v>
      </c>
      <c r="D20" s="370">
        <v>0.1118416514725832</v>
      </c>
      <c r="E20" s="377">
        <v>31.110044121463794</v>
      </c>
      <c r="F20" s="373">
        <v>9.3415849674196E-2</v>
      </c>
      <c r="G20" s="377">
        <v>55.305339805825241</v>
      </c>
      <c r="H20" s="373">
        <v>0.10094090602463474</v>
      </c>
      <c r="I20" s="366"/>
      <c r="J20" s="366"/>
      <c r="K20" s="366"/>
      <c r="L20" s="366"/>
      <c r="M20" s="366"/>
      <c r="N20" s="366"/>
      <c r="O20" s="366"/>
    </row>
    <row r="21" spans="1:15" ht="15" customHeight="1" x14ac:dyDescent="0.2">
      <c r="B21" s="368" t="s">
        <v>5</v>
      </c>
      <c r="C21" s="375">
        <v>19.863946610040951</v>
      </c>
      <c r="D21" s="370">
        <v>7.2370505120167378E-2</v>
      </c>
      <c r="E21" s="377">
        <v>43.63217309501411</v>
      </c>
      <c r="F21" s="373">
        <v>0.13624338109144452</v>
      </c>
      <c r="G21" s="377">
        <v>68.610210944665241</v>
      </c>
      <c r="H21" s="373">
        <v>0.11138560320416328</v>
      </c>
      <c r="I21" s="366"/>
      <c r="J21" s="366"/>
      <c r="K21" s="366"/>
      <c r="L21" s="366"/>
      <c r="M21" s="366"/>
      <c r="N21" s="366"/>
      <c r="O21" s="366"/>
    </row>
    <row r="22" spans="1:15" ht="15" customHeight="1" x14ac:dyDescent="0.2">
      <c r="B22" s="368" t="s">
        <v>38</v>
      </c>
      <c r="C22" s="375">
        <v>20.0476889214967</v>
      </c>
      <c r="D22" s="370">
        <v>1.7720882575474484E-2</v>
      </c>
      <c r="E22" s="377">
        <v>44.583201267828841</v>
      </c>
      <c r="F22" s="373">
        <v>9.1252782586745518E-2</v>
      </c>
      <c r="G22" s="377">
        <v>69.371359223300971</v>
      </c>
      <c r="H22" s="373">
        <v>5.3296266705494325E-2</v>
      </c>
      <c r="I22" s="366"/>
      <c r="J22" s="366"/>
      <c r="K22" s="366"/>
      <c r="L22" s="366"/>
      <c r="M22" s="366"/>
      <c r="N22" s="366"/>
      <c r="O22" s="366"/>
    </row>
    <row r="23" spans="1:15" ht="15" customHeight="1" x14ac:dyDescent="0.2">
      <c r="B23" s="368" t="s">
        <v>45</v>
      </c>
      <c r="C23" s="375">
        <v>20.075187969924812</v>
      </c>
      <c r="D23" s="370">
        <v>8.0758041758816262E-2</v>
      </c>
      <c r="E23" s="377">
        <v>44.904761904761905</v>
      </c>
      <c r="F23" s="373">
        <v>3.8382550798042647E-2</v>
      </c>
      <c r="G23" s="377">
        <v>70.071813285457807</v>
      </c>
      <c r="H23" s="373">
        <v>1.7080003172783347E-2</v>
      </c>
      <c r="I23" s="366"/>
      <c r="J23" s="366"/>
      <c r="K23" s="366"/>
      <c r="L23" s="366"/>
      <c r="M23" s="366"/>
      <c r="N23" s="366"/>
      <c r="O23" s="366"/>
    </row>
    <row r="24" spans="1:15" ht="15" customHeight="1" x14ac:dyDescent="0.2">
      <c r="B24" s="368" t="s">
        <v>46</v>
      </c>
      <c r="C24" s="375">
        <v>19.777777777777779</v>
      </c>
      <c r="D24" s="370">
        <v>3.3707865168539804E-2</v>
      </c>
      <c r="E24" s="377">
        <v>26</v>
      </c>
      <c r="F24" s="373">
        <v>0.21757131728816848</v>
      </c>
      <c r="G24" s="377">
        <v>62.5</v>
      </c>
      <c r="H24" s="373">
        <v>0.16970562748477142</v>
      </c>
      <c r="I24" s="366"/>
      <c r="J24" s="366"/>
      <c r="K24" s="366"/>
      <c r="L24" s="366"/>
      <c r="M24" s="366"/>
      <c r="N24" s="366"/>
      <c r="O24" s="366"/>
    </row>
    <row r="25" spans="1:15" ht="15" customHeight="1" x14ac:dyDescent="0.2">
      <c r="B25" s="368" t="s">
        <v>47</v>
      </c>
      <c r="C25" s="375">
        <v>116.43624161073825</v>
      </c>
      <c r="D25" s="370">
        <v>0.37626026772489435</v>
      </c>
      <c r="E25" s="377">
        <v>131.44217687074831</v>
      </c>
      <c r="F25" s="373">
        <v>0.28074374380039779</v>
      </c>
      <c r="G25" s="377">
        <v>131.00254452926208</v>
      </c>
      <c r="H25" s="373">
        <v>0.28128468336648049</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v>20</v>
      </c>
      <c r="D28" s="370">
        <v>0</v>
      </c>
      <c r="E28" s="377" t="s">
        <v>375</v>
      </c>
      <c r="F28" s="373" t="s">
        <v>375</v>
      </c>
      <c r="G28" s="377" t="s">
        <v>375</v>
      </c>
      <c r="H28" s="373" t="s">
        <v>375</v>
      </c>
      <c r="I28" s="366"/>
      <c r="J28" s="366"/>
      <c r="K28" s="366"/>
      <c r="L28" s="366"/>
      <c r="M28" s="366"/>
      <c r="N28" s="366"/>
      <c r="O28" s="366"/>
    </row>
    <row r="29" spans="1:15" ht="15" customHeight="1" x14ac:dyDescent="0.2">
      <c r="B29" s="369" t="s">
        <v>3</v>
      </c>
      <c r="C29" s="378">
        <v>20.778547420721907</v>
      </c>
      <c r="D29" s="371">
        <v>0.60846770068723732</v>
      </c>
      <c r="E29" s="378">
        <v>42.889889535832836</v>
      </c>
      <c r="F29" s="374">
        <v>0.45197111668087753</v>
      </c>
      <c r="G29" s="378">
        <v>68.818392517175724</v>
      </c>
      <c r="H29" s="374">
        <v>0.23642230243348902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77" t="s">
        <v>299</v>
      </c>
      <c r="C32" s="1177"/>
      <c r="D32" s="1177"/>
      <c r="E32" s="1177"/>
      <c r="F32" s="1177"/>
      <c r="G32" s="1177"/>
      <c r="H32" s="1177"/>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4" customFormat="1" x14ac:dyDescent="0.2">
      <c r="B1" s="354" t="s">
        <v>85</v>
      </c>
      <c r="C1" s="354" t="s">
        <v>69</v>
      </c>
      <c r="F1" s="354" t="s">
        <v>68</v>
      </c>
      <c r="J1" s="354" t="s">
        <v>85</v>
      </c>
      <c r="K1" s="354" t="s">
        <v>70</v>
      </c>
    </row>
    <row r="2" spans="2:24" s="2" customFormat="1" ht="15" customHeight="1" x14ac:dyDescent="0.2">
      <c r="B2" s="11"/>
    </row>
    <row r="3" spans="2:24" s="44" customFormat="1" ht="38.25" customHeight="1" x14ac:dyDescent="0.2">
      <c r="B3" s="1058"/>
      <c r="C3" s="1058"/>
      <c r="D3" s="1058"/>
    </row>
    <row r="4" spans="2:24" s="7" customFormat="1" ht="23.25" customHeight="1" x14ac:dyDescent="0.2">
      <c r="B4" s="1173" t="s">
        <v>462</v>
      </c>
      <c r="C4" s="1173"/>
      <c r="D4" s="1173"/>
      <c r="E4" s="1173"/>
      <c r="F4" s="1173"/>
      <c r="G4" s="1173"/>
      <c r="H4" s="1173"/>
      <c r="I4" s="1173"/>
      <c r="J4" s="1173"/>
      <c r="K4" s="1173"/>
      <c r="L4" s="1173"/>
      <c r="M4" s="1173"/>
      <c r="N4" s="1173"/>
      <c r="O4" s="1173"/>
      <c r="P4" s="1173"/>
      <c r="Q4" s="1173"/>
      <c r="R4" s="1173"/>
      <c r="S4" s="1173"/>
      <c r="T4" s="1173"/>
      <c r="U4" s="1173"/>
      <c r="V4" s="1173"/>
      <c r="W4" s="389"/>
      <c r="X4" s="389"/>
    </row>
    <row r="5" spans="2:24" s="7" customFormat="1" ht="15.75" customHeight="1" x14ac:dyDescent="0.2">
      <c r="B5" s="1171" t="str">
        <f>porsaad!B6</f>
        <v>Situación a 30 de junio de 2023</v>
      </c>
      <c r="C5" s="1171"/>
      <c r="D5" s="1171"/>
      <c r="E5" s="1171"/>
      <c r="F5" s="1171"/>
      <c r="G5" s="1171"/>
      <c r="H5" s="1171"/>
      <c r="I5" s="1171"/>
      <c r="J5" s="1171"/>
      <c r="K5" s="1171"/>
      <c r="L5" s="1171"/>
      <c r="M5" s="1171"/>
      <c r="N5" s="1171"/>
      <c r="O5" s="1171"/>
      <c r="P5" s="1171"/>
      <c r="Q5" s="1171"/>
      <c r="R5" s="1171"/>
      <c r="S5" s="1171"/>
      <c r="T5" s="1171"/>
      <c r="U5" s="1171"/>
      <c r="V5" s="1171"/>
      <c r="W5" s="401"/>
      <c r="X5" s="401"/>
    </row>
    <row r="7" spans="2:24" ht="16.5" customHeight="1" x14ac:dyDescent="0.2">
      <c r="M7" s="355"/>
      <c r="S7" s="355"/>
    </row>
    <row r="8" spans="2:24" ht="16.5" customHeight="1" x14ac:dyDescent="0.2">
      <c r="M8" s="355"/>
      <c r="S8" s="355"/>
    </row>
    <row r="9" spans="2:24" ht="15" customHeight="1" x14ac:dyDescent="0.2">
      <c r="B9" s="1174" t="s">
        <v>133</v>
      </c>
      <c r="C9" s="1175"/>
      <c r="D9" s="1175"/>
      <c r="E9" s="1175"/>
      <c r="F9" s="1176"/>
      <c r="G9" s="355"/>
      <c r="H9" s="1174" t="s">
        <v>135</v>
      </c>
      <c r="I9" s="1175"/>
      <c r="J9" s="1175"/>
      <c r="K9" s="1175"/>
      <c r="L9" s="1176"/>
      <c r="M9" s="356"/>
      <c r="S9" s="356"/>
    </row>
    <row r="10" spans="2:24" ht="15" customHeight="1" x14ac:dyDescent="0.2">
      <c r="B10" s="357" t="s">
        <v>132</v>
      </c>
      <c r="C10" s="358" t="s">
        <v>51</v>
      </c>
      <c r="D10" s="358" t="s">
        <v>36</v>
      </c>
      <c r="E10" s="358" t="s">
        <v>35</v>
      </c>
      <c r="F10" s="359" t="s">
        <v>3</v>
      </c>
      <c r="G10" s="355"/>
      <c r="H10" s="357" t="s">
        <v>132</v>
      </c>
      <c r="I10" s="358" t="s">
        <v>51</v>
      </c>
      <c r="J10" s="358" t="s">
        <v>36</v>
      </c>
      <c r="K10" s="358" t="s">
        <v>35</v>
      </c>
      <c r="L10" s="359" t="s">
        <v>3</v>
      </c>
      <c r="M10" s="356"/>
      <c r="S10" s="356"/>
    </row>
    <row r="11" spans="2:24" ht="15.75" customHeight="1" x14ac:dyDescent="0.2">
      <c r="B11" s="397" t="s">
        <v>123</v>
      </c>
      <c r="C11" s="379">
        <v>8.0734183242786948E-3</v>
      </c>
      <c r="D11" s="379">
        <v>8.0665596756482813E-3</v>
      </c>
      <c r="E11" s="379">
        <v>9.4285069532594277E-3</v>
      </c>
      <c r="F11" s="380">
        <v>8.4267476978377269E-3</v>
      </c>
      <c r="G11" s="355"/>
      <c r="H11" s="397" t="s">
        <v>123</v>
      </c>
      <c r="I11" s="383">
        <v>1.7827121860279307E-2</v>
      </c>
      <c r="J11" s="383">
        <v>1.2462113202227391E-2</v>
      </c>
      <c r="K11" s="383">
        <v>9.2730360551272224E-3</v>
      </c>
      <c r="L11" s="384">
        <v>1.3019554642139419E-2</v>
      </c>
      <c r="M11" s="356"/>
      <c r="S11" s="356"/>
    </row>
    <row r="12" spans="2:24" ht="15.75" customHeight="1" x14ac:dyDescent="0.2">
      <c r="B12" s="398" t="s">
        <v>124</v>
      </c>
      <c r="C12" s="381">
        <v>1.8246358303932814E-2</v>
      </c>
      <c r="D12" s="381">
        <v>5.157154789725108E-3</v>
      </c>
      <c r="E12" s="381">
        <v>2.9124707342529123E-3</v>
      </c>
      <c r="F12" s="382">
        <v>9.049304255989328E-3</v>
      </c>
      <c r="G12" s="355"/>
      <c r="H12" s="398" t="s">
        <v>124</v>
      </c>
      <c r="I12" s="381">
        <v>1.0053764335769096E-2</v>
      </c>
      <c r="J12" s="381">
        <v>8.4725452879396632E-3</v>
      </c>
      <c r="K12" s="381">
        <v>1.3075431714685063E-3</v>
      </c>
      <c r="L12" s="382">
        <v>6.5401495325210458E-3</v>
      </c>
      <c r="M12" s="356"/>
      <c r="S12" s="356"/>
    </row>
    <row r="13" spans="2:24" ht="15.75" customHeight="1" x14ac:dyDescent="0.2">
      <c r="B13" s="399" t="s">
        <v>125</v>
      </c>
      <c r="C13" s="383">
        <v>7.8634661587411531E-2</v>
      </c>
      <c r="D13" s="383">
        <v>3.2730804966635697E-2</v>
      </c>
      <c r="E13" s="383">
        <v>9.7952102902597957E-3</v>
      </c>
      <c r="F13" s="384">
        <v>4.242278260547331E-2</v>
      </c>
      <c r="G13" s="355"/>
      <c r="H13" s="399" t="s">
        <v>125</v>
      </c>
      <c r="I13" s="383">
        <v>4.2362301712801906E-2</v>
      </c>
      <c r="J13" s="383">
        <v>1.1545781349122436E-2</v>
      </c>
      <c r="K13" s="383">
        <v>1.140718697867352E-2</v>
      </c>
      <c r="L13" s="384">
        <v>2.0870771302309805E-2</v>
      </c>
      <c r="M13" s="356"/>
      <c r="S13" s="356"/>
    </row>
    <row r="14" spans="2:24" ht="15.75" customHeight="1" x14ac:dyDescent="0.2">
      <c r="B14" s="398" t="s">
        <v>126</v>
      </c>
      <c r="C14" s="381">
        <v>0.88803272656436005</v>
      </c>
      <c r="D14" s="381">
        <v>0.14390761231710636</v>
      </c>
      <c r="E14" s="381">
        <v>8.0300978815830301E-2</v>
      </c>
      <c r="F14" s="382">
        <v>0.38199403383298436</v>
      </c>
      <c r="G14" s="355"/>
      <c r="H14" s="398" t="s">
        <v>126</v>
      </c>
      <c r="I14" s="381">
        <v>0.26637481898230603</v>
      </c>
      <c r="J14" s="381">
        <v>0.1440050750687249</v>
      </c>
      <c r="K14" s="381">
        <v>4.9641552820235357E-2</v>
      </c>
      <c r="L14" s="382">
        <v>0.14943634237581563</v>
      </c>
      <c r="M14" s="356"/>
      <c r="S14" s="356"/>
    </row>
    <row r="15" spans="2:24" ht="15.75" customHeight="1" x14ac:dyDescent="0.2">
      <c r="B15" s="399" t="s">
        <v>127</v>
      </c>
      <c r="C15" s="383">
        <v>4.5399450228350039E-3</v>
      </c>
      <c r="D15" s="383">
        <v>0.67966044429428163</v>
      </c>
      <c r="E15" s="383">
        <v>0.17584835406617585</v>
      </c>
      <c r="F15" s="384">
        <v>0.31611791517666893</v>
      </c>
      <c r="G15" s="355"/>
      <c r="H15" s="399" t="s">
        <v>127</v>
      </c>
      <c r="I15" s="383">
        <v>0.35084974283003478</v>
      </c>
      <c r="J15" s="383">
        <v>8.9546768168041163E-2</v>
      </c>
      <c r="K15" s="383">
        <v>0.1277635000075146</v>
      </c>
      <c r="L15" s="384">
        <v>0.18188398827632637</v>
      </c>
      <c r="M15" s="356"/>
      <c r="S15" s="356"/>
    </row>
    <row r="16" spans="2:24" ht="15.75" customHeight="1" x14ac:dyDescent="0.2">
      <c r="B16" s="398" t="s">
        <v>128</v>
      </c>
      <c r="C16" s="381">
        <v>1.9696543364862234E-3</v>
      </c>
      <c r="D16" s="381">
        <v>0.12791057803305458</v>
      </c>
      <c r="E16" s="381">
        <v>0.57135200699557132</v>
      </c>
      <c r="F16" s="382">
        <v>0.20129699282948249</v>
      </c>
      <c r="G16" s="355"/>
      <c r="H16" s="398" t="s">
        <v>128</v>
      </c>
      <c r="I16" s="381">
        <v>0.28022371290177606</v>
      </c>
      <c r="J16" s="381">
        <v>0.26442517797984072</v>
      </c>
      <c r="K16" s="381">
        <v>6.778183567037889E-2</v>
      </c>
      <c r="L16" s="382">
        <v>0.20299773727024686</v>
      </c>
      <c r="M16" s="356"/>
      <c r="S16" s="356"/>
    </row>
    <row r="17" spans="2:19" ht="15.75" customHeight="1" x14ac:dyDescent="0.2">
      <c r="B17" s="399" t="s">
        <v>129</v>
      </c>
      <c r="C17" s="383">
        <v>3.1925715893595379E-4</v>
      </c>
      <c r="D17" s="383">
        <v>2.1820536644423798E-3</v>
      </c>
      <c r="E17" s="383">
        <v>0.11989083523736989</v>
      </c>
      <c r="F17" s="384">
        <v>3.2471141909544012E-2</v>
      </c>
      <c r="G17" s="355"/>
      <c r="H17" s="399" t="s">
        <v>129</v>
      </c>
      <c r="I17" s="383">
        <v>1.8742613645821197E-2</v>
      </c>
      <c r="J17" s="383">
        <v>0.27193909917530135</v>
      </c>
      <c r="K17" s="383">
        <v>0.14689571216015149</v>
      </c>
      <c r="L17" s="384">
        <v>0.15282284395263959</v>
      </c>
      <c r="M17" s="356"/>
      <c r="S17" s="356"/>
    </row>
    <row r="18" spans="2:19" ht="15.75" customHeight="1" x14ac:dyDescent="0.2">
      <c r="B18" s="398" t="s">
        <v>130</v>
      </c>
      <c r="C18" s="381">
        <v>1.0281162745395121E-4</v>
      </c>
      <c r="D18" s="381">
        <v>3.425589623748252E-4</v>
      </c>
      <c r="E18" s="381">
        <v>3.0365857098530367E-2</v>
      </c>
      <c r="F18" s="382">
        <v>8.1488206629486207E-3</v>
      </c>
      <c r="G18" s="355"/>
      <c r="H18" s="398" t="s">
        <v>130</v>
      </c>
      <c r="I18" s="381">
        <v>2.3136974216422259E-3</v>
      </c>
      <c r="J18" s="381">
        <v>7.5463452456474234E-2</v>
      </c>
      <c r="K18" s="381">
        <v>0.24212092519951306</v>
      </c>
      <c r="L18" s="382">
        <v>0.10935008529529383</v>
      </c>
      <c r="M18" s="355"/>
      <c r="S18" s="355"/>
    </row>
    <row r="19" spans="2:19" ht="15.75" customHeight="1" x14ac:dyDescent="0.2">
      <c r="B19" s="399" t="s">
        <v>131</v>
      </c>
      <c r="C19" s="383">
        <v>8.1167074305750955E-5</v>
      </c>
      <c r="D19" s="383">
        <v>4.2233296731142831E-5</v>
      </c>
      <c r="E19" s="383">
        <v>1.0577980875010578E-4</v>
      </c>
      <c r="F19" s="384">
        <v>7.2261029071167855E-5</v>
      </c>
      <c r="G19" s="355"/>
      <c r="H19" s="399" t="s">
        <v>131</v>
      </c>
      <c r="I19" s="383">
        <v>1.1252226309569386E-2</v>
      </c>
      <c r="J19" s="383">
        <v>0.12213998731232818</v>
      </c>
      <c r="K19" s="383">
        <v>0.34380870793693735</v>
      </c>
      <c r="L19" s="384">
        <v>0.16307852735270742</v>
      </c>
    </row>
    <row r="20" spans="2:19" x14ac:dyDescent="0.2">
      <c r="B20" s="360" t="s">
        <v>3</v>
      </c>
      <c r="C20" s="387">
        <v>1</v>
      </c>
      <c r="D20" s="387">
        <v>1</v>
      </c>
      <c r="E20" s="387">
        <v>1</v>
      </c>
      <c r="F20" s="388">
        <v>1</v>
      </c>
      <c r="G20" s="355"/>
      <c r="H20" s="360" t="s">
        <v>3</v>
      </c>
      <c r="I20" s="387">
        <v>1</v>
      </c>
      <c r="J20" s="387">
        <v>1</v>
      </c>
      <c r="K20" s="387">
        <v>1</v>
      </c>
      <c r="L20" s="388">
        <v>0.99999999999999989</v>
      </c>
    </row>
    <row r="23" spans="2:19" ht="15" customHeight="1" x14ac:dyDescent="0.2"/>
    <row r="24" spans="2:19" ht="15" customHeight="1" x14ac:dyDescent="0.2">
      <c r="H24" s="492"/>
      <c r="I24" s="492"/>
      <c r="J24" s="492"/>
      <c r="K24" s="492"/>
      <c r="L24" s="492"/>
    </row>
    <row r="25" spans="2:19" ht="15" customHeight="1" x14ac:dyDescent="0.2">
      <c r="B25" s="1174" t="s">
        <v>134</v>
      </c>
      <c r="C25" s="1175"/>
      <c r="D25" s="1175"/>
      <c r="E25" s="1175"/>
      <c r="F25" s="1176"/>
      <c r="H25" s="1183" t="s">
        <v>136</v>
      </c>
      <c r="I25" s="1183"/>
      <c r="J25" s="1183"/>
      <c r="K25" s="1183"/>
      <c r="L25" s="1183"/>
    </row>
    <row r="26" spans="2:19" ht="15" customHeight="1" x14ac:dyDescent="0.2">
      <c r="B26" s="357" t="s">
        <v>132</v>
      </c>
      <c r="C26" s="358" t="s">
        <v>51</v>
      </c>
      <c r="D26" s="358" t="s">
        <v>36</v>
      </c>
      <c r="E26" s="358" t="s">
        <v>35</v>
      </c>
      <c r="F26" s="359" t="s">
        <v>3</v>
      </c>
      <c r="H26" s="493" t="s">
        <v>132</v>
      </c>
      <c r="I26" s="494" t="s">
        <v>51</v>
      </c>
      <c r="J26" s="494" t="s">
        <v>36</v>
      </c>
      <c r="K26" s="494" t="s">
        <v>35</v>
      </c>
      <c r="L26" s="493" t="s">
        <v>3</v>
      </c>
    </row>
    <row r="27" spans="2:19" ht="15.75" customHeight="1" x14ac:dyDescent="0.2">
      <c r="B27" s="397" t="s">
        <v>123</v>
      </c>
      <c r="C27" s="383">
        <v>4.0995607613469988E-3</v>
      </c>
      <c r="D27" s="383">
        <v>7.3412065113309926E-3</v>
      </c>
      <c r="E27" s="383">
        <v>7.849829351535836E-3</v>
      </c>
      <c r="F27" s="384">
        <v>6.3304494619117954E-3</v>
      </c>
      <c r="H27" s="495" t="s">
        <v>123</v>
      </c>
      <c r="I27" s="490">
        <v>2.1696751643330573E-2</v>
      </c>
      <c r="J27" s="490">
        <v>1.1960742902215001E-2</v>
      </c>
      <c r="K27" s="490">
        <v>2.5850950174646139E-3</v>
      </c>
      <c r="L27" s="490">
        <v>1.1473116702382272E-2</v>
      </c>
    </row>
    <row r="28" spans="2:19" ht="15.75" customHeight="1" x14ac:dyDescent="0.2">
      <c r="B28" s="398" t="s">
        <v>124</v>
      </c>
      <c r="C28" s="381">
        <v>8.784773060029283E-4</v>
      </c>
      <c r="D28" s="381">
        <v>9.57548675390999E-4</v>
      </c>
      <c r="E28" s="381">
        <v>3.4129692832764505E-4</v>
      </c>
      <c r="F28" s="382">
        <v>7.3855243722304289E-4</v>
      </c>
      <c r="H28" s="496" t="s">
        <v>124</v>
      </c>
      <c r="I28" s="491">
        <v>4.1526159907522044E-2</v>
      </c>
      <c r="J28" s="491">
        <v>1.7426048127443333E-2</v>
      </c>
      <c r="K28" s="491">
        <v>1.8549579022535165E-2</v>
      </c>
      <c r="L28" s="491">
        <v>2.4092829570375247E-2</v>
      </c>
    </row>
    <row r="29" spans="2:19" ht="15.75" customHeight="1" x14ac:dyDescent="0.2">
      <c r="B29" s="399" t="s">
        <v>125</v>
      </c>
      <c r="C29" s="383">
        <v>9.370424597364568E-3</v>
      </c>
      <c r="D29" s="383">
        <v>3.5110118097669966E-3</v>
      </c>
      <c r="E29" s="383">
        <v>2.0477815699658703E-3</v>
      </c>
      <c r="F29" s="384">
        <v>5.1698670605612998E-3</v>
      </c>
      <c r="H29" s="495" t="s">
        <v>125</v>
      </c>
      <c r="I29" s="490">
        <v>8.3414844353851311E-2</v>
      </c>
      <c r="J29" s="490">
        <v>4.5334448232611665E-2</v>
      </c>
      <c r="K29" s="490">
        <v>2.9305124245091366E-2</v>
      </c>
      <c r="L29" s="490">
        <v>5.0112155350364729E-2</v>
      </c>
    </row>
    <row r="30" spans="2:19" ht="15.75" customHeight="1" x14ac:dyDescent="0.2">
      <c r="B30" s="398" t="s">
        <v>126</v>
      </c>
      <c r="C30" s="381">
        <v>0.11185944363103953</v>
      </c>
      <c r="D30" s="381">
        <v>6.0644749441429939E-2</v>
      </c>
      <c r="E30" s="381">
        <v>1.1945392491467578E-2</v>
      </c>
      <c r="F30" s="382">
        <v>6.4043047056341007E-2</v>
      </c>
      <c r="H30" s="496" t="s">
        <v>126</v>
      </c>
      <c r="I30" s="491">
        <v>0.68189497732511606</v>
      </c>
      <c r="J30" s="491">
        <v>0.12110306065712968</v>
      </c>
      <c r="K30" s="491">
        <v>9.1153660926316493E-2</v>
      </c>
      <c r="L30" s="491">
        <v>0.25812544942634419</v>
      </c>
    </row>
    <row r="31" spans="2:19" ht="15.75" customHeight="1" x14ac:dyDescent="0.2">
      <c r="B31" s="399" t="s">
        <v>127</v>
      </c>
      <c r="C31" s="383">
        <v>0.23133235724743778</v>
      </c>
      <c r="D31" s="383">
        <v>7.1496967762527924E-2</v>
      </c>
      <c r="E31" s="383">
        <v>4.4027303754266209E-2</v>
      </c>
      <c r="F31" s="384">
        <v>0.12059506224941971</v>
      </c>
      <c r="H31" s="495" t="s">
        <v>127</v>
      </c>
      <c r="I31" s="490">
        <v>0.10526891796685295</v>
      </c>
      <c r="J31" s="490">
        <v>0.48961462701877945</v>
      </c>
      <c r="K31" s="490">
        <v>0.10655352032371811</v>
      </c>
      <c r="L31" s="490">
        <v>0.26524293170866081</v>
      </c>
    </row>
    <row r="32" spans="2:19" ht="15.75" customHeight="1" x14ac:dyDescent="0.2">
      <c r="B32" s="398" t="s">
        <v>128</v>
      </c>
      <c r="C32" s="381">
        <v>0.57481698389458269</v>
      </c>
      <c r="D32" s="381">
        <v>0.14363230130864985</v>
      </c>
      <c r="E32" s="381">
        <v>5.2559726962457337E-2</v>
      </c>
      <c r="F32" s="382">
        <v>0.27083772947879298</v>
      </c>
      <c r="H32" s="496" t="s">
        <v>128</v>
      </c>
      <c r="I32" s="491">
        <v>5.922146145269739E-2</v>
      </c>
      <c r="J32" s="491">
        <v>0.21355206048041239</v>
      </c>
      <c r="K32" s="491">
        <v>0.38330814664740298</v>
      </c>
      <c r="L32" s="491">
        <v>0.22803490231573073</v>
      </c>
    </row>
    <row r="33" spans="2:12" ht="15.75" customHeight="1" x14ac:dyDescent="0.2">
      <c r="B33" s="399" t="s">
        <v>129</v>
      </c>
      <c r="C33" s="383">
        <v>5.7393850658857978E-2</v>
      </c>
      <c r="D33" s="383">
        <v>0.19885094158953079</v>
      </c>
      <c r="E33" s="383">
        <v>6.1092150170648465E-2</v>
      </c>
      <c r="F33" s="384">
        <v>0.10529647604979954</v>
      </c>
      <c r="H33" s="495" t="s">
        <v>129</v>
      </c>
      <c r="I33" s="490">
        <v>9.2341156111274509E-4</v>
      </c>
      <c r="J33" s="490">
        <v>8.0527048519669492E-2</v>
      </c>
      <c r="K33" s="490">
        <v>0.14948159711266476</v>
      </c>
      <c r="L33" s="490">
        <v>8.2000407837637693E-2</v>
      </c>
    </row>
    <row r="34" spans="2:12" ht="15.75" customHeight="1" x14ac:dyDescent="0.2">
      <c r="B34" s="398" t="s">
        <v>130</v>
      </c>
      <c r="C34" s="381">
        <v>4.685212298682284E-3</v>
      </c>
      <c r="D34" s="381">
        <v>0.42451324609000957</v>
      </c>
      <c r="E34" s="381">
        <v>0.17201365187713311</v>
      </c>
      <c r="F34" s="382">
        <v>0.19518885840894704</v>
      </c>
      <c r="H34" s="496" t="s">
        <v>130</v>
      </c>
      <c r="I34" s="491">
        <v>7.7976976271742918E-4</v>
      </c>
      <c r="J34" s="491">
        <v>9.0987849609282401E-3</v>
      </c>
      <c r="K34" s="491">
        <v>0.13038400008856857</v>
      </c>
      <c r="L34" s="491">
        <v>4.6133949621319177E-2</v>
      </c>
    </row>
    <row r="35" spans="2:12" ht="15.75" customHeight="1" x14ac:dyDescent="0.2">
      <c r="B35" s="399" t="s">
        <v>131</v>
      </c>
      <c r="C35" s="383">
        <v>5.5636896046852126E-3</v>
      </c>
      <c r="D35" s="383">
        <v>8.9052026811362914E-2</v>
      </c>
      <c r="E35" s="383">
        <v>0.64812286689419796</v>
      </c>
      <c r="F35" s="384">
        <v>0.23179995779700358</v>
      </c>
      <c r="H35" s="495" t="s">
        <v>131</v>
      </c>
      <c r="I35" s="490">
        <v>5.2737060267994554E-3</v>
      </c>
      <c r="J35" s="490">
        <v>1.1383179100810744E-2</v>
      </c>
      <c r="K35" s="490">
        <v>8.8679276616237937E-2</v>
      </c>
      <c r="L35" s="490">
        <v>3.4784257467185171E-2</v>
      </c>
    </row>
    <row r="36" spans="2:12" x14ac:dyDescent="0.2">
      <c r="B36" s="360" t="s">
        <v>3</v>
      </c>
      <c r="C36" s="387">
        <v>0.99999999999999989</v>
      </c>
      <c r="D36" s="387">
        <v>0.99999999999999989</v>
      </c>
      <c r="E36" s="387">
        <v>1</v>
      </c>
      <c r="F36" s="388">
        <v>1</v>
      </c>
      <c r="H36" s="496" t="s">
        <v>3</v>
      </c>
      <c r="I36" s="497">
        <v>0.99999999999999989</v>
      </c>
      <c r="J36" s="497">
        <v>1</v>
      </c>
      <c r="K36" s="497">
        <v>1</v>
      </c>
      <c r="L36" s="498">
        <v>1.0000000000000002</v>
      </c>
    </row>
    <row r="37" spans="2:12" x14ac:dyDescent="0.2">
      <c r="H37" s="492"/>
      <c r="I37" s="492"/>
      <c r="J37" s="492"/>
      <c r="K37" s="492"/>
      <c r="L37" s="492"/>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69</v>
      </c>
      <c r="C1" s="361" t="s">
        <v>69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469</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147.46739397037416</v>
      </c>
      <c r="D11" s="370">
        <v>0.22836983066758029</v>
      </c>
      <c r="E11" s="376">
        <v>268.776538027914</v>
      </c>
      <c r="F11" s="372">
        <v>0.14053879480877732</v>
      </c>
      <c r="G11" s="376">
        <v>395.80318046534427</v>
      </c>
      <c r="H11" s="372">
        <v>0.12161731968650696</v>
      </c>
      <c r="I11" s="366"/>
      <c r="J11" s="366"/>
      <c r="K11" s="366"/>
      <c r="L11" s="366"/>
      <c r="M11" s="366"/>
      <c r="N11" s="366"/>
      <c r="O11" s="366"/>
    </row>
    <row r="12" spans="1:18" ht="15" customHeight="1" x14ac:dyDescent="0.2">
      <c r="B12" s="368" t="s">
        <v>10</v>
      </c>
      <c r="C12" s="375">
        <v>115.48521017979218</v>
      </c>
      <c r="D12" s="370">
        <v>0.31458285976261774</v>
      </c>
      <c r="E12" s="377">
        <v>204.82486849315171</v>
      </c>
      <c r="F12" s="373">
        <v>0.31188653527230076</v>
      </c>
      <c r="G12" s="377">
        <v>330.77479296527241</v>
      </c>
      <c r="H12" s="373">
        <v>0.15851243596645578</v>
      </c>
      <c r="I12" s="366"/>
      <c r="J12" s="366"/>
      <c r="K12" s="366"/>
      <c r="L12" s="366"/>
      <c r="M12" s="366"/>
      <c r="N12" s="366"/>
      <c r="O12" s="366"/>
    </row>
    <row r="13" spans="1:18" ht="15" customHeight="1" x14ac:dyDescent="0.2">
      <c r="B13" s="368" t="s">
        <v>40</v>
      </c>
      <c r="C13" s="375">
        <v>102.00413152251905</v>
      </c>
      <c r="D13" s="370">
        <v>0.41108421233099784</v>
      </c>
      <c r="E13" s="377">
        <v>180.32301403595764</v>
      </c>
      <c r="F13" s="373">
        <v>0.40603255968519314</v>
      </c>
      <c r="G13" s="377">
        <v>256.14404428045026</v>
      </c>
      <c r="H13" s="373">
        <v>0.41332439540454452</v>
      </c>
      <c r="I13" s="366"/>
      <c r="J13" s="366"/>
      <c r="K13" s="366"/>
      <c r="L13" s="366"/>
      <c r="M13" s="366"/>
      <c r="N13" s="366"/>
      <c r="O13" s="366"/>
    </row>
    <row r="14" spans="1:18" ht="15" customHeight="1" x14ac:dyDescent="0.2">
      <c r="B14" s="368" t="s">
        <v>41</v>
      </c>
      <c r="C14" s="375">
        <v>145.55327315669527</v>
      </c>
      <c r="D14" s="370">
        <v>0.1509603645572011</v>
      </c>
      <c r="E14" s="377">
        <v>248.56716154125795</v>
      </c>
      <c r="F14" s="373">
        <v>0.20532367432220991</v>
      </c>
      <c r="G14" s="377">
        <v>347.15847350841341</v>
      </c>
      <c r="H14" s="373">
        <v>0.23384301679143493</v>
      </c>
      <c r="I14" s="366"/>
      <c r="J14" s="366"/>
      <c r="K14" s="366"/>
      <c r="L14" s="366"/>
      <c r="M14" s="366"/>
      <c r="N14" s="366"/>
      <c r="O14" s="366"/>
    </row>
    <row r="15" spans="1:18" ht="15" customHeight="1" x14ac:dyDescent="0.2">
      <c r="B15" s="368" t="s">
        <v>9</v>
      </c>
      <c r="C15" s="375">
        <v>151.03900870729746</v>
      </c>
      <c r="D15" s="370">
        <v>0.18593448946501356</v>
      </c>
      <c r="E15" s="377">
        <v>246.1426913595385</v>
      </c>
      <c r="F15" s="373">
        <v>0.24981307297732644</v>
      </c>
      <c r="G15" s="377">
        <v>354.22600805676342</v>
      </c>
      <c r="H15" s="373">
        <v>0.23143919844214181</v>
      </c>
      <c r="I15" s="366"/>
      <c r="J15" s="366"/>
      <c r="K15" s="366"/>
      <c r="L15" s="366"/>
      <c r="M15" s="366"/>
      <c r="N15" s="366"/>
      <c r="O15" s="366"/>
    </row>
    <row r="16" spans="1:18" ht="15" customHeight="1" x14ac:dyDescent="0.2">
      <c r="B16" s="368" t="s">
        <v>8</v>
      </c>
      <c r="C16" s="375">
        <v>107.61369031189574</v>
      </c>
      <c r="D16" s="370">
        <v>0.59410362427892449</v>
      </c>
      <c r="E16" s="377">
        <v>175.62149524632767</v>
      </c>
      <c r="F16" s="373">
        <v>0.53405109150217722</v>
      </c>
      <c r="G16" s="377">
        <v>240.61747138397814</v>
      </c>
      <c r="H16" s="373">
        <v>0.51910600363939507</v>
      </c>
      <c r="I16" s="366"/>
      <c r="J16" s="366"/>
      <c r="K16" s="366"/>
      <c r="L16" s="366"/>
      <c r="M16" s="366"/>
      <c r="N16" s="366"/>
      <c r="O16" s="366"/>
    </row>
    <row r="17" spans="1:15" ht="15" customHeight="1" x14ac:dyDescent="0.2">
      <c r="B17" s="368" t="s">
        <v>7</v>
      </c>
      <c r="C17" s="375">
        <v>128.68417625570879</v>
      </c>
      <c r="D17" s="370">
        <v>0.28048049164307476</v>
      </c>
      <c r="E17" s="377">
        <v>212.79908406093784</v>
      </c>
      <c r="F17" s="373">
        <v>0.34527838729308669</v>
      </c>
      <c r="G17" s="377">
        <v>287.19567603598017</v>
      </c>
      <c r="H17" s="373">
        <v>0.37549225645230488</v>
      </c>
      <c r="I17" s="366"/>
      <c r="J17" s="366"/>
      <c r="K17" s="366"/>
      <c r="L17" s="366"/>
      <c r="M17" s="366"/>
      <c r="N17" s="366"/>
      <c r="O17" s="366"/>
    </row>
    <row r="18" spans="1:15" ht="15" customHeight="1" x14ac:dyDescent="0.2">
      <c r="B18" s="368" t="s">
        <v>43</v>
      </c>
      <c r="C18" s="375">
        <v>137.21184239631293</v>
      </c>
      <c r="D18" s="370">
        <v>0.23313298313559655</v>
      </c>
      <c r="E18" s="377">
        <v>237.87856154537587</v>
      </c>
      <c r="F18" s="373">
        <v>0.25067427242230234</v>
      </c>
      <c r="G18" s="377">
        <v>329.76039927399489</v>
      </c>
      <c r="H18" s="373">
        <v>0.26265411060925531</v>
      </c>
      <c r="I18" s="366"/>
      <c r="J18" s="366"/>
      <c r="K18" s="366"/>
      <c r="L18" s="366"/>
      <c r="M18" s="366"/>
      <c r="N18" s="366"/>
      <c r="O18" s="366"/>
    </row>
    <row r="19" spans="1:15" ht="15" customHeight="1" x14ac:dyDescent="0.2">
      <c r="B19" s="368" t="s">
        <v>44</v>
      </c>
      <c r="C19" s="375">
        <v>150.79367860532406</v>
      </c>
      <c r="D19" s="370">
        <v>0.1118418702040285</v>
      </c>
      <c r="E19" s="377">
        <v>253.1851238726772</v>
      </c>
      <c r="F19" s="373">
        <v>0.23292303430517117</v>
      </c>
      <c r="G19" s="377">
        <v>349.76412499334668</v>
      </c>
      <c r="H19" s="373">
        <v>0.28478138772036993</v>
      </c>
      <c r="I19" s="366"/>
      <c r="J19" s="366"/>
      <c r="K19" s="366"/>
      <c r="L19" s="366"/>
      <c r="M19" s="366"/>
      <c r="N19" s="366"/>
      <c r="O19" s="366"/>
    </row>
    <row r="20" spans="1:15" ht="15" customHeight="1" x14ac:dyDescent="0.2">
      <c r="B20" s="368" t="s">
        <v>6</v>
      </c>
      <c r="C20" s="375">
        <v>153.57295133905589</v>
      </c>
      <c r="D20" s="370">
        <v>0.13523430556105098</v>
      </c>
      <c r="E20" s="377">
        <v>265.00052761510943</v>
      </c>
      <c r="F20" s="373">
        <v>0.10600489233053501</v>
      </c>
      <c r="G20" s="377">
        <v>378.53942123225346</v>
      </c>
      <c r="H20" s="373">
        <v>0.11280701962707142</v>
      </c>
      <c r="I20" s="366"/>
      <c r="J20" s="366"/>
      <c r="K20" s="366"/>
      <c r="L20" s="366"/>
      <c r="M20" s="366"/>
      <c r="N20" s="366"/>
      <c r="O20" s="366"/>
    </row>
    <row r="21" spans="1:15" ht="15" customHeight="1" x14ac:dyDescent="0.2">
      <c r="B21" s="368" t="s">
        <v>5</v>
      </c>
      <c r="C21" s="375">
        <v>126.78233024691379</v>
      </c>
      <c r="D21" s="370">
        <v>0.25731271592352811</v>
      </c>
      <c r="E21" s="377">
        <v>224.07806388780637</v>
      </c>
      <c r="F21" s="373">
        <v>0.25478100284538574</v>
      </c>
      <c r="G21" s="377">
        <v>315.39941854086948</v>
      </c>
      <c r="H21" s="373">
        <v>0.28083244289451237</v>
      </c>
      <c r="I21" s="366"/>
      <c r="J21" s="366"/>
      <c r="K21" s="366"/>
      <c r="L21" s="366"/>
      <c r="M21" s="366"/>
      <c r="N21" s="366"/>
      <c r="O21" s="366"/>
    </row>
    <row r="22" spans="1:15" ht="15" customHeight="1" x14ac:dyDescent="0.2">
      <c r="B22" s="368" t="s">
        <v>38</v>
      </c>
      <c r="C22" s="375">
        <v>99.638489629498224</v>
      </c>
      <c r="D22" s="370">
        <v>0.60219767311558847</v>
      </c>
      <c r="E22" s="377">
        <v>163.26047656620557</v>
      </c>
      <c r="F22" s="373">
        <v>0.62506437139439697</v>
      </c>
      <c r="G22" s="377">
        <v>206.25695269741678</v>
      </c>
      <c r="H22" s="373">
        <v>0.62253133971926211</v>
      </c>
      <c r="I22" s="366"/>
      <c r="J22" s="366"/>
      <c r="K22" s="366"/>
      <c r="L22" s="366"/>
      <c r="M22" s="366"/>
      <c r="N22" s="366"/>
      <c r="O22" s="366"/>
    </row>
    <row r="23" spans="1:15" ht="15" customHeight="1" x14ac:dyDescent="0.2">
      <c r="B23" s="368" t="s">
        <v>45</v>
      </c>
      <c r="C23" s="375">
        <v>154.71960320253396</v>
      </c>
      <c r="D23" s="370">
        <v>0.10599962150954589</v>
      </c>
      <c r="E23" s="377">
        <v>236.3060069070842</v>
      </c>
      <c r="F23" s="373">
        <v>0.17640312592560467</v>
      </c>
      <c r="G23" s="377">
        <v>328.06377221270759</v>
      </c>
      <c r="H23" s="373">
        <v>0.22834343306916405</v>
      </c>
      <c r="I23" s="366"/>
      <c r="J23" s="366"/>
      <c r="K23" s="366"/>
      <c r="L23" s="366"/>
      <c r="M23" s="366"/>
      <c r="N23" s="366"/>
      <c r="O23" s="366"/>
    </row>
    <row r="24" spans="1:15" ht="15" customHeight="1" x14ac:dyDescent="0.2">
      <c r="B24" s="368" t="s">
        <v>46</v>
      </c>
      <c r="C24" s="375">
        <v>113.35774776918454</v>
      </c>
      <c r="D24" s="370">
        <v>0.36846694140764963</v>
      </c>
      <c r="E24" s="377">
        <v>190.67141705635999</v>
      </c>
      <c r="F24" s="373">
        <v>0.4372959247531068</v>
      </c>
      <c r="G24" s="377">
        <v>267.61954151175792</v>
      </c>
      <c r="H24" s="373">
        <v>0.44019528941191416</v>
      </c>
      <c r="I24" s="366"/>
      <c r="J24" s="366"/>
      <c r="K24" s="366"/>
      <c r="L24" s="366"/>
      <c r="M24" s="366"/>
      <c r="N24" s="366"/>
      <c r="O24" s="366"/>
    </row>
    <row r="25" spans="1:15" ht="15" customHeight="1" x14ac:dyDescent="0.2">
      <c r="B25" s="368" t="s">
        <v>47</v>
      </c>
      <c r="C25" s="375">
        <v>99.98587105624398</v>
      </c>
      <c r="D25" s="370">
        <v>0.46609347523946371</v>
      </c>
      <c r="E25" s="377">
        <v>235.15276259466933</v>
      </c>
      <c r="F25" s="373">
        <v>0.44576018103011023</v>
      </c>
      <c r="G25" s="377">
        <v>281.14694285714364</v>
      </c>
      <c r="H25" s="373">
        <v>0.44796843297146977</v>
      </c>
      <c r="I25" s="366"/>
      <c r="J25" s="366"/>
      <c r="K25" s="366"/>
      <c r="L25" s="366"/>
      <c r="M25" s="366"/>
      <c r="N25" s="366"/>
      <c r="O25" s="366"/>
    </row>
    <row r="26" spans="1:15" ht="15" customHeight="1" x14ac:dyDescent="0.2">
      <c r="B26" s="368" t="s">
        <v>48</v>
      </c>
      <c r="C26" s="375">
        <v>164.60710702789612</v>
      </c>
      <c r="D26" s="370">
        <v>0.21878219730735879</v>
      </c>
      <c r="E26" s="377">
        <v>279.98803618204221</v>
      </c>
      <c r="F26" s="373">
        <v>0.29859669560227242</v>
      </c>
      <c r="G26" s="377">
        <v>367.65706228471612</v>
      </c>
      <c r="H26" s="373">
        <v>0.34839795050004485</v>
      </c>
      <c r="I26" s="366"/>
      <c r="J26" s="366"/>
      <c r="K26" s="366"/>
      <c r="L26" s="366"/>
      <c r="M26" s="366"/>
      <c r="N26" s="366"/>
      <c r="O26" s="366"/>
    </row>
    <row r="27" spans="1:15" ht="15" customHeight="1" x14ac:dyDescent="0.2">
      <c r="B27" s="368" t="s">
        <v>49</v>
      </c>
      <c r="C27" s="375">
        <v>176.715</v>
      </c>
      <c r="D27" s="370">
        <v>0.34976391714281019</v>
      </c>
      <c r="E27" s="377">
        <v>174.85938186813078</v>
      </c>
      <c r="F27" s="373">
        <v>0.40453063838738579</v>
      </c>
      <c r="G27" s="377">
        <v>240.77621880998126</v>
      </c>
      <c r="H27" s="373">
        <v>0.4375504390039337</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142.63835088551474</v>
      </c>
      <c r="D29" s="371">
        <v>0.249039093170069</v>
      </c>
      <c r="E29" s="378">
        <v>244.32041282609478</v>
      </c>
      <c r="F29" s="374">
        <v>0.26878669118065507</v>
      </c>
      <c r="G29" s="378">
        <v>341.74047515374491</v>
      </c>
      <c r="H29" s="374">
        <v>0.28512960944508348</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68</v>
      </c>
      <c r="C1" s="361" t="s">
        <v>68</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468</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v>124.32666666666667</v>
      </c>
      <c r="F11" s="372">
        <v>0.32235398085576883</v>
      </c>
      <c r="G11" s="376">
        <v>691.10749999999985</v>
      </c>
      <c r="H11" s="372">
        <v>0.2339074510107762</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282.85714285714283</v>
      </c>
      <c r="D13" s="370">
        <v>0.20176751874179988</v>
      </c>
      <c r="E13" s="377">
        <v>369.30666666666667</v>
      </c>
      <c r="F13" s="373">
        <v>0.13322746211009656</v>
      </c>
      <c r="G13" s="377">
        <v>652.54874999999993</v>
      </c>
      <c r="H13" s="373">
        <v>0.15707558254032397</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305.17977220956732</v>
      </c>
      <c r="D17" s="370">
        <v>0.44667214440103103</v>
      </c>
      <c r="E17" s="377">
        <v>527.73024045261661</v>
      </c>
      <c r="F17" s="373">
        <v>0.48014168096544868</v>
      </c>
      <c r="G17" s="377">
        <v>695.94237499999917</v>
      </c>
      <c r="H17" s="373">
        <v>0.37537884292525775</v>
      </c>
      <c r="I17" s="366"/>
      <c r="J17" s="366"/>
      <c r="K17" s="366"/>
      <c r="L17" s="366"/>
      <c r="M17" s="366"/>
      <c r="N17" s="366"/>
      <c r="O17" s="366"/>
    </row>
    <row r="18" spans="1:15" ht="15" customHeight="1" x14ac:dyDescent="0.2">
      <c r="B18" s="368" t="s">
        <v>43</v>
      </c>
      <c r="C18" s="375">
        <v>412.62</v>
      </c>
      <c r="D18" s="370">
        <v>0.29290056812660864</v>
      </c>
      <c r="E18" s="377">
        <v>800</v>
      </c>
      <c r="F18" s="373">
        <v>0</v>
      </c>
      <c r="G18" s="377">
        <v>934.44499999999994</v>
      </c>
      <c r="H18" s="373">
        <v>0.44063331300167108</v>
      </c>
      <c r="I18" s="366"/>
      <c r="J18" s="366"/>
      <c r="K18" s="366"/>
      <c r="L18" s="366"/>
      <c r="M18" s="366"/>
      <c r="N18" s="366"/>
      <c r="O18" s="366"/>
    </row>
    <row r="19" spans="1:15" ht="15" customHeight="1" x14ac:dyDescent="0.2">
      <c r="B19" s="368" t="s">
        <v>44</v>
      </c>
      <c r="C19" s="375">
        <v>281.44444444444446</v>
      </c>
      <c r="D19" s="370">
        <v>9.8580270256698882E-2</v>
      </c>
      <c r="E19" s="377">
        <v>496.20090909090919</v>
      </c>
      <c r="F19" s="373">
        <v>0.31713527370648076</v>
      </c>
      <c r="G19" s="377">
        <v>797.52149253731318</v>
      </c>
      <c r="H19" s="373">
        <v>0.4530022703454602</v>
      </c>
      <c r="I19" s="366"/>
      <c r="J19" s="366"/>
      <c r="K19" s="366"/>
      <c r="L19" s="366"/>
      <c r="M19" s="366"/>
      <c r="N19" s="366"/>
      <c r="O19" s="366"/>
    </row>
    <row r="20" spans="1:15" ht="15" customHeight="1" x14ac:dyDescent="0.2">
      <c r="B20" s="368" t="s">
        <v>6</v>
      </c>
      <c r="C20" s="375">
        <v>299.28848484848487</v>
      </c>
      <c r="D20" s="370">
        <v>0.12354417563370826</v>
      </c>
      <c r="E20" s="377">
        <v>1247.5128571428568</v>
      </c>
      <c r="F20" s="373">
        <v>0.38569895178489355</v>
      </c>
      <c r="G20" s="440">
        <v>1509.0091176470589</v>
      </c>
      <c r="H20" s="373">
        <v>0.1995758298666119</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v>225</v>
      </c>
      <c r="D22" s="370">
        <v>0.47140452079103168</v>
      </c>
      <c r="E22" s="377">
        <v>622.47655933333351</v>
      </c>
      <c r="F22" s="373">
        <v>0.84048999362205923</v>
      </c>
      <c r="G22" s="377">
        <v>724.79159374999995</v>
      </c>
      <c r="H22" s="373">
        <v>0.58336492803805284</v>
      </c>
      <c r="I22" s="366"/>
      <c r="J22" s="366"/>
      <c r="K22" s="366"/>
      <c r="L22" s="366"/>
      <c r="M22" s="366"/>
      <c r="N22" s="366"/>
      <c r="O22" s="366"/>
    </row>
    <row r="23" spans="1:15" ht="15" customHeight="1" x14ac:dyDescent="0.2">
      <c r="B23" s="368" t="s">
        <v>45</v>
      </c>
      <c r="C23" s="375" t="s">
        <v>375</v>
      </c>
      <c r="D23" s="370" t="s">
        <v>375</v>
      </c>
      <c r="E23" s="377">
        <v>364.47133333333329</v>
      </c>
      <c r="F23" s="373">
        <v>0.17366649080077864</v>
      </c>
      <c r="G23" s="377">
        <v>520.31159420289839</v>
      </c>
      <c r="H23" s="373">
        <v>0.32589594307022857</v>
      </c>
      <c r="I23" s="366"/>
      <c r="J23" s="366"/>
      <c r="K23" s="366"/>
      <c r="L23" s="366"/>
      <c r="M23" s="366"/>
      <c r="N23" s="366"/>
      <c r="O23" s="366"/>
    </row>
    <row r="24" spans="1:15" ht="15" customHeight="1" x14ac:dyDescent="0.2">
      <c r="B24" s="368" t="s">
        <v>46</v>
      </c>
      <c r="C24" s="375">
        <v>233.93</v>
      </c>
      <c r="D24" s="370">
        <v>0</v>
      </c>
      <c r="E24" s="377" t="s">
        <v>375</v>
      </c>
      <c r="F24" s="373" t="s">
        <v>375</v>
      </c>
      <c r="G24" s="377">
        <v>31.65</v>
      </c>
      <c r="H24" s="373">
        <v>0</v>
      </c>
      <c r="I24" s="366"/>
      <c r="J24" s="366"/>
      <c r="K24" s="366"/>
      <c r="L24" s="366"/>
      <c r="M24" s="366"/>
      <c r="N24" s="366"/>
      <c r="O24" s="366"/>
    </row>
    <row r="25" spans="1:15" ht="15" customHeight="1" x14ac:dyDescent="0.2">
      <c r="B25" s="368" t="s">
        <v>47</v>
      </c>
      <c r="C25" s="375">
        <v>547.3610000000001</v>
      </c>
      <c r="D25" s="370">
        <v>0.18938225782913076</v>
      </c>
      <c r="E25" s="377">
        <v>956.24142857142851</v>
      </c>
      <c r="F25" s="373">
        <v>0.51980246330853841</v>
      </c>
      <c r="G25" s="377">
        <v>1049.3154545454547</v>
      </c>
      <c r="H25" s="373">
        <v>0.27940773545837005</v>
      </c>
      <c r="I25" s="366"/>
      <c r="J25" s="366"/>
      <c r="K25" s="366"/>
      <c r="L25" s="366"/>
      <c r="M25" s="366"/>
      <c r="N25" s="366"/>
      <c r="O25" s="366"/>
    </row>
    <row r="26" spans="1:15" ht="15" customHeight="1" x14ac:dyDescent="0.2">
      <c r="B26" s="368" t="s">
        <v>48</v>
      </c>
      <c r="C26" s="375">
        <v>285.9723635617562</v>
      </c>
      <c r="D26" s="370">
        <v>0.1997254939424552</v>
      </c>
      <c r="E26" s="377">
        <v>446.57734792122591</v>
      </c>
      <c r="F26" s="373">
        <v>0.27261202083882757</v>
      </c>
      <c r="G26" s="377">
        <v>727.31082290664153</v>
      </c>
      <c r="H26" s="373">
        <v>0.28676796197172899</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292.04953733528424</v>
      </c>
      <c r="D29" s="371">
        <v>0.29596791173943304</v>
      </c>
      <c r="E29" s="378">
        <v>478.66603420683077</v>
      </c>
      <c r="F29" s="374">
        <v>0.43016434582011398</v>
      </c>
      <c r="G29" s="378">
        <v>728.70658617747517</v>
      </c>
      <c r="H29" s="374">
        <v>0.34618418571754977</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203</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467</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149.42000000000002</v>
      </c>
      <c r="D12" s="370">
        <v>0.69489733469035331</v>
      </c>
      <c r="E12" s="377">
        <v>130</v>
      </c>
      <c r="F12" s="373">
        <v>0</v>
      </c>
      <c r="G12" s="377">
        <v>290</v>
      </c>
      <c r="H12" s="373">
        <v>0</v>
      </c>
      <c r="I12" s="366"/>
      <c r="J12" s="366"/>
      <c r="K12" s="366"/>
      <c r="L12" s="366"/>
      <c r="M12" s="366"/>
      <c r="N12" s="366"/>
      <c r="O12" s="366"/>
    </row>
    <row r="13" spans="1:18" ht="15" customHeight="1" x14ac:dyDescent="0.2">
      <c r="B13" s="368" t="s">
        <v>40</v>
      </c>
      <c r="C13" s="375">
        <v>152.51333333333335</v>
      </c>
      <c r="D13" s="370">
        <v>0.24940526127054025</v>
      </c>
      <c r="E13" s="377">
        <v>248.91688524590165</v>
      </c>
      <c r="F13" s="373">
        <v>0.35600488079109316</v>
      </c>
      <c r="G13" s="377">
        <v>372.5276056338032</v>
      </c>
      <c r="H13" s="373">
        <v>0.34576344830877276</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230.42290314650984</v>
      </c>
      <c r="D15" s="370">
        <v>0.43823152783253105</v>
      </c>
      <c r="E15" s="377">
        <v>326.94711970534507</v>
      </c>
      <c r="F15" s="373">
        <v>0.43146313313530033</v>
      </c>
      <c r="G15" s="377">
        <v>545.01658123792163</v>
      </c>
      <c r="H15" s="373">
        <v>0.40398740690321816</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238.10384148240433</v>
      </c>
      <c r="D17" s="370">
        <v>0.42110595437346371</v>
      </c>
      <c r="E17" s="377">
        <v>392.43665424991428</v>
      </c>
      <c r="F17" s="373">
        <v>0.51772158137137914</v>
      </c>
      <c r="G17" s="377">
        <v>569.24782632146889</v>
      </c>
      <c r="H17" s="373">
        <v>0.43909811834312501</v>
      </c>
      <c r="I17" s="366"/>
      <c r="J17" s="366"/>
      <c r="K17" s="366"/>
      <c r="L17" s="366"/>
      <c r="M17" s="366"/>
      <c r="N17" s="366"/>
      <c r="O17" s="366"/>
    </row>
    <row r="18" spans="1:15" ht="15" customHeight="1" x14ac:dyDescent="0.2">
      <c r="B18" s="368" t="s">
        <v>43</v>
      </c>
      <c r="C18" s="375">
        <v>166.02857142857135</v>
      </c>
      <c r="D18" s="370">
        <v>0.37177047116787004</v>
      </c>
      <c r="E18" s="377">
        <v>291.13582568807368</v>
      </c>
      <c r="F18" s="373">
        <v>0.41534715358003227</v>
      </c>
      <c r="G18" s="377">
        <v>418.27140939597319</v>
      </c>
      <c r="H18" s="373">
        <v>0.54682940537917601</v>
      </c>
      <c r="I18" s="366"/>
      <c r="J18" s="366"/>
      <c r="K18" s="366"/>
      <c r="L18" s="366"/>
      <c r="M18" s="366"/>
      <c r="N18" s="366"/>
      <c r="O18" s="366"/>
    </row>
    <row r="19" spans="1:15" ht="15" customHeight="1" x14ac:dyDescent="0.2">
      <c r="B19" s="368" t="s">
        <v>44</v>
      </c>
      <c r="C19" s="375">
        <v>221.34149130953995</v>
      </c>
      <c r="D19" s="370">
        <v>0.14109835133313509</v>
      </c>
      <c r="E19" s="377">
        <v>290.61926509186873</v>
      </c>
      <c r="F19" s="373">
        <v>0.18231333362223223</v>
      </c>
      <c r="G19" s="377">
        <v>501.94572222222234</v>
      </c>
      <c r="H19" s="373">
        <v>0.17956058611133713</v>
      </c>
      <c r="I19" s="366"/>
      <c r="J19" s="366"/>
      <c r="K19" s="366"/>
      <c r="L19" s="366"/>
      <c r="M19" s="366"/>
      <c r="N19" s="366"/>
      <c r="O19" s="366"/>
    </row>
    <row r="20" spans="1:15" ht="15" customHeight="1" x14ac:dyDescent="0.2">
      <c r="B20" s="368" t="s">
        <v>6</v>
      </c>
      <c r="C20" s="375">
        <v>266.66687226099663</v>
      </c>
      <c r="D20" s="370">
        <v>0.14809473068613238</v>
      </c>
      <c r="E20" s="377">
        <v>409.17367669953273</v>
      </c>
      <c r="F20" s="373">
        <v>0.14559342730804128</v>
      </c>
      <c r="G20" s="440">
        <v>720.58181067961129</v>
      </c>
      <c r="H20" s="373">
        <v>0.16653579310319258</v>
      </c>
      <c r="I20" s="366"/>
      <c r="J20" s="366"/>
      <c r="K20" s="366"/>
      <c r="L20" s="366"/>
      <c r="M20" s="366"/>
      <c r="N20" s="366"/>
      <c r="O20" s="366"/>
    </row>
    <row r="21" spans="1:15" ht="15" customHeight="1" x14ac:dyDescent="0.2">
      <c r="B21" s="368" t="s">
        <v>5</v>
      </c>
      <c r="C21" s="375">
        <v>189.53011679053387</v>
      </c>
      <c r="D21" s="370">
        <v>0.32461679515427588</v>
      </c>
      <c r="E21" s="377">
        <v>346.44262229540016</v>
      </c>
      <c r="F21" s="373">
        <v>0.28883536239349961</v>
      </c>
      <c r="G21" s="377">
        <v>606.30663405687062</v>
      </c>
      <c r="H21" s="373">
        <v>0.26843697368002323</v>
      </c>
      <c r="I21" s="366"/>
      <c r="J21" s="366"/>
      <c r="K21" s="366"/>
      <c r="L21" s="366"/>
      <c r="M21" s="366"/>
      <c r="N21" s="366"/>
      <c r="O21" s="366"/>
    </row>
    <row r="22" spans="1:15" ht="15" customHeight="1" x14ac:dyDescent="0.2">
      <c r="B22" s="368" t="s">
        <v>38</v>
      </c>
      <c r="C22" s="375">
        <v>183.92702127659575</v>
      </c>
      <c r="D22" s="370">
        <v>0.38282837705513667</v>
      </c>
      <c r="E22" s="377">
        <v>240.78735340728997</v>
      </c>
      <c r="F22" s="373">
        <v>0.40130339280095756</v>
      </c>
      <c r="G22" s="377">
        <v>380.45677966101647</v>
      </c>
      <c r="H22" s="373">
        <v>0.43720110548987556</v>
      </c>
      <c r="I22" s="366"/>
      <c r="J22" s="366"/>
      <c r="K22" s="366"/>
      <c r="L22" s="366"/>
      <c r="M22" s="366"/>
      <c r="N22" s="366"/>
      <c r="O22" s="366"/>
    </row>
    <row r="23" spans="1:15" ht="15" customHeight="1" x14ac:dyDescent="0.2">
      <c r="B23" s="368" t="s">
        <v>45</v>
      </c>
      <c r="C23" s="375">
        <v>297.30370300751883</v>
      </c>
      <c r="D23" s="370">
        <v>6.3175149641455874E-2</v>
      </c>
      <c r="E23" s="377">
        <v>312.69059523809494</v>
      </c>
      <c r="F23" s="373">
        <v>0.14302632202760343</v>
      </c>
      <c r="G23" s="377">
        <v>453.71333034110813</v>
      </c>
      <c r="H23" s="373">
        <v>0.25294770242524495</v>
      </c>
      <c r="I23" s="366"/>
      <c r="J23" s="366"/>
      <c r="K23" s="366"/>
      <c r="L23" s="366"/>
      <c r="M23" s="366"/>
      <c r="N23" s="366"/>
      <c r="O23" s="366"/>
    </row>
    <row r="24" spans="1:15" ht="15" customHeight="1" x14ac:dyDescent="0.2">
      <c r="B24" s="368" t="s">
        <v>46</v>
      </c>
      <c r="C24" s="375">
        <v>154.77777777777777</v>
      </c>
      <c r="D24" s="370">
        <v>0.17114669094832555</v>
      </c>
      <c r="E24" s="377">
        <v>182</v>
      </c>
      <c r="F24" s="373">
        <v>0.21757131728816848</v>
      </c>
      <c r="G24" s="377">
        <v>433.37</v>
      </c>
      <c r="H24" s="373">
        <v>0.1848003185204066</v>
      </c>
      <c r="I24" s="366"/>
      <c r="J24" s="366"/>
      <c r="K24" s="366"/>
      <c r="L24" s="366"/>
      <c r="M24" s="366"/>
      <c r="N24" s="366"/>
      <c r="O24" s="366"/>
    </row>
    <row r="25" spans="1:15" ht="15" customHeight="1" x14ac:dyDescent="0.2">
      <c r="B25" s="368" t="s">
        <v>47</v>
      </c>
      <c r="C25" s="375">
        <v>241.55584988962474</v>
      </c>
      <c r="D25" s="370">
        <v>0.43727629988549466</v>
      </c>
      <c r="E25" s="377">
        <v>473.30887959866186</v>
      </c>
      <c r="F25" s="373">
        <v>0.27347293928830857</v>
      </c>
      <c r="G25" s="377">
        <v>555.33818858560744</v>
      </c>
      <c r="H25" s="373">
        <v>0.26589345904956763</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227.79281055492234</v>
      </c>
      <c r="D29" s="371">
        <v>0.3289522122695332</v>
      </c>
      <c r="E29" s="378">
        <v>355.08489354769688</v>
      </c>
      <c r="F29" s="374">
        <v>0.36362671946282676</v>
      </c>
      <c r="G29" s="378">
        <v>576.26615866735403</v>
      </c>
      <c r="H29" s="374">
        <v>0.3428495958285207</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31" t="s">
        <v>380</v>
      </c>
      <c r="C3" s="1031"/>
      <c r="D3" s="1031"/>
      <c r="E3" s="1031"/>
      <c r="F3" s="1031"/>
      <c r="G3" s="1031"/>
      <c r="H3" s="1031"/>
      <c r="I3" s="1031"/>
      <c r="J3" s="1031"/>
      <c r="K3" s="1031"/>
      <c r="L3" s="1031"/>
      <c r="M3" s="1031"/>
      <c r="N3" s="1031"/>
      <c r="O3" s="1031"/>
      <c r="P3" s="1031"/>
      <c r="Q3" s="1031"/>
      <c r="R3" s="1031"/>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EVO_sol!R6</f>
        <v>45107</v>
      </c>
      <c r="S6" s="1030"/>
    </row>
    <row r="7" spans="1:21" x14ac:dyDescent="0.25">
      <c r="B7" s="938"/>
      <c r="C7" s="871">
        <v>43465</v>
      </c>
      <c r="D7" s="871">
        <v>43830</v>
      </c>
      <c r="E7" s="871">
        <v>44196</v>
      </c>
      <c r="F7" s="871">
        <v>44561</v>
      </c>
      <c r="G7" s="871">
        <f>[2]EVO!G7</f>
        <v>44926</v>
      </c>
      <c r="H7" s="871">
        <f>EVO!H7</f>
        <v>45107</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212243</v>
      </c>
      <c r="D8" s="917">
        <v>220375</v>
      </c>
      <c r="E8" s="917">
        <v>228555</v>
      </c>
      <c r="F8" s="917">
        <v>257227</v>
      </c>
      <c r="G8" s="917">
        <v>270632</v>
      </c>
      <c r="H8" s="917">
        <v>272883</v>
      </c>
      <c r="I8" s="882"/>
      <c r="J8" s="918">
        <v>3.8314573389935047E-2</v>
      </c>
      <c r="K8" s="917">
        <v>8132</v>
      </c>
      <c r="L8" s="919">
        <v>3.7118547929665402E-2</v>
      </c>
      <c r="M8" s="920">
        <v>8180</v>
      </c>
      <c r="N8" s="919">
        <v>0.12544901664807151</v>
      </c>
      <c r="O8" s="920">
        <v>28672</v>
      </c>
      <c r="P8" s="919">
        <v>5.2113502859342242E-2</v>
      </c>
      <c r="Q8" s="920">
        <f>G8-F8</f>
        <v>13405</v>
      </c>
      <c r="R8" s="921">
        <f>[1]Cuadro_CCAA2!N80</f>
        <v>4.4592204690047987E-2</v>
      </c>
      <c r="S8" s="920">
        <f>[1]Cuadro_CCAA2!O80</f>
        <v>11649</v>
      </c>
    </row>
    <row r="9" spans="1:21" x14ac:dyDescent="0.25">
      <c r="B9" s="939" t="s">
        <v>10</v>
      </c>
      <c r="C9" s="887">
        <v>29146</v>
      </c>
      <c r="D9" s="887">
        <v>32952</v>
      </c>
      <c r="E9" s="887">
        <v>31533</v>
      </c>
      <c r="F9" s="887">
        <v>35145</v>
      </c>
      <c r="G9" s="887">
        <v>37547</v>
      </c>
      <c r="H9" s="887">
        <v>38821</v>
      </c>
      <c r="I9" s="888"/>
      <c r="J9" s="889">
        <v>0.13058395663212785</v>
      </c>
      <c r="K9" s="887">
        <v>3806</v>
      </c>
      <c r="L9" s="892">
        <v>-4.3062636562272383E-2</v>
      </c>
      <c r="M9" s="890">
        <v>-1419</v>
      </c>
      <c r="N9" s="892">
        <v>0.11454666539815439</v>
      </c>
      <c r="O9" s="890">
        <v>3612</v>
      </c>
      <c r="P9" s="892">
        <v>6.8345426091904971E-2</v>
      </c>
      <c r="Q9" s="890">
        <f t="shared" ref="Q9:Q26" si="0">G9-F9</f>
        <v>2402</v>
      </c>
      <c r="R9" s="891">
        <f>[1]Cuadro_CCAA2!N81</f>
        <v>6.8242480944387784E-2</v>
      </c>
      <c r="S9" s="890">
        <f>[1]Cuadro_CCAA2!O81</f>
        <v>2480</v>
      </c>
    </row>
    <row r="10" spans="1:21" x14ac:dyDescent="0.25">
      <c r="B10" s="939" t="s">
        <v>40</v>
      </c>
      <c r="C10" s="887">
        <v>22049</v>
      </c>
      <c r="D10" s="887">
        <v>21083</v>
      </c>
      <c r="E10" s="887">
        <v>24199</v>
      </c>
      <c r="F10" s="887">
        <v>27700</v>
      </c>
      <c r="G10" s="887">
        <v>28977</v>
      </c>
      <c r="H10" s="887">
        <v>29810</v>
      </c>
      <c r="I10" s="888"/>
      <c r="J10" s="889">
        <v>-4.3811510726110003E-2</v>
      </c>
      <c r="K10" s="887">
        <v>-966</v>
      </c>
      <c r="L10" s="892">
        <v>0.14779680311151155</v>
      </c>
      <c r="M10" s="890">
        <v>3116</v>
      </c>
      <c r="N10" s="892">
        <v>0.14467539980990951</v>
      </c>
      <c r="O10" s="890">
        <v>3501</v>
      </c>
      <c r="P10" s="892">
        <v>4.6101083032491053E-2</v>
      </c>
      <c r="Q10" s="890">
        <f t="shared" si="0"/>
        <v>1277</v>
      </c>
      <c r="R10" s="891">
        <f>[1]Cuadro_CCAA2!N82</f>
        <v>5.0276574005566621E-2</v>
      </c>
      <c r="S10" s="890">
        <f>[1]Cuadro_CCAA2!O82</f>
        <v>1427</v>
      </c>
    </row>
    <row r="11" spans="1:21" x14ac:dyDescent="0.25">
      <c r="B11" s="939" t="s">
        <v>41</v>
      </c>
      <c r="C11" s="887">
        <v>17328</v>
      </c>
      <c r="D11" s="887">
        <v>20674</v>
      </c>
      <c r="E11" s="887">
        <v>23074</v>
      </c>
      <c r="F11" s="887">
        <v>24476</v>
      </c>
      <c r="G11" s="887">
        <v>26198</v>
      </c>
      <c r="H11" s="887">
        <v>27990</v>
      </c>
      <c r="I11" s="888"/>
      <c r="J11" s="889">
        <v>0.19309787626962138</v>
      </c>
      <c r="K11" s="887">
        <v>3346</v>
      </c>
      <c r="L11" s="892">
        <v>0.11608783979878101</v>
      </c>
      <c r="M11" s="890">
        <v>2400</v>
      </c>
      <c r="N11" s="892">
        <v>6.0761029730432625E-2</v>
      </c>
      <c r="O11" s="890">
        <v>1402</v>
      </c>
      <c r="P11" s="892">
        <v>7.0354633109985354E-2</v>
      </c>
      <c r="Q11" s="890">
        <f t="shared" si="0"/>
        <v>1722</v>
      </c>
      <c r="R11" s="891">
        <f>[1]Cuadro_CCAA2!N83</f>
        <v>0.11115522032552594</v>
      </c>
      <c r="S11" s="890">
        <f>[1]Cuadro_CCAA2!O83</f>
        <v>2800</v>
      </c>
    </row>
    <row r="12" spans="1:21" x14ac:dyDescent="0.25">
      <c r="B12" s="939" t="s">
        <v>9</v>
      </c>
      <c r="C12" s="887">
        <v>21638</v>
      </c>
      <c r="D12" s="887">
        <v>23390</v>
      </c>
      <c r="E12" s="887">
        <v>25070</v>
      </c>
      <c r="F12" s="887">
        <v>26787</v>
      </c>
      <c r="G12" s="887">
        <v>34697</v>
      </c>
      <c r="H12" s="887">
        <v>38568</v>
      </c>
      <c r="I12" s="888"/>
      <c r="J12" s="889">
        <v>8.0968666235326836E-2</v>
      </c>
      <c r="K12" s="887">
        <v>1752</v>
      </c>
      <c r="L12" s="892">
        <v>7.1825566481402259E-2</v>
      </c>
      <c r="M12" s="890">
        <v>1680</v>
      </c>
      <c r="N12" s="892">
        <v>6.8488232947746308E-2</v>
      </c>
      <c r="O12" s="890">
        <v>1717</v>
      </c>
      <c r="P12" s="892">
        <v>0.29529249262702062</v>
      </c>
      <c r="Q12" s="890">
        <f t="shared" si="0"/>
        <v>7910</v>
      </c>
      <c r="R12" s="891">
        <f>[1]Cuadro_CCAA2!N84</f>
        <v>0.28981339040866838</v>
      </c>
      <c r="S12" s="890">
        <f>[1]Cuadro_CCAA2!O84</f>
        <v>8666</v>
      </c>
      <c r="U12" s="922"/>
    </row>
    <row r="13" spans="1:21" x14ac:dyDescent="0.25">
      <c r="B13" s="939" t="s">
        <v>8</v>
      </c>
      <c r="C13" s="887">
        <v>15734</v>
      </c>
      <c r="D13" s="887">
        <v>17179</v>
      </c>
      <c r="E13" s="887">
        <v>17123</v>
      </c>
      <c r="F13" s="887">
        <v>17369</v>
      </c>
      <c r="G13" s="887">
        <v>17553</v>
      </c>
      <c r="H13" s="887">
        <v>17776</v>
      </c>
      <c r="I13" s="888"/>
      <c r="J13" s="889">
        <v>9.1839328841998302E-2</v>
      </c>
      <c r="K13" s="887">
        <v>1445</v>
      </c>
      <c r="L13" s="892">
        <v>-3.2597939344548577E-3</v>
      </c>
      <c r="M13" s="890">
        <v>-56</v>
      </c>
      <c r="N13" s="892">
        <v>1.4366641359574883E-2</v>
      </c>
      <c r="O13" s="890">
        <v>246</v>
      </c>
      <c r="P13" s="892">
        <v>1.0593586274396882E-2</v>
      </c>
      <c r="Q13" s="890">
        <f t="shared" si="0"/>
        <v>184</v>
      </c>
      <c r="R13" s="891">
        <f>[1]Cuadro_CCAA2!N85</f>
        <v>2.6861533129224124E-2</v>
      </c>
      <c r="S13" s="890">
        <f>[1]Cuadro_CCAA2!O85</f>
        <v>465</v>
      </c>
      <c r="U13" s="922"/>
    </row>
    <row r="14" spans="1:21" x14ac:dyDescent="0.25">
      <c r="B14" s="939" t="s">
        <v>7</v>
      </c>
      <c r="C14" s="887">
        <v>93374</v>
      </c>
      <c r="D14" s="887">
        <v>104776</v>
      </c>
      <c r="E14" s="887">
        <v>105589</v>
      </c>
      <c r="F14" s="887">
        <v>108712</v>
      </c>
      <c r="G14" s="887">
        <v>114173</v>
      </c>
      <c r="H14" s="887">
        <v>118073</v>
      </c>
      <c r="I14" s="888"/>
      <c r="J14" s="889">
        <v>0.12211108017221073</v>
      </c>
      <c r="K14" s="887">
        <v>11402</v>
      </c>
      <c r="L14" s="892">
        <v>7.7594105520348844E-3</v>
      </c>
      <c r="M14" s="890">
        <v>813</v>
      </c>
      <c r="N14" s="892">
        <v>2.9576944568089569E-2</v>
      </c>
      <c r="O14" s="890">
        <v>3123</v>
      </c>
      <c r="P14" s="892">
        <v>5.0233644859813076E-2</v>
      </c>
      <c r="Q14" s="890">
        <f t="shared" si="0"/>
        <v>5461</v>
      </c>
      <c r="R14" s="891">
        <f>[1]Cuadro_CCAA2!N86</f>
        <v>6.746164486353079E-2</v>
      </c>
      <c r="S14" s="890">
        <f>[1]Cuadro_CCAA2!O86</f>
        <v>7462</v>
      </c>
      <c r="U14" s="922"/>
    </row>
    <row r="15" spans="1:21" x14ac:dyDescent="0.25">
      <c r="B15" s="939" t="s">
        <v>43</v>
      </c>
      <c r="C15" s="887">
        <v>57838</v>
      </c>
      <c r="D15" s="887">
        <v>62182</v>
      </c>
      <c r="E15" s="887">
        <v>59849</v>
      </c>
      <c r="F15" s="887">
        <v>63814</v>
      </c>
      <c r="G15" s="887">
        <v>67338</v>
      </c>
      <c r="H15" s="887">
        <v>68992</v>
      </c>
      <c r="I15" s="888"/>
      <c r="J15" s="889">
        <v>7.5106331477575283E-2</v>
      </c>
      <c r="K15" s="887">
        <v>4344</v>
      </c>
      <c r="L15" s="892">
        <v>-3.7518896143578506E-2</v>
      </c>
      <c r="M15" s="890">
        <v>-2333</v>
      </c>
      <c r="N15" s="892">
        <v>6.6250062657688513E-2</v>
      </c>
      <c r="O15" s="890">
        <v>3965</v>
      </c>
      <c r="P15" s="892">
        <v>5.5222991819976697E-2</v>
      </c>
      <c r="Q15" s="890">
        <f t="shared" si="0"/>
        <v>3524</v>
      </c>
      <c r="R15" s="891">
        <f>[1]Cuadro_CCAA2!N87</f>
        <v>7.2286722307704165E-2</v>
      </c>
      <c r="S15" s="890">
        <f>[1]Cuadro_CCAA2!O87</f>
        <v>4651</v>
      </c>
      <c r="U15" s="922"/>
    </row>
    <row r="16" spans="1:21" x14ac:dyDescent="0.25">
      <c r="B16" s="939" t="s">
        <v>44</v>
      </c>
      <c r="C16" s="887">
        <v>155037</v>
      </c>
      <c r="D16" s="887">
        <v>163730</v>
      </c>
      <c r="E16" s="887">
        <v>156934</v>
      </c>
      <c r="F16" s="887">
        <v>166875</v>
      </c>
      <c r="G16" s="887">
        <v>187874</v>
      </c>
      <c r="H16" s="887">
        <v>197300</v>
      </c>
      <c r="I16" s="888"/>
      <c r="J16" s="889">
        <v>5.6070486400020547E-2</v>
      </c>
      <c r="K16" s="887">
        <v>8693</v>
      </c>
      <c r="L16" s="892">
        <v>-4.1507359677517841E-2</v>
      </c>
      <c r="M16" s="890">
        <v>-6796</v>
      </c>
      <c r="N16" s="892">
        <v>6.3345100488103379E-2</v>
      </c>
      <c r="O16" s="890">
        <v>9941</v>
      </c>
      <c r="P16" s="892">
        <v>0.12583670411985026</v>
      </c>
      <c r="Q16" s="890">
        <f t="shared" si="0"/>
        <v>20999</v>
      </c>
      <c r="R16" s="891">
        <f>[1]Cuadro_CCAA2!N88</f>
        <v>0.10930568596472479</v>
      </c>
      <c r="S16" s="890">
        <f>[1]Cuadro_CCAA2!O88</f>
        <v>19441</v>
      </c>
      <c r="U16" s="922"/>
    </row>
    <row r="17" spans="2:23" x14ac:dyDescent="0.25">
      <c r="B17" s="939" t="s">
        <v>6</v>
      </c>
      <c r="C17" s="887">
        <v>74354</v>
      </c>
      <c r="D17" s="887">
        <v>88242</v>
      </c>
      <c r="E17" s="887">
        <v>102104</v>
      </c>
      <c r="F17" s="887">
        <v>117265</v>
      </c>
      <c r="G17" s="887">
        <v>133839</v>
      </c>
      <c r="H17" s="887">
        <v>142536</v>
      </c>
      <c r="I17" s="888"/>
      <c r="J17" s="889">
        <v>0.18678215025418932</v>
      </c>
      <c r="K17" s="887">
        <v>13888</v>
      </c>
      <c r="L17" s="892">
        <v>0.15709072777135602</v>
      </c>
      <c r="M17" s="890">
        <v>13862</v>
      </c>
      <c r="N17" s="892">
        <v>0.14848585755700072</v>
      </c>
      <c r="O17" s="890">
        <v>15161</v>
      </c>
      <c r="P17" s="892">
        <v>0.14133799513921463</v>
      </c>
      <c r="Q17" s="890">
        <f t="shared" si="0"/>
        <v>16574</v>
      </c>
      <c r="R17" s="891">
        <f>[1]Cuadro_CCAA2!N89</f>
        <v>0.15139667512157295</v>
      </c>
      <c r="S17" s="890">
        <f>[1]Cuadro_CCAA2!O89</f>
        <v>18742</v>
      </c>
      <c r="U17" s="922"/>
    </row>
    <row r="18" spans="2:23" x14ac:dyDescent="0.25">
      <c r="B18" s="939" t="s">
        <v>5</v>
      </c>
      <c r="C18" s="887">
        <v>29189</v>
      </c>
      <c r="D18" s="887">
        <v>28237</v>
      </c>
      <c r="E18" s="887">
        <v>29065</v>
      </c>
      <c r="F18" s="887">
        <v>31070</v>
      </c>
      <c r="G18" s="887">
        <v>32795</v>
      </c>
      <c r="H18" s="887">
        <v>34378</v>
      </c>
      <c r="I18" s="888"/>
      <c r="J18" s="889">
        <v>-3.2615026208503206E-2</v>
      </c>
      <c r="K18" s="887">
        <v>-952</v>
      </c>
      <c r="L18" s="892">
        <v>2.9323228388284939E-2</v>
      </c>
      <c r="M18" s="890">
        <v>828</v>
      </c>
      <c r="N18" s="892">
        <v>6.8983313263375257E-2</v>
      </c>
      <c r="O18" s="890">
        <v>2005</v>
      </c>
      <c r="P18" s="892">
        <v>5.551979401351792E-2</v>
      </c>
      <c r="Q18" s="890">
        <f t="shared" si="0"/>
        <v>1725</v>
      </c>
      <c r="R18" s="891">
        <f>[1]Cuadro_CCAA2!N90</f>
        <v>0.1054730207730401</v>
      </c>
      <c r="S18" s="890">
        <f>[1]Cuadro_CCAA2!O90</f>
        <v>3280</v>
      </c>
      <c r="U18" s="922"/>
    </row>
    <row r="19" spans="2:23" x14ac:dyDescent="0.25">
      <c r="B19" s="939" t="s">
        <v>38</v>
      </c>
      <c r="C19" s="887">
        <v>60099</v>
      </c>
      <c r="D19" s="887">
        <v>61636</v>
      </c>
      <c r="E19" s="887">
        <v>62544</v>
      </c>
      <c r="F19" s="887">
        <v>65061</v>
      </c>
      <c r="G19" s="887">
        <v>68103</v>
      </c>
      <c r="H19" s="887">
        <v>72272</v>
      </c>
      <c r="I19" s="888"/>
      <c r="J19" s="889">
        <v>2.5574468793158056E-2</v>
      </c>
      <c r="K19" s="887">
        <v>1537</v>
      </c>
      <c r="L19" s="892">
        <v>1.4731650334220303E-2</v>
      </c>
      <c r="M19" s="890">
        <v>908</v>
      </c>
      <c r="N19" s="892">
        <v>4.0243668457405901E-2</v>
      </c>
      <c r="O19" s="890">
        <v>2517</v>
      </c>
      <c r="P19" s="892">
        <v>4.6756121178586296E-2</v>
      </c>
      <c r="Q19" s="890">
        <f t="shared" si="0"/>
        <v>3042</v>
      </c>
      <c r="R19" s="891">
        <f>[1]Cuadro_CCAA2!N91</f>
        <v>9.228304567300416E-2</v>
      </c>
      <c r="S19" s="890">
        <f>[1]Cuadro_CCAA2!O91</f>
        <v>6106</v>
      </c>
      <c r="U19" s="922"/>
    </row>
    <row r="20" spans="2:23" x14ac:dyDescent="0.25">
      <c r="B20" s="939" t="s">
        <v>45</v>
      </c>
      <c r="C20" s="887">
        <v>141699</v>
      </c>
      <c r="D20" s="887">
        <v>143622</v>
      </c>
      <c r="E20" s="887">
        <v>133442</v>
      </c>
      <c r="F20" s="887">
        <v>152686</v>
      </c>
      <c r="G20" s="887">
        <v>163762</v>
      </c>
      <c r="H20" s="887">
        <v>171082</v>
      </c>
      <c r="I20" s="888"/>
      <c r="J20" s="889">
        <v>1.3571020261258004E-2</v>
      </c>
      <c r="K20" s="887">
        <v>1923</v>
      </c>
      <c r="L20" s="892">
        <v>-7.0880505772096147E-2</v>
      </c>
      <c r="M20" s="890">
        <v>-10180</v>
      </c>
      <c r="N20" s="892">
        <v>0.14421246683952571</v>
      </c>
      <c r="O20" s="890">
        <v>19244</v>
      </c>
      <c r="P20" s="892">
        <v>7.2541031921721677E-2</v>
      </c>
      <c r="Q20" s="890">
        <f t="shared" si="0"/>
        <v>11076</v>
      </c>
      <c r="R20" s="891">
        <f>[1]Cuadro_CCAA2!N92</f>
        <v>0.11109523562113566</v>
      </c>
      <c r="S20" s="890">
        <f>[1]Cuadro_CCAA2!O92</f>
        <v>17106</v>
      </c>
      <c r="U20" s="922"/>
    </row>
    <row r="21" spans="2:23" x14ac:dyDescent="0.25">
      <c r="B21" s="939" t="s">
        <v>46</v>
      </c>
      <c r="C21" s="887">
        <v>34999</v>
      </c>
      <c r="D21" s="887">
        <v>35054</v>
      </c>
      <c r="E21" s="887">
        <v>35294</v>
      </c>
      <c r="F21" s="887">
        <v>37047</v>
      </c>
      <c r="G21" s="887">
        <v>37762</v>
      </c>
      <c r="H21" s="887">
        <v>39144</v>
      </c>
      <c r="I21" s="888"/>
      <c r="J21" s="889">
        <v>1.571473470670659E-3</v>
      </c>
      <c r="K21" s="887">
        <v>55</v>
      </c>
      <c r="L21" s="892">
        <v>6.8465795629599757E-3</v>
      </c>
      <c r="M21" s="890">
        <v>240</v>
      </c>
      <c r="N21" s="892">
        <v>4.9668498894996249E-2</v>
      </c>
      <c r="O21" s="890">
        <v>1753</v>
      </c>
      <c r="P21" s="892">
        <v>1.9299808351553427E-2</v>
      </c>
      <c r="Q21" s="890">
        <f t="shared" si="0"/>
        <v>715</v>
      </c>
      <c r="R21" s="891">
        <f>[1]Cuadro_CCAA2!N93</f>
        <v>4.9268214228274321E-2</v>
      </c>
      <c r="S21" s="890">
        <f>[1]Cuadro_CCAA2!O93</f>
        <v>1838</v>
      </c>
      <c r="U21" s="922"/>
    </row>
    <row r="22" spans="2:23" x14ac:dyDescent="0.25">
      <c r="B22" s="939" t="s">
        <v>47</v>
      </c>
      <c r="C22" s="887">
        <v>13668</v>
      </c>
      <c r="D22" s="887">
        <v>13801</v>
      </c>
      <c r="E22" s="887">
        <v>13661</v>
      </c>
      <c r="F22" s="887">
        <v>14164</v>
      </c>
      <c r="G22" s="887">
        <v>15245</v>
      </c>
      <c r="H22" s="887">
        <v>15541</v>
      </c>
      <c r="I22" s="888"/>
      <c r="J22" s="889">
        <v>9.7307579748318052E-3</v>
      </c>
      <c r="K22" s="887">
        <v>133</v>
      </c>
      <c r="L22" s="892">
        <v>-1.0144192449822453E-2</v>
      </c>
      <c r="M22" s="890">
        <v>-140</v>
      </c>
      <c r="N22" s="892">
        <v>3.6820144938145116E-2</v>
      </c>
      <c r="O22" s="890">
        <v>503</v>
      </c>
      <c r="P22" s="892">
        <v>7.6320248517367961E-2</v>
      </c>
      <c r="Q22" s="890">
        <f t="shared" si="0"/>
        <v>1081</v>
      </c>
      <c r="R22" s="891">
        <f>[1]Cuadro_CCAA2!N94</f>
        <v>7.3273480662983337E-2</v>
      </c>
      <c r="S22" s="890">
        <f>[1]Cuadro_CCAA2!O94</f>
        <v>1061</v>
      </c>
      <c r="U22" s="922"/>
    </row>
    <row r="23" spans="2:23" x14ac:dyDescent="0.25">
      <c r="B23" s="939" t="s">
        <v>48</v>
      </c>
      <c r="C23" s="887">
        <v>65017</v>
      </c>
      <c r="D23" s="887">
        <v>67062</v>
      </c>
      <c r="E23" s="887">
        <v>65757</v>
      </c>
      <c r="F23" s="887">
        <v>65741</v>
      </c>
      <c r="G23" s="887">
        <v>65206</v>
      </c>
      <c r="H23" s="887">
        <v>66391</v>
      </c>
      <c r="I23" s="888"/>
      <c r="J23" s="889">
        <v>3.1453312210652618E-2</v>
      </c>
      <c r="K23" s="887">
        <v>2045</v>
      </c>
      <c r="L23" s="892">
        <v>-1.9459604545047915E-2</v>
      </c>
      <c r="M23" s="890">
        <v>-1305</v>
      </c>
      <c r="N23" s="892">
        <v>-2.4332010280270211E-4</v>
      </c>
      <c r="O23" s="890">
        <v>-16</v>
      </c>
      <c r="P23" s="892">
        <v>-8.137996075508469E-3</v>
      </c>
      <c r="Q23" s="890">
        <f t="shared" si="0"/>
        <v>-535</v>
      </c>
      <c r="R23" s="891">
        <f>[1]Cuadro_CCAA2!N95</f>
        <v>1.0917562505710077E-2</v>
      </c>
      <c r="S23" s="890">
        <f>[1]Cuadro_CCAA2!O95</f>
        <v>717</v>
      </c>
      <c r="U23" s="922"/>
    </row>
    <row r="24" spans="2:23" x14ac:dyDescent="0.25">
      <c r="B24" s="939" t="s">
        <v>49</v>
      </c>
      <c r="C24" s="887">
        <v>8100</v>
      </c>
      <c r="D24" s="887">
        <v>8282</v>
      </c>
      <c r="E24" s="887">
        <v>7638</v>
      </c>
      <c r="F24" s="887">
        <v>8004</v>
      </c>
      <c r="G24" s="887">
        <v>8548</v>
      </c>
      <c r="H24" s="887">
        <v>8945</v>
      </c>
      <c r="I24" s="888"/>
      <c r="J24" s="889">
        <v>2.246913580246912E-2</v>
      </c>
      <c r="K24" s="887">
        <v>182</v>
      </c>
      <c r="L24" s="892">
        <v>-7.7758995411736254E-2</v>
      </c>
      <c r="M24" s="890">
        <v>-644</v>
      </c>
      <c r="N24" s="892">
        <v>4.7918303220738423E-2</v>
      </c>
      <c r="O24" s="890">
        <v>366</v>
      </c>
      <c r="P24" s="892">
        <v>6.7966016991504175E-2</v>
      </c>
      <c r="Q24" s="890">
        <f t="shared" si="0"/>
        <v>544</v>
      </c>
      <c r="R24" s="891">
        <f>[1]Cuadro_CCAA2!N96</f>
        <v>6.2351543942992915E-2</v>
      </c>
      <c r="S24" s="890">
        <f>[1]Cuadro_CCAA2!O96</f>
        <v>525</v>
      </c>
      <c r="U24" s="922"/>
    </row>
    <row r="25" spans="2:23" x14ac:dyDescent="0.25">
      <c r="B25" s="940" t="s">
        <v>4</v>
      </c>
      <c r="C25" s="903">
        <v>2763</v>
      </c>
      <c r="D25" s="903">
        <v>2906</v>
      </c>
      <c r="E25" s="903">
        <v>2799</v>
      </c>
      <c r="F25" s="903">
        <v>2999</v>
      </c>
      <c r="G25" s="903">
        <v>3188</v>
      </c>
      <c r="H25" s="903">
        <v>3280</v>
      </c>
      <c r="I25" s="904"/>
      <c r="J25" s="906">
        <v>5.1755338400289563E-2</v>
      </c>
      <c r="K25" s="903">
        <v>143</v>
      </c>
      <c r="L25" s="909">
        <v>-3.6820371644872729E-2</v>
      </c>
      <c r="M25" s="907">
        <v>-107</v>
      </c>
      <c r="N25" s="909">
        <v>7.1454090746695176E-2</v>
      </c>
      <c r="O25" s="907">
        <v>200</v>
      </c>
      <c r="P25" s="909">
        <v>6.302100700233404E-2</v>
      </c>
      <c r="Q25" s="907">
        <f t="shared" si="0"/>
        <v>189</v>
      </c>
      <c r="R25" s="908">
        <f>[1]Cuadro_CCAA2!P99</f>
        <v>6.6666666666666652E-2</v>
      </c>
      <c r="S25" s="907">
        <f>[1]Cuadro_CCAA2!O97+[1]Cuadro_CCAA2!O98</f>
        <v>205</v>
      </c>
      <c r="U25" s="922"/>
      <c r="V25" s="922"/>
      <c r="W25" s="930"/>
    </row>
    <row r="26" spans="2:23" x14ac:dyDescent="0.25">
      <c r="B26" s="872" t="s">
        <v>3</v>
      </c>
      <c r="C26" s="873">
        <v>1054275</v>
      </c>
      <c r="D26" s="873">
        <v>1115183</v>
      </c>
      <c r="E26" s="873">
        <v>1124230</v>
      </c>
      <c r="F26" s="873">
        <v>1222142</v>
      </c>
      <c r="G26" s="873">
        <v>1313437</v>
      </c>
      <c r="H26" s="873">
        <v>1363782</v>
      </c>
      <c r="I26" s="874"/>
      <c r="J26" s="875">
        <v>5.7772402836072212E-2</v>
      </c>
      <c r="K26" s="876">
        <v>60908</v>
      </c>
      <c r="L26" s="877">
        <v>8.1125698652149136E-3</v>
      </c>
      <c r="M26" s="873">
        <v>9047</v>
      </c>
      <c r="N26" s="878">
        <v>8.7092498865890322E-2</v>
      </c>
      <c r="O26" s="879">
        <v>97912</v>
      </c>
      <c r="P26" s="878">
        <v>7.4700812180581222E-2</v>
      </c>
      <c r="Q26" s="879">
        <f t="shared" si="0"/>
        <v>91295</v>
      </c>
      <c r="R26" s="878">
        <f>[1]Cuadro_CCAA2!N99</f>
        <v>8.6539495730029836E-2</v>
      </c>
      <c r="S26" s="879">
        <f t="shared" ref="S26" si="1">SUM(S8:S25)</f>
        <v>108621</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204</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466</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254.71111111111111</v>
      </c>
      <c r="D11" s="370">
        <v>0.17934866212709716</v>
      </c>
      <c r="E11" s="376">
        <v>352.66368338558812</v>
      </c>
      <c r="F11" s="372">
        <v>0.2449794446824429</v>
      </c>
      <c r="G11" s="376">
        <v>583.28312060340056</v>
      </c>
      <c r="H11" s="372">
        <v>0.19150576131980093</v>
      </c>
      <c r="I11" s="366"/>
      <c r="J11" s="366"/>
      <c r="K11" s="366"/>
      <c r="L11" s="366"/>
      <c r="M11" s="366"/>
      <c r="N11" s="366"/>
      <c r="O11" s="366"/>
    </row>
    <row r="12" spans="1:18" ht="15" customHeight="1" x14ac:dyDescent="0.2">
      <c r="B12" s="368" t="s">
        <v>10</v>
      </c>
      <c r="C12" s="375">
        <v>213.65131578947367</v>
      </c>
      <c r="D12" s="370">
        <v>0.46595939148941096</v>
      </c>
      <c r="E12" s="377">
        <v>311.81997004194142</v>
      </c>
      <c r="F12" s="373">
        <v>0.45804955908172595</v>
      </c>
      <c r="G12" s="377">
        <v>480.01395148420028</v>
      </c>
      <c r="H12" s="373">
        <v>0.41057136552614232</v>
      </c>
      <c r="I12" s="366"/>
      <c r="J12" s="366"/>
      <c r="K12" s="366"/>
      <c r="L12" s="366"/>
      <c r="M12" s="366"/>
      <c r="N12" s="366"/>
      <c r="O12" s="366"/>
    </row>
    <row r="13" spans="1:18" ht="15" customHeight="1" x14ac:dyDescent="0.2">
      <c r="B13" s="368" t="s">
        <v>40</v>
      </c>
      <c r="C13" s="375">
        <v>314.31724137931036</v>
      </c>
      <c r="D13" s="370">
        <v>0.51486714640623032</v>
      </c>
      <c r="E13" s="377">
        <v>388.8571264367842</v>
      </c>
      <c r="F13" s="373">
        <v>0.50128284550325497</v>
      </c>
      <c r="G13" s="377">
        <v>453.88563262195419</v>
      </c>
      <c r="H13" s="373">
        <v>0.4521936498173037</v>
      </c>
      <c r="I13" s="366"/>
      <c r="J13" s="366"/>
      <c r="K13" s="366"/>
      <c r="L13" s="366"/>
      <c r="M13" s="366"/>
      <c r="N13" s="366"/>
      <c r="O13" s="366"/>
    </row>
    <row r="14" spans="1:18" ht="15" customHeight="1" x14ac:dyDescent="0.2">
      <c r="B14" s="368" t="s">
        <v>41</v>
      </c>
      <c r="C14" s="375">
        <v>522.59500000000003</v>
      </c>
      <c r="D14" s="370">
        <v>0.32231442387785542</v>
      </c>
      <c r="E14" s="377">
        <v>373.71242110062877</v>
      </c>
      <c r="F14" s="373">
        <v>0.39356479215060625</v>
      </c>
      <c r="G14" s="377">
        <v>536.43372375375361</v>
      </c>
      <c r="H14" s="373">
        <v>0.28824076139747495</v>
      </c>
      <c r="I14" s="366"/>
      <c r="J14" s="366"/>
      <c r="K14" s="366"/>
      <c r="L14" s="366"/>
      <c r="M14" s="366"/>
      <c r="N14" s="366"/>
      <c r="O14" s="366"/>
    </row>
    <row r="15" spans="1:18" ht="15" customHeight="1" x14ac:dyDescent="0.2">
      <c r="B15" s="368" t="s">
        <v>9</v>
      </c>
      <c r="C15" s="375">
        <v>358.66142857142859</v>
      </c>
      <c r="D15" s="370">
        <v>0.63452271465527443</v>
      </c>
      <c r="E15" s="377">
        <v>298.12188065099355</v>
      </c>
      <c r="F15" s="373">
        <v>0.52813055451872393</v>
      </c>
      <c r="G15" s="377">
        <v>505.54410835214401</v>
      </c>
      <c r="H15" s="373">
        <v>0.48662598436056687</v>
      </c>
      <c r="I15" s="366"/>
      <c r="J15" s="366"/>
      <c r="K15" s="366"/>
      <c r="L15" s="366"/>
      <c r="M15" s="366"/>
      <c r="N15" s="366"/>
      <c r="O15" s="366"/>
    </row>
    <row r="16" spans="1:18" ht="15" customHeight="1" x14ac:dyDescent="0.2">
      <c r="B16" s="368" t="s">
        <v>8</v>
      </c>
      <c r="C16" s="375">
        <v>470.66800000000012</v>
      </c>
      <c r="D16" s="370">
        <v>0.56494064177977688</v>
      </c>
      <c r="E16" s="377">
        <v>319.4340909090908</v>
      </c>
      <c r="F16" s="373">
        <v>0.51275816153734255</v>
      </c>
      <c r="G16" s="377">
        <v>468.78458333333305</v>
      </c>
      <c r="H16" s="373">
        <v>0.56950079260710762</v>
      </c>
      <c r="I16" s="366"/>
      <c r="J16" s="366"/>
      <c r="K16" s="366"/>
      <c r="L16" s="366"/>
      <c r="M16" s="366"/>
      <c r="N16" s="366"/>
      <c r="O16" s="366"/>
    </row>
    <row r="17" spans="1:15" ht="15" customHeight="1" x14ac:dyDescent="0.2">
      <c r="B17" s="368" t="s">
        <v>7</v>
      </c>
      <c r="C17" s="375">
        <v>214.93999999999994</v>
      </c>
      <c r="D17" s="370">
        <v>0.57663614537777896</v>
      </c>
      <c r="E17" s="377">
        <v>421.96647728493599</v>
      </c>
      <c r="F17" s="373">
        <v>0.63941186319906673</v>
      </c>
      <c r="G17" s="377">
        <v>572.84734917731782</v>
      </c>
      <c r="H17" s="373">
        <v>0.54391453420118063</v>
      </c>
      <c r="I17" s="366"/>
      <c r="J17" s="366"/>
      <c r="K17" s="366"/>
      <c r="L17" s="366"/>
      <c r="M17" s="366"/>
      <c r="N17" s="366"/>
      <c r="O17" s="366"/>
    </row>
    <row r="18" spans="1:15" ht="15" customHeight="1" x14ac:dyDescent="0.2">
      <c r="B18" s="368" t="s">
        <v>43</v>
      </c>
      <c r="C18" s="375">
        <v>229.35905271136997</v>
      </c>
      <c r="D18" s="370">
        <v>0.4075586048000821</v>
      </c>
      <c r="E18" s="377">
        <v>383.07426017628069</v>
      </c>
      <c r="F18" s="373">
        <v>0.50029506415008818</v>
      </c>
      <c r="G18" s="377">
        <v>461.24690757507472</v>
      </c>
      <c r="H18" s="373">
        <v>0.57034899598345046</v>
      </c>
      <c r="I18" s="366"/>
      <c r="J18" s="366"/>
      <c r="K18" s="366"/>
      <c r="L18" s="366"/>
      <c r="M18" s="366"/>
      <c r="N18" s="366"/>
      <c r="O18" s="366"/>
    </row>
    <row r="19" spans="1:15" ht="15" customHeight="1" x14ac:dyDescent="0.2">
      <c r="B19" s="368" t="s">
        <v>44</v>
      </c>
      <c r="C19" s="375">
        <v>656.84249999999997</v>
      </c>
      <c r="D19" s="370">
        <v>0.40676490255442022</v>
      </c>
      <c r="E19" s="377">
        <v>617.42391700249232</v>
      </c>
      <c r="F19" s="373">
        <v>0.28396772582277041</v>
      </c>
      <c r="G19" s="377">
        <v>615.30959999998788</v>
      </c>
      <c r="H19" s="373">
        <v>0.29539389518049547</v>
      </c>
      <c r="I19" s="366"/>
      <c r="J19" s="366"/>
      <c r="K19" s="366"/>
      <c r="L19" s="366"/>
      <c r="M19" s="366"/>
      <c r="N19" s="366"/>
      <c r="O19" s="366"/>
    </row>
    <row r="20" spans="1:15" ht="15" customHeight="1" x14ac:dyDescent="0.2">
      <c r="B20" s="368" t="s">
        <v>6</v>
      </c>
      <c r="C20" s="375">
        <v>1409.9006567796612</v>
      </c>
      <c r="D20" s="370">
        <v>0.36859353310938764</v>
      </c>
      <c r="E20" s="377">
        <v>819.25379842419125</v>
      </c>
      <c r="F20" s="373">
        <v>0.60553684242423766</v>
      </c>
      <c r="G20" s="440">
        <v>863.52514876289479</v>
      </c>
      <c r="H20" s="373">
        <v>0.37158348626753446</v>
      </c>
      <c r="I20" s="366"/>
      <c r="J20" s="366"/>
      <c r="K20" s="366"/>
      <c r="L20" s="366"/>
      <c r="M20" s="366"/>
      <c r="N20" s="366"/>
      <c r="O20" s="366"/>
    </row>
    <row r="21" spans="1:15" ht="15" customHeight="1" x14ac:dyDescent="0.2">
      <c r="B21" s="368" t="s">
        <v>5</v>
      </c>
      <c r="C21" s="375">
        <v>443.46000000000004</v>
      </c>
      <c r="D21" s="370">
        <v>5.5298027266377531E-2</v>
      </c>
      <c r="E21" s="377">
        <v>332.96567467652358</v>
      </c>
      <c r="F21" s="373">
        <v>0.36670866647153122</v>
      </c>
      <c r="G21" s="377">
        <v>486.21038690476098</v>
      </c>
      <c r="H21" s="373">
        <v>0.44147326086491417</v>
      </c>
      <c r="I21" s="366"/>
      <c r="J21" s="366"/>
      <c r="K21" s="366"/>
      <c r="L21" s="366"/>
      <c r="M21" s="366"/>
      <c r="N21" s="366"/>
      <c r="O21" s="366"/>
    </row>
    <row r="22" spans="1:15" ht="15" customHeight="1" x14ac:dyDescent="0.2">
      <c r="B22" s="368" t="s">
        <v>38</v>
      </c>
      <c r="C22" s="375">
        <v>212.10326086956522</v>
      </c>
      <c r="D22" s="370">
        <v>0.43611246037847018</v>
      </c>
      <c r="E22" s="377">
        <v>359.05410178338781</v>
      </c>
      <c r="F22" s="373">
        <v>0.53139106832117744</v>
      </c>
      <c r="G22" s="377">
        <v>391.69320332692035</v>
      </c>
      <c r="H22" s="373">
        <v>0.52542402124019727</v>
      </c>
      <c r="I22" s="366"/>
      <c r="J22" s="366"/>
      <c r="K22" s="366"/>
      <c r="L22" s="366"/>
      <c r="M22" s="366"/>
      <c r="N22" s="366"/>
      <c r="O22" s="366"/>
    </row>
    <row r="23" spans="1:15" ht="15" customHeight="1" x14ac:dyDescent="0.2">
      <c r="B23" s="368" t="s">
        <v>45</v>
      </c>
      <c r="C23" s="375">
        <v>364.52</v>
      </c>
      <c r="D23" s="370">
        <v>0.25031564535364997</v>
      </c>
      <c r="E23" s="377">
        <v>379.49576849437733</v>
      </c>
      <c r="F23" s="373">
        <v>0.15800761382196812</v>
      </c>
      <c r="G23" s="377">
        <v>571.52763563742531</v>
      </c>
      <c r="H23" s="373">
        <v>0.25049392405250448</v>
      </c>
      <c r="I23" s="366"/>
      <c r="J23" s="366"/>
      <c r="K23" s="366"/>
      <c r="L23" s="366"/>
      <c r="M23" s="366"/>
      <c r="N23" s="366"/>
      <c r="O23" s="366"/>
    </row>
    <row r="24" spans="1:15" ht="15" customHeight="1" x14ac:dyDescent="0.2">
      <c r="B24" s="368" t="s">
        <v>46</v>
      </c>
      <c r="C24" s="375">
        <v>170.86</v>
      </c>
      <c r="D24" s="370">
        <v>0</v>
      </c>
      <c r="E24" s="377">
        <v>418.14095022624377</v>
      </c>
      <c r="F24" s="373">
        <v>0.11869299722812073</v>
      </c>
      <c r="G24" s="377">
        <v>697.1911046511683</v>
      </c>
      <c r="H24" s="373">
        <v>0.14795746891777126</v>
      </c>
      <c r="I24" s="366"/>
      <c r="J24" s="366"/>
      <c r="K24" s="366"/>
      <c r="L24" s="366"/>
      <c r="M24" s="366"/>
      <c r="N24" s="366"/>
      <c r="O24" s="366"/>
    </row>
    <row r="25" spans="1:15" ht="15" customHeight="1" x14ac:dyDescent="0.2">
      <c r="B25" s="368" t="s">
        <v>47</v>
      </c>
      <c r="C25" s="375">
        <v>1048.1414285714286</v>
      </c>
      <c r="D25" s="370">
        <v>0.55572626827977822</v>
      </c>
      <c r="E25" s="377">
        <v>659.44596806387176</v>
      </c>
      <c r="F25" s="373">
        <v>0.77587909276673206</v>
      </c>
      <c r="G25" s="377">
        <v>676.02429319371709</v>
      </c>
      <c r="H25" s="373">
        <v>0.58763849434780457</v>
      </c>
      <c r="I25" s="366"/>
      <c r="J25" s="366"/>
      <c r="K25" s="366"/>
      <c r="L25" s="366"/>
      <c r="M25" s="366"/>
      <c r="N25" s="366"/>
      <c r="O25" s="366"/>
    </row>
    <row r="26" spans="1:15" ht="15" customHeight="1" x14ac:dyDescent="0.2">
      <c r="B26" s="368" t="s">
        <v>48</v>
      </c>
      <c r="C26" s="375">
        <v>339.01333333333332</v>
      </c>
      <c r="D26" s="370">
        <v>0.36470313884936911</v>
      </c>
      <c r="E26" s="377">
        <v>638.36365659777596</v>
      </c>
      <c r="F26" s="373">
        <v>0.318497566387199</v>
      </c>
      <c r="G26" s="377">
        <v>699.72773134328384</v>
      </c>
      <c r="H26" s="373">
        <v>0.3277459926681065</v>
      </c>
      <c r="I26" s="366"/>
      <c r="J26" s="366"/>
      <c r="K26" s="366"/>
      <c r="L26" s="366"/>
      <c r="M26" s="366"/>
      <c r="N26" s="366"/>
      <c r="O26" s="366"/>
    </row>
    <row r="27" spans="1:15" ht="15" customHeight="1" x14ac:dyDescent="0.2">
      <c r="B27" s="368" t="s">
        <v>49</v>
      </c>
      <c r="C27" s="375">
        <v>494.03000000000003</v>
      </c>
      <c r="D27" s="370">
        <v>0.3383263887311822</v>
      </c>
      <c r="E27" s="377">
        <v>402.38931279620715</v>
      </c>
      <c r="F27" s="373">
        <v>0.12878210695258036</v>
      </c>
      <c r="G27" s="377">
        <v>667.6620806794075</v>
      </c>
      <c r="H27" s="373">
        <v>9.3911268617579646E-2</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451.49517845092043</v>
      </c>
      <c r="D29" s="371">
        <v>1.1429839912364974</v>
      </c>
      <c r="E29" s="378">
        <v>460.82741915472076</v>
      </c>
      <c r="F29" s="374">
        <v>0.59343164544376337</v>
      </c>
      <c r="G29" s="378">
        <v>568.06359136081767</v>
      </c>
      <c r="H29" s="374">
        <v>0.4520434732783149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205</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465</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256.54058823529414</v>
      </c>
      <c r="D11" s="370">
        <v>0.31756875810858548</v>
      </c>
      <c r="E11" s="376">
        <v>327.15407894736825</v>
      </c>
      <c r="F11" s="372">
        <v>0.30627894767469865</v>
      </c>
      <c r="G11" s="376">
        <v>533.67593750000015</v>
      </c>
      <c r="H11" s="372">
        <v>0.23725674688245973</v>
      </c>
      <c r="I11" s="366"/>
      <c r="J11" s="366"/>
      <c r="K11" s="366"/>
      <c r="L11" s="366"/>
      <c r="M11" s="366"/>
      <c r="N11" s="366"/>
      <c r="O11" s="366"/>
    </row>
    <row r="12" spans="1:18" ht="15" customHeight="1" x14ac:dyDescent="0.2">
      <c r="B12" s="368" t="s">
        <v>10</v>
      </c>
      <c r="C12" s="375">
        <v>192.41996212121208</v>
      </c>
      <c r="D12" s="370">
        <v>0.55311738817975753</v>
      </c>
      <c r="E12" s="377">
        <v>194.01604395604397</v>
      </c>
      <c r="F12" s="373">
        <v>0.53472667153000186</v>
      </c>
      <c r="G12" s="377">
        <v>329.09601809954739</v>
      </c>
      <c r="H12" s="373">
        <v>0.2734329972607209</v>
      </c>
      <c r="I12" s="366"/>
      <c r="J12" s="366"/>
      <c r="K12" s="366"/>
      <c r="L12" s="366"/>
      <c r="M12" s="366"/>
      <c r="N12" s="366"/>
      <c r="O12" s="366"/>
    </row>
    <row r="13" spans="1:18" ht="15" customHeight="1" x14ac:dyDescent="0.2">
      <c r="B13" s="368" t="s">
        <v>40</v>
      </c>
      <c r="C13" s="375">
        <v>180.83193548387095</v>
      </c>
      <c r="D13" s="370">
        <v>0.3248396697360873</v>
      </c>
      <c r="E13" s="377">
        <v>277.58807999999965</v>
      </c>
      <c r="F13" s="373">
        <v>0.25179677539138634</v>
      </c>
      <c r="G13" s="377">
        <v>434.29752688172056</v>
      </c>
      <c r="H13" s="373">
        <v>0.26725984998580427</v>
      </c>
      <c r="I13" s="366"/>
      <c r="J13" s="366"/>
      <c r="K13" s="366"/>
      <c r="L13" s="366"/>
      <c r="M13" s="366"/>
      <c r="N13" s="366"/>
      <c r="O13" s="366"/>
    </row>
    <row r="14" spans="1:18" ht="15" customHeight="1" x14ac:dyDescent="0.2">
      <c r="B14" s="368" t="s">
        <v>41</v>
      </c>
      <c r="C14" s="375">
        <v>187.130203877551</v>
      </c>
      <c r="D14" s="370">
        <v>0.68529968293649579</v>
      </c>
      <c r="E14" s="377">
        <v>236.54623202898551</v>
      </c>
      <c r="F14" s="373">
        <v>0.58398653587799465</v>
      </c>
      <c r="G14" s="377">
        <v>248.27043478260867</v>
      </c>
      <c r="H14" s="373">
        <v>0.66365014513095677</v>
      </c>
      <c r="I14" s="366"/>
      <c r="J14" s="366"/>
      <c r="K14" s="366"/>
      <c r="L14" s="366"/>
      <c r="M14" s="366"/>
      <c r="N14" s="366"/>
      <c r="O14" s="366"/>
    </row>
    <row r="15" spans="1:18" ht="15" customHeight="1" x14ac:dyDescent="0.2">
      <c r="B15" s="368" t="s">
        <v>9</v>
      </c>
      <c r="C15" s="375">
        <v>194.28210300429186</v>
      </c>
      <c r="D15" s="370">
        <v>0.64635301880960117</v>
      </c>
      <c r="E15" s="377">
        <v>254.78364912280725</v>
      </c>
      <c r="F15" s="373">
        <v>0.70063458408307844</v>
      </c>
      <c r="G15" s="377">
        <v>458.04680203045666</v>
      </c>
      <c r="H15" s="373">
        <v>0.59988766908838564</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240.37885196374529</v>
      </c>
      <c r="D17" s="370">
        <v>0.51087902840691757</v>
      </c>
      <c r="E17" s="377">
        <v>432.92108024691368</v>
      </c>
      <c r="F17" s="373">
        <v>0.61202724780101547</v>
      </c>
      <c r="G17" s="377">
        <v>567.47346855983892</v>
      </c>
      <c r="H17" s="373">
        <v>0.52385843236053597</v>
      </c>
      <c r="I17" s="366"/>
      <c r="J17" s="366"/>
      <c r="K17" s="366"/>
      <c r="L17" s="366"/>
      <c r="M17" s="366"/>
      <c r="N17" s="366"/>
      <c r="O17" s="366"/>
    </row>
    <row r="18" spans="1:15" ht="15" customHeight="1" x14ac:dyDescent="0.2">
      <c r="B18" s="368" t="s">
        <v>43</v>
      </c>
      <c r="C18" s="375">
        <v>162.58902970297024</v>
      </c>
      <c r="D18" s="370">
        <v>0.69198006184827476</v>
      </c>
      <c r="E18" s="377">
        <v>219.55042176870751</v>
      </c>
      <c r="F18" s="373">
        <v>0.72833295027202394</v>
      </c>
      <c r="G18" s="377">
        <v>237.88453636363639</v>
      </c>
      <c r="H18" s="373">
        <v>0.68726326771811364</v>
      </c>
      <c r="I18" s="366"/>
      <c r="J18" s="366"/>
      <c r="K18" s="366"/>
      <c r="L18" s="366"/>
      <c r="M18" s="366"/>
      <c r="N18" s="366"/>
      <c r="O18" s="366"/>
    </row>
    <row r="19" spans="1:15" ht="15" customHeight="1" x14ac:dyDescent="0.2">
      <c r="B19" s="368" t="s">
        <v>44</v>
      </c>
      <c r="C19" s="375">
        <v>172.2956813417191</v>
      </c>
      <c r="D19" s="370">
        <v>8.1857032480511266E-2</v>
      </c>
      <c r="E19" s="377">
        <v>393.53325185972238</v>
      </c>
      <c r="F19" s="373">
        <v>0.15582843066135574</v>
      </c>
      <c r="G19" s="377">
        <v>403.04269090908912</v>
      </c>
      <c r="H19" s="373">
        <v>0.10911651051796863</v>
      </c>
      <c r="I19" s="366"/>
      <c r="J19" s="366"/>
      <c r="K19" s="366"/>
      <c r="L19" s="366"/>
      <c r="M19" s="366"/>
      <c r="N19" s="366"/>
      <c r="O19" s="366"/>
    </row>
    <row r="20" spans="1:15" ht="15" customHeight="1" x14ac:dyDescent="0.2">
      <c r="B20" s="368" t="s">
        <v>6</v>
      </c>
      <c r="C20" s="375">
        <v>387.06117647058818</v>
      </c>
      <c r="D20" s="370">
        <v>0.75118459788362857</v>
      </c>
      <c r="E20" s="377">
        <v>521.54031390134321</v>
      </c>
      <c r="F20" s="373">
        <v>0.51213863346456956</v>
      </c>
      <c r="G20" s="440">
        <v>675.22056277056538</v>
      </c>
      <c r="H20" s="373">
        <v>0.32730213820626158</v>
      </c>
      <c r="I20" s="366"/>
      <c r="J20" s="366"/>
      <c r="K20" s="366"/>
      <c r="L20" s="366"/>
      <c r="M20" s="366"/>
      <c r="N20" s="366"/>
      <c r="O20" s="366"/>
    </row>
    <row r="21" spans="1:15" ht="15" customHeight="1" x14ac:dyDescent="0.2">
      <c r="B21" s="368" t="s">
        <v>5</v>
      </c>
      <c r="C21" s="375">
        <v>268.40319999999997</v>
      </c>
      <c r="D21" s="370">
        <v>0.22996663017480976</v>
      </c>
      <c r="E21" s="377">
        <v>338.68247232472316</v>
      </c>
      <c r="F21" s="373">
        <v>0.32760135222928816</v>
      </c>
      <c r="G21" s="377">
        <v>381.62594470046065</v>
      </c>
      <c r="H21" s="373">
        <v>0.36629193798587678</v>
      </c>
      <c r="I21" s="366"/>
      <c r="J21" s="366"/>
      <c r="K21" s="366"/>
      <c r="L21" s="366"/>
      <c r="M21" s="366"/>
      <c r="N21" s="366"/>
      <c r="O21" s="366"/>
    </row>
    <row r="22" spans="1:15" ht="15" customHeight="1" x14ac:dyDescent="0.2">
      <c r="B22" s="368" t="s">
        <v>38</v>
      </c>
      <c r="C22" s="375">
        <v>194.72011383537637</v>
      </c>
      <c r="D22" s="370">
        <v>0.43890357156595455</v>
      </c>
      <c r="E22" s="377">
        <v>225.92612107623444</v>
      </c>
      <c r="F22" s="373">
        <v>0.44914129763149113</v>
      </c>
      <c r="G22" s="377">
        <v>359.07980237154163</v>
      </c>
      <c r="H22" s="373">
        <v>0.4435613004068808</v>
      </c>
      <c r="I22" s="366"/>
      <c r="J22" s="366"/>
      <c r="K22" s="366"/>
      <c r="L22" s="366"/>
      <c r="M22" s="366"/>
      <c r="N22" s="366"/>
      <c r="O22" s="366"/>
    </row>
    <row r="23" spans="1:15" ht="15" customHeight="1" x14ac:dyDescent="0.2">
      <c r="B23" s="368" t="s">
        <v>45</v>
      </c>
      <c r="C23" s="375">
        <v>295.80884259259261</v>
      </c>
      <c r="D23" s="370">
        <v>8.8734388469548786E-2</v>
      </c>
      <c r="E23" s="377">
        <v>318.85064516129006</v>
      </c>
      <c r="F23" s="373">
        <v>0.17654345367256244</v>
      </c>
      <c r="G23" s="377">
        <v>431.71478021977651</v>
      </c>
      <c r="H23" s="373">
        <v>0.25495263577705812</v>
      </c>
      <c r="I23" s="366"/>
      <c r="J23" s="366"/>
      <c r="K23" s="366"/>
      <c r="L23" s="366"/>
      <c r="M23" s="366"/>
      <c r="N23" s="366"/>
      <c r="O23" s="366"/>
    </row>
    <row r="24" spans="1:15" ht="15" customHeight="1" x14ac:dyDescent="0.2">
      <c r="B24" s="368" t="s">
        <v>46</v>
      </c>
      <c r="C24" s="375">
        <v>298.54588235294119</v>
      </c>
      <c r="D24" s="370">
        <v>2.6030226500842003E-2</v>
      </c>
      <c r="E24" s="377">
        <v>422.6558139534884</v>
      </c>
      <c r="F24" s="373">
        <v>5.3429520101069522E-2</v>
      </c>
      <c r="G24" s="377">
        <v>715.06999999999982</v>
      </c>
      <c r="H24" s="373">
        <v>2.6991778580315421E-8</v>
      </c>
      <c r="I24" s="366"/>
      <c r="J24" s="366"/>
      <c r="K24" s="366"/>
      <c r="L24" s="366"/>
      <c r="M24" s="366"/>
      <c r="N24" s="366"/>
      <c r="O24" s="366"/>
    </row>
    <row r="25" spans="1:15" ht="15" customHeight="1" x14ac:dyDescent="0.2">
      <c r="B25" s="368" t="s">
        <v>47</v>
      </c>
      <c r="C25" s="375">
        <v>487.10257861635228</v>
      </c>
      <c r="D25" s="370">
        <v>0.6225423521844563</v>
      </c>
      <c r="E25" s="377">
        <v>488.55817307692308</v>
      </c>
      <c r="F25" s="373">
        <v>0.57101312053530584</v>
      </c>
      <c r="G25" s="377">
        <v>534.71066666666661</v>
      </c>
      <c r="H25" s="373">
        <v>0.6035821606741999</v>
      </c>
      <c r="I25" s="366"/>
      <c r="J25" s="366"/>
      <c r="K25" s="366"/>
      <c r="L25" s="366"/>
      <c r="M25" s="366"/>
      <c r="N25" s="366"/>
      <c r="O25" s="366"/>
    </row>
    <row r="26" spans="1:15" ht="15" customHeight="1" x14ac:dyDescent="0.2">
      <c r="B26" s="368" t="s">
        <v>48</v>
      </c>
      <c r="C26" s="375" t="s">
        <v>375</v>
      </c>
      <c r="D26" s="370" t="s">
        <v>375</v>
      </c>
      <c r="E26" s="377">
        <v>300</v>
      </c>
      <c r="F26" s="373">
        <v>0</v>
      </c>
      <c r="G26" s="377">
        <v>353.2</v>
      </c>
      <c r="H26" s="373">
        <v>0.45256915983824197</v>
      </c>
      <c r="I26" s="366"/>
      <c r="J26" s="366"/>
      <c r="K26" s="366"/>
      <c r="L26" s="366"/>
      <c r="M26" s="366"/>
      <c r="N26" s="366"/>
      <c r="O26" s="366"/>
    </row>
    <row r="27" spans="1:15" ht="15" customHeight="1" x14ac:dyDescent="0.2">
      <c r="B27" s="368" t="s">
        <v>49</v>
      </c>
      <c r="C27" s="375">
        <v>213.75</v>
      </c>
      <c r="D27" s="370">
        <v>0.23537557657892524</v>
      </c>
      <c r="E27" s="377">
        <v>320.27586206896558</v>
      </c>
      <c r="F27" s="373">
        <v>0.30243299645213639</v>
      </c>
      <c r="G27" s="377">
        <v>530.58279999999979</v>
      </c>
      <c r="H27" s="373">
        <v>0.26772676089362046</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235.78377981575699</v>
      </c>
      <c r="D29" s="371">
        <v>0.53267855318634594</v>
      </c>
      <c r="E29" s="378">
        <v>352.03679073616826</v>
      </c>
      <c r="F29" s="374">
        <v>0.56539934333484476</v>
      </c>
      <c r="G29" s="378">
        <v>463.21102734768425</v>
      </c>
      <c r="H29" s="374">
        <v>0.49978248779515161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206</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464</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318.48234924623188</v>
      </c>
      <c r="D13" s="370">
        <v>0.56324279018342371</v>
      </c>
      <c r="E13" s="377" t="s">
        <v>375</v>
      </c>
      <c r="F13" s="373" t="s">
        <v>375</v>
      </c>
      <c r="G13" s="377" t="s">
        <v>375</v>
      </c>
      <c r="H13" s="373" t="s">
        <v>375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208.56286876907427</v>
      </c>
      <c r="D15" s="370">
        <v>0.62111295469873651</v>
      </c>
      <c r="E15" s="377">
        <v>304.16268656716392</v>
      </c>
      <c r="F15" s="373">
        <v>0.51937048305346578</v>
      </c>
      <c r="G15" s="377">
        <v>437.08354929577433</v>
      </c>
      <c r="H15" s="373">
        <v>0.62754397383080396</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116.66238486842099</v>
      </c>
      <c r="D17" s="370">
        <v>1.0318233450651444</v>
      </c>
      <c r="E17" s="377">
        <v>162.18691718525463</v>
      </c>
      <c r="F17" s="373">
        <v>1.1102496114063789</v>
      </c>
      <c r="G17" s="377">
        <v>227.53437854564316</v>
      </c>
      <c r="H17" s="373">
        <v>0.9483066262308123</v>
      </c>
      <c r="I17" s="366"/>
      <c r="J17" s="366"/>
      <c r="K17" s="366"/>
      <c r="L17" s="366"/>
      <c r="M17" s="366"/>
      <c r="N17" s="366"/>
      <c r="O17" s="366"/>
    </row>
    <row r="18" spans="1:15" ht="15" customHeight="1" x14ac:dyDescent="0.2">
      <c r="B18" s="368" t="s">
        <v>43</v>
      </c>
      <c r="C18" s="375">
        <v>142.56618055555572</v>
      </c>
      <c r="D18" s="370">
        <v>0.56816905200204626</v>
      </c>
      <c r="E18" s="377">
        <v>181.51593749999969</v>
      </c>
      <c r="F18" s="373">
        <v>0.60928350992666469</v>
      </c>
      <c r="G18" s="377">
        <v>251.30061002178695</v>
      </c>
      <c r="H18" s="373">
        <v>0.84115090863724373</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v>250.71024054982814</v>
      </c>
      <c r="D20" s="370">
        <v>0.31191624048186189</v>
      </c>
      <c r="E20" s="377">
        <v>338.23263027295201</v>
      </c>
      <c r="F20" s="373">
        <v>0.33682514707442213</v>
      </c>
      <c r="G20" s="440">
        <v>443.07794303797527</v>
      </c>
      <c r="H20" s="373">
        <v>0.46117410819793775</v>
      </c>
      <c r="I20" s="366"/>
      <c r="J20" s="366"/>
      <c r="K20" s="366"/>
      <c r="L20" s="366"/>
      <c r="M20" s="366"/>
      <c r="N20" s="366"/>
      <c r="O20" s="366"/>
    </row>
    <row r="21" spans="1:15" ht="15" customHeight="1" x14ac:dyDescent="0.2">
      <c r="B21" s="368" t="s">
        <v>5</v>
      </c>
      <c r="C21" s="375">
        <v>272.6875468483816</v>
      </c>
      <c r="D21" s="370">
        <v>0.23047717366550954</v>
      </c>
      <c r="E21" s="377">
        <v>344.63988571428547</v>
      </c>
      <c r="F21" s="373">
        <v>0.31962103323175384</v>
      </c>
      <c r="G21" s="377">
        <v>373.63376288659799</v>
      </c>
      <c r="H21" s="373">
        <v>0.50527471195718254</v>
      </c>
      <c r="I21" s="366"/>
      <c r="J21" s="366"/>
      <c r="K21" s="366"/>
      <c r="L21" s="366"/>
      <c r="M21" s="366"/>
      <c r="N21" s="366"/>
      <c r="O21" s="366"/>
    </row>
    <row r="22" spans="1:15" ht="15" customHeight="1" x14ac:dyDescent="0.2">
      <c r="B22" s="368" t="s">
        <v>38</v>
      </c>
      <c r="C22" s="375">
        <v>228.4478556979096</v>
      </c>
      <c r="D22" s="370">
        <v>0.36636819250671721</v>
      </c>
      <c r="E22" s="377">
        <v>335.60161512027366</v>
      </c>
      <c r="F22" s="373">
        <v>0.37350762039087781</v>
      </c>
      <c r="G22" s="377">
        <v>533.28053030303226</v>
      </c>
      <c r="H22" s="373">
        <v>0.42427072551561884</v>
      </c>
      <c r="I22" s="366"/>
      <c r="J22" s="366"/>
      <c r="K22" s="366"/>
      <c r="L22" s="366"/>
      <c r="M22" s="366"/>
      <c r="N22" s="366"/>
      <c r="O22" s="366"/>
    </row>
    <row r="23" spans="1:15" ht="15" customHeight="1" x14ac:dyDescent="0.2">
      <c r="B23" s="368" t="s">
        <v>45</v>
      </c>
      <c r="C23" s="375">
        <v>291.08941250789638</v>
      </c>
      <c r="D23" s="370">
        <v>0.11568278542344665</v>
      </c>
      <c r="E23" s="377">
        <v>311.07645791245744</v>
      </c>
      <c r="F23" s="373">
        <v>0.21715407900984809</v>
      </c>
      <c r="G23" s="377">
        <v>423.43314414414209</v>
      </c>
      <c r="H23" s="373">
        <v>0.34808927352135949</v>
      </c>
      <c r="I23" s="366"/>
      <c r="J23" s="366"/>
      <c r="K23" s="366"/>
      <c r="L23" s="366"/>
      <c r="M23" s="366"/>
      <c r="N23" s="366"/>
      <c r="O23" s="366"/>
    </row>
    <row r="24" spans="1:15" ht="15" customHeight="1" x14ac:dyDescent="0.2">
      <c r="B24" s="368" t="s">
        <v>46</v>
      </c>
      <c r="C24" s="375">
        <v>296.969696969697</v>
      </c>
      <c r="D24" s="370">
        <v>0.10152933031700155</v>
      </c>
      <c r="E24" s="377">
        <v>424.30549618320697</v>
      </c>
      <c r="F24" s="373">
        <v>4.0279497790917038E-2</v>
      </c>
      <c r="G24" s="377">
        <v>698.62369565217375</v>
      </c>
      <c r="H24" s="373">
        <v>0.13226183677174114</v>
      </c>
      <c r="I24" s="366"/>
      <c r="J24" s="366"/>
      <c r="K24" s="366"/>
      <c r="L24" s="366"/>
      <c r="M24" s="366"/>
      <c r="N24" s="366"/>
      <c r="O24" s="366"/>
    </row>
    <row r="25" spans="1:15" ht="15" customHeight="1" x14ac:dyDescent="0.2">
      <c r="B25" s="368" t="s">
        <v>47</v>
      </c>
      <c r="C25" s="375">
        <v>290.0875652173915</v>
      </c>
      <c r="D25" s="370">
        <v>0.1381295302568471</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232.82269657258274</v>
      </c>
      <c r="D29" s="371">
        <v>0.50824847865210931</v>
      </c>
      <c r="E29" s="378">
        <v>255.95625974853388</v>
      </c>
      <c r="F29" s="374">
        <v>0.61694104959878715</v>
      </c>
      <c r="G29" s="378">
        <v>338.18325438782529</v>
      </c>
      <c r="H29" s="374">
        <v>0.69362649469192561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207</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0" t="s">
        <v>463</v>
      </c>
      <c r="C6" s="1170"/>
      <c r="D6" s="1170"/>
      <c r="E6" s="1170"/>
      <c r="F6" s="1170"/>
      <c r="G6" s="1170"/>
      <c r="H6" s="1170"/>
      <c r="I6" s="1170"/>
      <c r="J6" s="389"/>
      <c r="K6" s="389"/>
      <c r="L6" s="389"/>
      <c r="M6" s="362"/>
      <c r="N6" s="362"/>
      <c r="O6" s="362"/>
      <c r="P6" s="362"/>
      <c r="Q6" s="362"/>
      <c r="R6" s="362"/>
    </row>
    <row r="7" spans="1:18" s="7" customFormat="1" ht="15.75" customHeight="1" x14ac:dyDescent="0.2">
      <c r="A7" s="364"/>
      <c r="B7" s="1171" t="str">
        <f>porsaad!B6</f>
        <v>Situación a 30 de junio de 2023</v>
      </c>
      <c r="C7" s="1171"/>
      <c r="D7" s="1171"/>
      <c r="E7" s="1171"/>
      <c r="F7" s="1171"/>
      <c r="G7" s="1171"/>
      <c r="H7" s="1171"/>
      <c r="I7" s="1171"/>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8" t="s">
        <v>15</v>
      </c>
      <c r="C9" s="1180" t="s">
        <v>51</v>
      </c>
      <c r="D9" s="1181"/>
      <c r="E9" s="1180" t="s">
        <v>36</v>
      </c>
      <c r="F9" s="1182"/>
      <c r="G9" s="1181" t="s">
        <v>35</v>
      </c>
      <c r="H9" s="1182"/>
      <c r="I9" s="366"/>
      <c r="J9" s="366"/>
      <c r="K9" s="366"/>
      <c r="L9" s="366"/>
      <c r="M9" s="366"/>
      <c r="N9" s="366"/>
      <c r="O9" s="366"/>
    </row>
    <row r="10" spans="1:18" ht="46.5" customHeight="1" x14ac:dyDescent="0.2">
      <c r="B10" s="1179"/>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15.359433962264168</v>
      </c>
      <c r="D13" s="370">
        <v>3.4793710700359845E-2</v>
      </c>
      <c r="E13" s="377">
        <v>15.155000000000003</v>
      </c>
      <c r="F13" s="373">
        <v>9.577464713880765E-2</v>
      </c>
      <c r="G13" s="377">
        <v>15.419999999999996</v>
      </c>
      <c r="H13" s="373">
        <v>2.6371471780513573E-8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t="s">
        <v>375</v>
      </c>
      <c r="D17" s="370" t="s">
        <v>375</v>
      </c>
      <c r="E17" s="377" t="s">
        <v>375</v>
      </c>
      <c r="F17" s="373" t="s">
        <v>375</v>
      </c>
      <c r="G17" s="377" t="s">
        <v>375</v>
      </c>
      <c r="H17" s="373" t="s">
        <v>375</v>
      </c>
      <c r="I17" s="366"/>
      <c r="J17" s="366"/>
      <c r="K17" s="366"/>
      <c r="L17" s="366"/>
      <c r="M17" s="366"/>
      <c r="N17" s="366"/>
      <c r="O17" s="366"/>
    </row>
    <row r="18" spans="1:15" ht="15" customHeight="1" x14ac:dyDescent="0.2">
      <c r="B18" s="368" t="s">
        <v>43</v>
      </c>
      <c r="C18" s="375" t="s">
        <v>375</v>
      </c>
      <c r="D18" s="370" t="s">
        <v>375</v>
      </c>
      <c r="E18" s="377" t="s">
        <v>375</v>
      </c>
      <c r="F18" s="373" t="s">
        <v>375</v>
      </c>
      <c r="G18" s="377" t="s">
        <v>375</v>
      </c>
      <c r="H18" s="373" t="s">
        <v>375</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t="s">
        <v>375</v>
      </c>
      <c r="D20" s="370" t="s">
        <v>375</v>
      </c>
      <c r="E20" s="377" t="s">
        <v>375</v>
      </c>
      <c r="F20" s="373" t="s">
        <v>375</v>
      </c>
      <c r="G20" s="440" t="s">
        <v>375</v>
      </c>
      <c r="H20" s="373" t="s">
        <v>375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t="s">
        <v>375</v>
      </c>
      <c r="D22" s="370" t="s">
        <v>375</v>
      </c>
      <c r="E22" s="377" t="s">
        <v>375</v>
      </c>
      <c r="F22" s="373" t="s">
        <v>375</v>
      </c>
      <c r="G22" s="377" t="s">
        <v>375</v>
      </c>
      <c r="H22" s="373" t="s">
        <v>375</v>
      </c>
      <c r="I22" s="366"/>
      <c r="J22" s="366"/>
      <c r="K22" s="366"/>
      <c r="L22" s="366"/>
      <c r="M22" s="366"/>
      <c r="N22" s="366"/>
      <c r="O22" s="366"/>
    </row>
    <row r="23" spans="1:15" ht="15" customHeight="1" x14ac:dyDescent="0.2">
      <c r="B23" s="368" t="s">
        <v>45</v>
      </c>
      <c r="C23" s="375" t="s">
        <v>375</v>
      </c>
      <c r="D23" s="370" t="s">
        <v>375</v>
      </c>
      <c r="E23" s="377" t="s">
        <v>375</v>
      </c>
      <c r="F23" s="373" t="s">
        <v>375</v>
      </c>
      <c r="G23" s="377" t="s">
        <v>375</v>
      </c>
      <c r="H23" s="373" t="s">
        <v>375</v>
      </c>
      <c r="I23" s="366"/>
      <c r="J23" s="366"/>
      <c r="K23" s="366"/>
      <c r="L23" s="366"/>
      <c r="M23" s="366"/>
      <c r="N23" s="366"/>
      <c r="O23" s="366"/>
    </row>
    <row r="24" spans="1:15" ht="15" customHeight="1" x14ac:dyDescent="0.2">
      <c r="B24" s="368" t="s">
        <v>46</v>
      </c>
      <c r="C24" s="375" t="s">
        <v>375</v>
      </c>
      <c r="D24" s="370" t="s">
        <v>375</v>
      </c>
      <c r="E24" s="377" t="s">
        <v>375</v>
      </c>
      <c r="F24" s="373" t="s">
        <v>375</v>
      </c>
      <c r="G24" s="377" t="s">
        <v>375</v>
      </c>
      <c r="H24" s="373" t="s">
        <v>375</v>
      </c>
      <c r="I24" s="366"/>
      <c r="J24" s="366"/>
      <c r="K24" s="366"/>
      <c r="L24" s="366"/>
      <c r="M24" s="366"/>
      <c r="N24" s="366"/>
      <c r="O24" s="366"/>
    </row>
    <row r="25" spans="1:15" ht="15" customHeight="1" x14ac:dyDescent="0.2">
      <c r="B25" s="368" t="s">
        <v>47</v>
      </c>
      <c r="C25" s="375" t="s">
        <v>375</v>
      </c>
      <c r="D25" s="370" t="s">
        <v>375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v>16.828181818181818</v>
      </c>
      <c r="D27" s="370">
        <v>5.8652819415247817E-2</v>
      </c>
      <c r="E27" s="377">
        <v>17</v>
      </c>
      <c r="F27" s="373">
        <v>0</v>
      </c>
      <c r="G27" s="377">
        <v>17</v>
      </c>
      <c r="H27" s="373">
        <v>0</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15.70812949640289</v>
      </c>
      <c r="D29" s="371">
        <v>5.8228072486644189E-2</v>
      </c>
      <c r="E29" s="378">
        <v>15.708035714285716</v>
      </c>
      <c r="F29" s="374">
        <v>0.16258797527567662</v>
      </c>
      <c r="G29" s="378">
        <v>16.138181818181817</v>
      </c>
      <c r="H29" s="374">
        <v>4.9896733816958423E-2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7" t="s">
        <v>300</v>
      </c>
      <c r="C32" s="1177"/>
      <c r="D32" s="1177"/>
      <c r="E32" s="1177"/>
      <c r="F32" s="1177"/>
      <c r="G32" s="1177"/>
      <c r="H32" s="117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election activeCell="Y21" sqref="Y21"/>
    </sheetView>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10.7109375" style="261" customWidth="1"/>
    <col min="8" max="8" width="0.7109375" style="261" customWidth="1"/>
    <col min="9" max="9" width="11.7109375" style="261" customWidth="1"/>
    <col min="10" max="10" width="11.140625" style="261" customWidth="1"/>
    <col min="11" max="16" width="11.42578125" style="261"/>
    <col min="17" max="17" width="7.5703125" style="261" customWidth="1"/>
    <col min="18" max="18" width="2.28515625" style="261" customWidth="1"/>
    <col min="19" max="16384" width="11.42578125" style="261"/>
  </cols>
  <sheetData>
    <row r="1" spans="1:258" s="2" customFormat="1" ht="9" customHeight="1" x14ac:dyDescent="0.2">
      <c r="A1" s="201"/>
      <c r="B1" s="202"/>
      <c r="C1" s="202"/>
      <c r="D1" s="202"/>
      <c r="E1" s="203"/>
      <c r="F1" s="201"/>
      <c r="G1" s="201"/>
      <c r="H1" s="203"/>
      <c r="I1" s="201"/>
      <c r="J1" s="264"/>
      <c r="K1" s="264"/>
      <c r="L1" s="264"/>
      <c r="M1" s="264"/>
      <c r="N1" s="201"/>
      <c r="O1" s="201"/>
      <c r="P1" s="201"/>
      <c r="Q1" s="264"/>
      <c r="R1" s="264"/>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row>
    <row r="2" spans="1:258" s="44" customFormat="1" ht="49.5" customHeight="1" x14ac:dyDescent="0.2">
      <c r="A2" s="205"/>
      <c r="B2" s="265"/>
      <c r="C2" s="265"/>
      <c r="D2" s="265"/>
      <c r="E2" s="265"/>
      <c r="F2" s="265"/>
      <c r="G2" s="265"/>
      <c r="H2" s="265"/>
      <c r="I2" s="205"/>
      <c r="J2" s="264"/>
      <c r="K2" s="264"/>
      <c r="L2" s="264"/>
      <c r="M2" s="264"/>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row>
    <row r="3" spans="1:258" s="7" customFormat="1" ht="6.95" customHeight="1" x14ac:dyDescent="0.2">
      <c r="A3" s="208"/>
      <c r="B3" s="1034"/>
      <c r="C3" s="1034"/>
      <c r="D3" s="1034"/>
      <c r="E3" s="1034"/>
      <c r="F3" s="1034"/>
      <c r="G3" s="1034"/>
      <c r="H3" s="1034"/>
      <c r="I3" s="208"/>
      <c r="J3" s="264"/>
      <c r="K3" s="264"/>
      <c r="L3" s="264"/>
      <c r="M3" s="264"/>
      <c r="N3" s="208"/>
      <c r="O3" s="208"/>
      <c r="P3" s="208"/>
      <c r="Q3" s="205"/>
      <c r="R3" s="205"/>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row>
    <row r="4" spans="1:258" s="7" customFormat="1" ht="21.75" customHeight="1" x14ac:dyDescent="0.2">
      <c r="A4" s="1110" t="s">
        <v>345</v>
      </c>
      <c r="B4" s="1110"/>
      <c r="C4" s="1110"/>
      <c r="D4" s="1110"/>
      <c r="E4" s="1110"/>
      <c r="F4" s="1110"/>
      <c r="G4" s="1110"/>
      <c r="H4" s="1110"/>
      <c r="I4" s="1110"/>
      <c r="J4" s="1110"/>
      <c r="K4" s="1110"/>
      <c r="L4" s="1110"/>
      <c r="M4" s="1110"/>
      <c r="N4" s="1110"/>
      <c r="O4" s="1110"/>
      <c r="P4" s="1110"/>
      <c r="Q4" s="266"/>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row>
    <row r="5" spans="1:258" s="7" customFormat="1" ht="17.25" customHeight="1" x14ac:dyDescent="0.2">
      <c r="A5" s="208"/>
      <c r="B5" s="1035" t="str">
        <f>porsaad!B6</f>
        <v>Situación a 30 de junio de 2023</v>
      </c>
      <c r="C5" s="1035"/>
      <c r="D5" s="1035"/>
      <c r="E5" s="1035"/>
      <c r="F5" s="1035"/>
      <c r="G5" s="1035"/>
      <c r="H5" s="1035"/>
      <c r="I5" s="1035"/>
      <c r="J5" s="1035"/>
      <c r="K5" s="1035"/>
      <c r="L5" s="1035"/>
      <c r="M5" s="1035"/>
      <c r="N5" s="1035"/>
      <c r="O5" s="1035"/>
      <c r="P5" s="1035"/>
      <c r="Q5" s="91"/>
      <c r="R5" s="91"/>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row>
    <row r="6" spans="1:258" s="7" customFormat="1" ht="6.95" customHeight="1" x14ac:dyDescent="0.2">
      <c r="A6" s="208"/>
      <c r="B6" s="208"/>
      <c r="C6" s="208"/>
      <c r="D6" s="208"/>
      <c r="E6" s="208"/>
      <c r="F6" s="208"/>
      <c r="G6" s="208"/>
      <c r="H6" s="208"/>
      <c r="I6" s="208"/>
      <c r="J6" s="208"/>
      <c r="K6" s="267"/>
      <c r="L6" s="267"/>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row>
    <row r="7" spans="1:258" s="7" customFormat="1" ht="4.5" customHeight="1" x14ac:dyDescent="0.2">
      <c r="A7" s="208"/>
      <c r="B7" s="208"/>
      <c r="C7" s="208"/>
      <c r="D7" s="208"/>
      <c r="E7" s="208"/>
      <c r="F7" s="208"/>
      <c r="G7" s="208"/>
      <c r="H7" s="208"/>
      <c r="I7" s="208"/>
      <c r="J7" s="208"/>
      <c r="K7" s="268"/>
      <c r="L7" s="268"/>
      <c r="M7" s="213"/>
      <c r="N7" s="213"/>
      <c r="O7" s="213"/>
      <c r="P7" s="213"/>
      <c r="Q7" s="211"/>
      <c r="R7" s="211"/>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row>
    <row r="8" spans="1:258" s="7" customFormat="1" ht="27" customHeight="1" x14ac:dyDescent="0.2">
      <c r="A8" s="208"/>
      <c r="B8" s="1187" t="s">
        <v>490</v>
      </c>
      <c r="C8" s="1188"/>
      <c r="D8" s="1188"/>
      <c r="E8" s="1188"/>
      <c r="F8" s="1188"/>
      <c r="G8" s="1188"/>
      <c r="H8" s="1188"/>
      <c r="I8" s="1188"/>
      <c r="J8" s="1189"/>
      <c r="K8" s="268"/>
      <c r="L8" s="268"/>
      <c r="M8" s="213"/>
      <c r="N8" s="213"/>
      <c r="O8" s="213"/>
      <c r="P8" s="213"/>
      <c r="Q8" s="211"/>
      <c r="R8" s="211"/>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row>
    <row r="9" spans="1:258" s="7" customFormat="1" ht="16.5" customHeight="1" x14ac:dyDescent="0.2">
      <c r="A9" s="208"/>
      <c r="B9" s="1036" t="s">
        <v>15</v>
      </c>
      <c r="C9" s="499"/>
      <c r="D9" s="500"/>
      <c r="E9" s="500"/>
      <c r="F9" s="500"/>
      <c r="G9" s="500"/>
      <c r="H9" s="500"/>
      <c r="I9" s="1043" t="s">
        <v>175</v>
      </c>
      <c r="J9" s="1044"/>
      <c r="K9" s="269"/>
      <c r="L9" s="269"/>
      <c r="M9" s="219"/>
      <c r="N9" s="219"/>
      <c r="O9" s="219"/>
      <c r="P9" s="219"/>
      <c r="Q9" s="216"/>
      <c r="R9" s="216"/>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c r="IX9" s="208"/>
    </row>
    <row r="10" spans="1:258" s="7" customFormat="1" ht="65.25" customHeight="1" x14ac:dyDescent="0.2">
      <c r="A10" s="208"/>
      <c r="B10" s="1037"/>
      <c r="C10" s="1045" t="s">
        <v>174</v>
      </c>
      <c r="D10" s="1044"/>
      <c r="E10" s="211"/>
      <c r="F10" s="1045" t="s">
        <v>173</v>
      </c>
      <c r="G10" s="1044"/>
      <c r="H10" s="501"/>
      <c r="I10" s="1076"/>
      <c r="J10" s="1075"/>
      <c r="K10" s="505"/>
      <c r="L10" s="505"/>
      <c r="M10" s="435"/>
      <c r="N10" s="435"/>
      <c r="O10" s="435"/>
      <c r="P10" s="435"/>
      <c r="Q10" s="506"/>
      <c r="R10" s="506"/>
      <c r="S10" s="507"/>
      <c r="T10" s="507"/>
      <c r="U10" s="507"/>
      <c r="V10" s="507"/>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row>
    <row r="11" spans="1:258" s="124" customFormat="1" ht="30.75" customHeight="1" x14ac:dyDescent="0.2">
      <c r="A11" s="270"/>
      <c r="B11" s="1038"/>
      <c r="C11" s="217" t="s">
        <v>167</v>
      </c>
      <c r="D11" s="218" t="s">
        <v>166</v>
      </c>
      <c r="E11" s="216"/>
      <c r="F11" s="217" t="s">
        <v>168</v>
      </c>
      <c r="G11" s="218" t="s">
        <v>166</v>
      </c>
      <c r="H11" s="216"/>
      <c r="I11" s="217" t="s">
        <v>168</v>
      </c>
      <c r="J11" s="218" t="s">
        <v>166</v>
      </c>
      <c r="K11" s="508"/>
      <c r="L11" s="508"/>
      <c r="M11" s="231"/>
      <c r="N11" s="231"/>
      <c r="O11" s="231"/>
      <c r="P11" s="231"/>
      <c r="Q11" s="231"/>
      <c r="R11" s="231"/>
      <c r="S11" s="509"/>
      <c r="T11" s="509"/>
      <c r="U11" s="509"/>
      <c r="V11" s="509"/>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s="39" customFormat="1" ht="7.5" customHeight="1" x14ac:dyDescent="0.2">
      <c r="A12" s="216"/>
      <c r="B12" s="219"/>
      <c r="C12" s="221"/>
      <c r="D12" s="221"/>
      <c r="E12" s="219"/>
      <c r="F12" s="219"/>
      <c r="G12" s="219"/>
      <c r="H12" s="219"/>
      <c r="I12" s="219"/>
      <c r="J12" s="219"/>
      <c r="K12" s="273"/>
      <c r="L12" s="274"/>
      <c r="M12" s="231"/>
      <c r="N12" s="231"/>
      <c r="O12" s="231"/>
      <c r="P12" s="231"/>
      <c r="Q12" s="510"/>
      <c r="R12" s="510"/>
      <c r="S12" s="506"/>
      <c r="T12" s="506"/>
      <c r="U12" s="506"/>
      <c r="V12" s="50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row>
    <row r="13" spans="1:258" s="27" customFormat="1" ht="18" customHeight="1" x14ac:dyDescent="0.2">
      <c r="A13" s="222"/>
      <c r="B13" s="225" t="s">
        <v>11</v>
      </c>
      <c r="C13" s="404">
        <v>55153</v>
      </c>
      <c r="D13" s="980">
        <v>345.59</v>
      </c>
      <c r="E13" s="276"/>
      <c r="F13" s="227">
        <v>32570</v>
      </c>
      <c r="G13" s="980">
        <v>189.4</v>
      </c>
      <c r="H13" s="276"/>
      <c r="I13" s="277">
        <v>32570</v>
      </c>
      <c r="J13" s="980">
        <v>529.11</v>
      </c>
      <c r="K13" s="511"/>
      <c r="L13" s="511">
        <f>_xlfn.RANK.EQ(J13,J$13:J$33,0)</f>
        <v>2</v>
      </c>
      <c r="M13" s="511">
        <v>1</v>
      </c>
      <c r="N13" s="511">
        <f>MATCH(M13,L$13:L$33,0)</f>
        <v>5</v>
      </c>
      <c r="O13" s="512" t="str">
        <f t="shared" ref="O13:O32" si="0">INDEX(B$13:B$33,N13,1)</f>
        <v>Canarias</v>
      </c>
      <c r="P13" s="515">
        <f>INDEX(J$13:J$33,N13,1)</f>
        <v>816.75</v>
      </c>
      <c r="Q13" s="510"/>
      <c r="R13" s="510"/>
      <c r="S13" s="513"/>
      <c r="T13" s="513"/>
      <c r="U13" s="513"/>
      <c r="V13" s="513"/>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c r="IW13" s="222"/>
      <c r="IX13" s="222"/>
    </row>
    <row r="14" spans="1:258" s="125" customFormat="1" ht="18" customHeight="1" x14ac:dyDescent="0.2">
      <c r="A14" s="281"/>
      <c r="B14" s="233" t="s">
        <v>10</v>
      </c>
      <c r="C14" s="405">
        <v>8242</v>
      </c>
      <c r="D14" s="981">
        <v>153.4</v>
      </c>
      <c r="E14" s="276"/>
      <c r="F14" s="234">
        <v>6465</v>
      </c>
      <c r="G14" s="981">
        <v>41.69</v>
      </c>
      <c r="H14" s="276"/>
      <c r="I14" s="282">
        <v>6465</v>
      </c>
      <c r="J14" s="981">
        <v>195.3</v>
      </c>
      <c r="K14" s="511"/>
      <c r="L14" s="511">
        <f t="shared" ref="L14:L33" si="1">_xlfn.RANK.EQ(J14,J$13:J$33,0)</f>
        <v>14</v>
      </c>
      <c r="M14" s="511">
        <v>2</v>
      </c>
      <c r="N14" s="511">
        <f t="shared" ref="N14:N32" si="2">MATCH(M14,L$13:L$33,0)</f>
        <v>1</v>
      </c>
      <c r="O14" s="512" t="str">
        <f t="shared" si="0"/>
        <v>Andalucía</v>
      </c>
      <c r="P14" s="515">
        <f t="shared" ref="P14:P32" si="3">INDEX(J$13:J$33,N14,1)</f>
        <v>529.11</v>
      </c>
      <c r="Q14" s="510"/>
      <c r="R14" s="510"/>
      <c r="S14" s="513"/>
      <c r="T14" s="513"/>
      <c r="U14" s="513"/>
      <c r="V14" s="513"/>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row>
    <row r="15" spans="1:258" s="125" customFormat="1" ht="18" customHeight="1" x14ac:dyDescent="0.2">
      <c r="A15" s="281"/>
      <c r="B15" s="233" t="s">
        <v>40</v>
      </c>
      <c r="C15" s="405">
        <v>7408</v>
      </c>
      <c r="D15" s="981">
        <v>158.83000000000001</v>
      </c>
      <c r="E15" s="276"/>
      <c r="F15" s="234">
        <v>5423</v>
      </c>
      <c r="G15" s="981">
        <v>138.12</v>
      </c>
      <c r="H15" s="276"/>
      <c r="I15" s="282">
        <v>5423</v>
      </c>
      <c r="J15" s="981">
        <v>280.18</v>
      </c>
      <c r="K15" s="511"/>
      <c r="L15" s="511">
        <f t="shared" si="1"/>
        <v>9</v>
      </c>
      <c r="M15" s="511">
        <v>3</v>
      </c>
      <c r="N15" s="511">
        <f>MATCH(M15,L$13:L$33,0)</f>
        <v>14</v>
      </c>
      <c r="O15" s="512" t="str">
        <f t="shared" si="0"/>
        <v>Murcia, Región de</v>
      </c>
      <c r="P15" s="515">
        <f t="shared" si="3"/>
        <v>496.58</v>
      </c>
      <c r="Q15" s="510"/>
      <c r="R15" s="510"/>
      <c r="S15" s="513"/>
      <c r="T15" s="513"/>
      <c r="U15" s="513"/>
      <c r="V15" s="513"/>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row>
    <row r="16" spans="1:258" s="125" customFormat="1" ht="18" customHeight="1" x14ac:dyDescent="0.2">
      <c r="A16" s="281"/>
      <c r="B16" s="233" t="s">
        <v>41</v>
      </c>
      <c r="C16" s="405">
        <v>8361</v>
      </c>
      <c r="D16" s="981">
        <v>127.9</v>
      </c>
      <c r="E16" s="276"/>
      <c r="F16" s="234">
        <v>6494</v>
      </c>
      <c r="G16" s="981">
        <v>90.08</v>
      </c>
      <c r="H16" s="276"/>
      <c r="I16" s="282">
        <v>6494</v>
      </c>
      <c r="J16" s="981">
        <v>220.13</v>
      </c>
      <c r="K16" s="511"/>
      <c r="L16" s="511">
        <f t="shared" si="1"/>
        <v>13</v>
      </c>
      <c r="M16" s="511">
        <v>4</v>
      </c>
      <c r="N16" s="511">
        <f t="shared" si="2"/>
        <v>12</v>
      </c>
      <c r="O16" s="512" t="str">
        <f t="shared" si="0"/>
        <v>Galicia</v>
      </c>
      <c r="P16" s="515">
        <f t="shared" si="3"/>
        <v>372.61</v>
      </c>
      <c r="Q16" s="510"/>
      <c r="R16" s="510"/>
      <c r="S16" s="513"/>
      <c r="T16" s="513"/>
      <c r="U16" s="513"/>
      <c r="V16" s="513"/>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row>
    <row r="17" spans="1:258" s="125" customFormat="1" ht="18" customHeight="1" x14ac:dyDescent="0.2">
      <c r="A17" s="281"/>
      <c r="B17" s="233" t="s">
        <v>9</v>
      </c>
      <c r="C17" s="405">
        <v>10064</v>
      </c>
      <c r="D17" s="981">
        <v>464.6</v>
      </c>
      <c r="E17" s="276"/>
      <c r="F17" s="234">
        <v>11017</v>
      </c>
      <c r="G17" s="981">
        <v>225.95</v>
      </c>
      <c r="H17" s="276"/>
      <c r="I17" s="282">
        <v>11017</v>
      </c>
      <c r="J17" s="981">
        <v>816.75</v>
      </c>
      <c r="K17" s="511"/>
      <c r="L17" s="511">
        <f t="shared" si="1"/>
        <v>1</v>
      </c>
      <c r="M17" s="511">
        <v>5</v>
      </c>
      <c r="N17" s="511">
        <f t="shared" si="2"/>
        <v>11</v>
      </c>
      <c r="O17" s="512" t="str">
        <f t="shared" si="0"/>
        <v>Extremadura</v>
      </c>
      <c r="P17" s="515">
        <f t="shared" si="3"/>
        <v>344.49</v>
      </c>
      <c r="Q17" s="510"/>
      <c r="R17" s="510"/>
      <c r="S17" s="513"/>
      <c r="T17" s="513"/>
      <c r="U17" s="513"/>
      <c r="V17" s="513"/>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c r="IW17" s="281"/>
      <c r="IX17" s="281"/>
    </row>
    <row r="18" spans="1:258" s="125" customFormat="1" ht="18" customHeight="1" x14ac:dyDescent="0.2">
      <c r="A18" s="281"/>
      <c r="B18" s="233" t="s">
        <v>8</v>
      </c>
      <c r="C18" s="406">
        <v>3076</v>
      </c>
      <c r="D18" s="981">
        <v>102.58</v>
      </c>
      <c r="E18" s="276"/>
      <c r="F18" s="238">
        <v>2334</v>
      </c>
      <c r="G18" s="981">
        <v>87.98</v>
      </c>
      <c r="H18" s="276"/>
      <c r="I18" s="282">
        <v>2334</v>
      </c>
      <c r="J18" s="981">
        <v>181.84</v>
      </c>
      <c r="K18" s="511"/>
      <c r="L18" s="511">
        <f t="shared" si="1"/>
        <v>16</v>
      </c>
      <c r="M18" s="511">
        <v>6</v>
      </c>
      <c r="N18" s="511">
        <f t="shared" si="2"/>
        <v>21</v>
      </c>
      <c r="O18" s="512" t="str">
        <f t="shared" si="0"/>
        <v>TOTAL</v>
      </c>
      <c r="P18" s="516">
        <f t="shared" si="3"/>
        <v>328.1</v>
      </c>
      <c r="Q18" s="510"/>
      <c r="R18" s="510"/>
      <c r="S18" s="513"/>
      <c r="T18" s="513"/>
      <c r="U18" s="513"/>
      <c r="V18" s="513"/>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c r="IW18" s="281"/>
      <c r="IX18" s="281"/>
    </row>
    <row r="19" spans="1:258" s="128" customFormat="1" ht="18" customHeight="1" x14ac:dyDescent="0.2">
      <c r="A19" s="284"/>
      <c r="B19" s="285" t="s">
        <v>170</v>
      </c>
      <c r="C19" s="405">
        <v>19494</v>
      </c>
      <c r="D19" s="981">
        <v>122.65</v>
      </c>
      <c r="E19" s="276"/>
      <c r="F19" s="286">
        <v>17452</v>
      </c>
      <c r="G19" s="981">
        <v>0.01</v>
      </c>
      <c r="H19" s="276"/>
      <c r="I19" s="288">
        <v>17452</v>
      </c>
      <c r="J19" s="981">
        <v>125.14</v>
      </c>
      <c r="K19" s="511"/>
      <c r="L19" s="511">
        <f t="shared" si="1"/>
        <v>19</v>
      </c>
      <c r="M19" s="511">
        <v>7</v>
      </c>
      <c r="N19" s="511">
        <f t="shared" si="2"/>
        <v>13</v>
      </c>
      <c r="O19" s="512" t="str">
        <f t="shared" si="0"/>
        <v>Madrid, Comunidad de*</v>
      </c>
      <c r="P19" s="515">
        <f t="shared" si="3"/>
        <v>288.33</v>
      </c>
      <c r="Q19" s="510"/>
      <c r="R19" s="510"/>
      <c r="S19" s="513"/>
      <c r="T19" s="513"/>
      <c r="U19" s="513"/>
      <c r="V19" s="513"/>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row>
    <row r="20" spans="1:258" s="128" customFormat="1" ht="18" customHeight="1" x14ac:dyDescent="0.2">
      <c r="A20" s="284"/>
      <c r="B20" s="285" t="s">
        <v>43</v>
      </c>
      <c r="C20" s="405">
        <v>15306</v>
      </c>
      <c r="D20" s="981">
        <v>124.78</v>
      </c>
      <c r="E20" s="276"/>
      <c r="F20" s="286">
        <v>12845</v>
      </c>
      <c r="G20" s="981">
        <v>67.31</v>
      </c>
      <c r="H20" s="276"/>
      <c r="I20" s="288">
        <v>12845</v>
      </c>
      <c r="J20" s="981">
        <v>183.98</v>
      </c>
      <c r="K20" s="511"/>
      <c r="L20" s="511">
        <f t="shared" si="1"/>
        <v>15</v>
      </c>
      <c r="M20" s="511">
        <v>8</v>
      </c>
      <c r="N20" s="511">
        <f t="shared" si="2"/>
        <v>9</v>
      </c>
      <c r="O20" s="512" t="str">
        <f t="shared" si="0"/>
        <v>Cataluña</v>
      </c>
      <c r="P20" s="515">
        <f t="shared" si="3"/>
        <v>280.45</v>
      </c>
      <c r="Q20" s="510"/>
      <c r="R20" s="510"/>
      <c r="S20" s="513"/>
      <c r="T20" s="513"/>
      <c r="U20" s="513"/>
      <c r="V20" s="513"/>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row>
    <row r="21" spans="1:258" s="128" customFormat="1" ht="18" customHeight="1" x14ac:dyDescent="0.2">
      <c r="A21" s="284"/>
      <c r="B21" s="285" t="s">
        <v>44</v>
      </c>
      <c r="C21" s="405">
        <v>56517</v>
      </c>
      <c r="D21" s="981">
        <v>173.43</v>
      </c>
      <c r="E21" s="276"/>
      <c r="F21" s="286">
        <v>21008</v>
      </c>
      <c r="G21" s="981">
        <v>120.64</v>
      </c>
      <c r="H21" s="276"/>
      <c r="I21" s="288">
        <v>21008</v>
      </c>
      <c r="J21" s="981">
        <v>280.45</v>
      </c>
      <c r="K21" s="511"/>
      <c r="L21" s="511">
        <f t="shared" si="1"/>
        <v>8</v>
      </c>
      <c r="M21" s="511">
        <v>9</v>
      </c>
      <c r="N21" s="511">
        <f>MATCH(M21,L$13:L$33,0)</f>
        <v>3</v>
      </c>
      <c r="O21" s="512" t="str">
        <f t="shared" si="0"/>
        <v>Asturias, Principado de</v>
      </c>
      <c r="P21" s="515">
        <f t="shared" si="3"/>
        <v>280.18</v>
      </c>
      <c r="Q21" s="510"/>
      <c r="R21" s="510"/>
      <c r="S21" s="513"/>
      <c r="T21" s="513"/>
      <c r="U21" s="513"/>
      <c r="V21" s="513"/>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row>
    <row r="22" spans="1:258" s="128" customFormat="1" ht="18" customHeight="1" x14ac:dyDescent="0.2">
      <c r="A22" s="284"/>
      <c r="B22" s="285" t="s">
        <v>6</v>
      </c>
      <c r="C22" s="405">
        <v>42710</v>
      </c>
      <c r="D22" s="981">
        <v>213.48</v>
      </c>
      <c r="E22" s="276"/>
      <c r="F22" s="286">
        <v>31666</v>
      </c>
      <c r="G22" s="981">
        <v>55.78</v>
      </c>
      <c r="H22" s="276"/>
      <c r="I22" s="288">
        <v>31666</v>
      </c>
      <c r="J22" s="981">
        <v>277.95999999999998</v>
      </c>
      <c r="K22" s="511"/>
      <c r="L22" s="511">
        <f t="shared" si="1"/>
        <v>10</v>
      </c>
      <c r="M22" s="511">
        <v>10</v>
      </c>
      <c r="N22" s="511">
        <f t="shared" si="2"/>
        <v>10</v>
      </c>
      <c r="O22" s="512" t="str">
        <f t="shared" si="0"/>
        <v>Comunitat Valenciana</v>
      </c>
      <c r="P22" s="515">
        <f t="shared" si="3"/>
        <v>277.95999999999998</v>
      </c>
      <c r="Q22" s="510"/>
      <c r="R22" s="510"/>
      <c r="S22" s="513"/>
      <c r="T22" s="513"/>
      <c r="U22" s="513"/>
      <c r="V22" s="513"/>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row>
    <row r="23" spans="1:258" s="125" customFormat="1" ht="18" customHeight="1" x14ac:dyDescent="0.2">
      <c r="A23" s="281"/>
      <c r="B23" s="233" t="s">
        <v>5</v>
      </c>
      <c r="C23" s="405">
        <v>9251</v>
      </c>
      <c r="D23" s="981">
        <v>149.87</v>
      </c>
      <c r="E23" s="276"/>
      <c r="F23" s="234">
        <v>5668</v>
      </c>
      <c r="G23" s="981">
        <v>171.85</v>
      </c>
      <c r="H23" s="276"/>
      <c r="I23" s="282">
        <v>5668</v>
      </c>
      <c r="J23" s="981">
        <v>344.49</v>
      </c>
      <c r="K23" s="511"/>
      <c r="L23" s="511">
        <f t="shared" si="1"/>
        <v>5</v>
      </c>
      <c r="M23" s="511">
        <v>11</v>
      </c>
      <c r="N23" s="511">
        <f t="shared" si="2"/>
        <v>19</v>
      </c>
      <c r="O23" s="512" t="str">
        <f t="shared" si="0"/>
        <v>Melilla</v>
      </c>
      <c r="P23" s="515">
        <f t="shared" si="3"/>
        <v>258.44</v>
      </c>
      <c r="Q23" s="510"/>
      <c r="R23" s="510"/>
      <c r="S23" s="513"/>
      <c r="T23" s="513"/>
      <c r="U23" s="513"/>
      <c r="V23" s="513"/>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row>
    <row r="24" spans="1:258" s="125" customFormat="1" ht="18" customHeight="1" x14ac:dyDescent="0.2">
      <c r="A24" s="281"/>
      <c r="B24" s="233" t="s">
        <v>38</v>
      </c>
      <c r="C24" s="405">
        <v>8048</v>
      </c>
      <c r="D24" s="981">
        <v>278.77999999999997</v>
      </c>
      <c r="E24" s="276"/>
      <c r="F24" s="234">
        <v>10747</v>
      </c>
      <c r="G24" s="981">
        <v>87.01</v>
      </c>
      <c r="H24" s="276"/>
      <c r="I24" s="282">
        <v>10747</v>
      </c>
      <c r="J24" s="981">
        <v>372.61</v>
      </c>
      <c r="K24" s="511"/>
      <c r="L24" s="511">
        <f t="shared" si="1"/>
        <v>4</v>
      </c>
      <c r="M24" s="511">
        <v>12</v>
      </c>
      <c r="N24" s="511">
        <f t="shared" si="2"/>
        <v>17</v>
      </c>
      <c r="O24" s="512" t="str">
        <f t="shared" si="0"/>
        <v>Rioja, La</v>
      </c>
      <c r="P24" s="515">
        <f t="shared" si="3"/>
        <v>228.02</v>
      </c>
      <c r="Q24" s="510"/>
      <c r="R24" s="510"/>
      <c r="S24" s="513"/>
      <c r="T24" s="513"/>
      <c r="U24" s="513"/>
      <c r="V24" s="513"/>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row>
    <row r="25" spans="1:258" s="125" customFormat="1" ht="18" customHeight="1" x14ac:dyDescent="0.2">
      <c r="A25" s="281"/>
      <c r="B25" s="233" t="s">
        <v>171</v>
      </c>
      <c r="C25" s="405">
        <v>35403</v>
      </c>
      <c r="D25" s="981">
        <v>154.4</v>
      </c>
      <c r="E25" s="276"/>
      <c r="F25" s="234">
        <v>26381</v>
      </c>
      <c r="G25" s="981">
        <v>60.16</v>
      </c>
      <c r="H25" s="276"/>
      <c r="I25" s="282">
        <v>26381</v>
      </c>
      <c r="J25" s="981">
        <v>288.33</v>
      </c>
      <c r="K25" s="511"/>
      <c r="L25" s="511">
        <f t="shared" si="1"/>
        <v>7</v>
      </c>
      <c r="M25" s="511">
        <v>13</v>
      </c>
      <c r="N25" s="511">
        <f t="shared" si="2"/>
        <v>4</v>
      </c>
      <c r="O25" s="512" t="str">
        <f t="shared" si="0"/>
        <v>Balears, Illes</v>
      </c>
      <c r="P25" s="515">
        <f t="shared" si="3"/>
        <v>220.13</v>
      </c>
      <c r="Q25" s="510"/>
      <c r="R25" s="510"/>
      <c r="S25" s="513"/>
      <c r="T25" s="513"/>
      <c r="U25" s="513"/>
      <c r="V25" s="513"/>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row>
    <row r="26" spans="1:258" s="125" customFormat="1" ht="18" customHeight="1" x14ac:dyDescent="0.2">
      <c r="A26" s="281"/>
      <c r="B26" s="233" t="s">
        <v>46</v>
      </c>
      <c r="C26" s="405">
        <v>8573</v>
      </c>
      <c r="D26" s="981">
        <v>249.03</v>
      </c>
      <c r="E26" s="276"/>
      <c r="F26" s="234">
        <v>4475</v>
      </c>
      <c r="G26" s="981">
        <v>239.57</v>
      </c>
      <c r="H26" s="276"/>
      <c r="I26" s="282">
        <v>4475</v>
      </c>
      <c r="J26" s="981">
        <v>496.58</v>
      </c>
      <c r="K26" s="511"/>
      <c r="L26" s="511">
        <f t="shared" si="1"/>
        <v>3</v>
      </c>
      <c r="M26" s="511">
        <v>14</v>
      </c>
      <c r="N26" s="511">
        <f t="shared" si="2"/>
        <v>2</v>
      </c>
      <c r="O26" s="512" t="str">
        <f t="shared" si="0"/>
        <v>Aragón</v>
      </c>
      <c r="P26" s="515">
        <f t="shared" si="3"/>
        <v>195.3</v>
      </c>
      <c r="Q26" s="510"/>
      <c r="R26" s="510"/>
      <c r="S26" s="513"/>
      <c r="T26" s="513"/>
      <c r="U26" s="513"/>
      <c r="V26" s="513"/>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row>
    <row r="27" spans="1:258" s="125" customFormat="1" ht="18" customHeight="1" x14ac:dyDescent="0.2">
      <c r="A27" s="281"/>
      <c r="B27" s="233" t="s">
        <v>47</v>
      </c>
      <c r="C27" s="406">
        <v>2821</v>
      </c>
      <c r="D27" s="981">
        <v>97.47</v>
      </c>
      <c r="E27" s="276"/>
      <c r="F27" s="238">
        <v>2462</v>
      </c>
      <c r="G27" s="981">
        <v>93.18</v>
      </c>
      <c r="H27" s="276"/>
      <c r="I27" s="282">
        <v>2462</v>
      </c>
      <c r="J27" s="981">
        <v>176.39</v>
      </c>
      <c r="K27" s="511"/>
      <c r="L27" s="511">
        <f t="shared" si="1"/>
        <v>17</v>
      </c>
      <c r="M27" s="511">
        <v>15</v>
      </c>
      <c r="N27" s="511">
        <f t="shared" si="2"/>
        <v>8</v>
      </c>
      <c r="O27" s="512" t="str">
        <f t="shared" si="0"/>
        <v>Castilla - La Mancha</v>
      </c>
      <c r="P27" s="516">
        <f t="shared" si="3"/>
        <v>183.98</v>
      </c>
      <c r="Q27" s="510"/>
      <c r="R27" s="510"/>
      <c r="S27" s="513"/>
      <c r="T27" s="513"/>
      <c r="U27" s="513"/>
      <c r="V27" s="513"/>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row>
    <row r="28" spans="1:258" s="125" customFormat="1" ht="18" customHeight="1" x14ac:dyDescent="0.2">
      <c r="A28" s="281"/>
      <c r="B28" s="233" t="s">
        <v>172</v>
      </c>
      <c r="C28" s="406">
        <v>16484</v>
      </c>
      <c r="D28" s="981">
        <v>90.83</v>
      </c>
      <c r="E28" s="276"/>
      <c r="F28" s="238">
        <v>8121</v>
      </c>
      <c r="G28" s="981">
        <v>53.54</v>
      </c>
      <c r="H28" s="276"/>
      <c r="I28" s="282">
        <v>8121</v>
      </c>
      <c r="J28" s="981">
        <v>148.41999999999999</v>
      </c>
      <c r="K28" s="511"/>
      <c r="L28" s="511">
        <f t="shared" si="1"/>
        <v>18</v>
      </c>
      <c r="M28" s="511">
        <v>16</v>
      </c>
      <c r="N28" s="511">
        <f t="shared" si="2"/>
        <v>6</v>
      </c>
      <c r="O28" s="512" t="str">
        <f t="shared" si="0"/>
        <v>Cantabria</v>
      </c>
      <c r="P28" s="515">
        <f t="shared" si="3"/>
        <v>181.84</v>
      </c>
      <c r="Q28" s="510"/>
      <c r="R28" s="510"/>
      <c r="S28" s="513"/>
      <c r="T28" s="513"/>
      <c r="U28" s="513"/>
      <c r="V28" s="513"/>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row>
    <row r="29" spans="1:258" s="125" customFormat="1" ht="18" customHeight="1" x14ac:dyDescent="0.2">
      <c r="A29" s="281"/>
      <c r="B29" s="233" t="s">
        <v>49</v>
      </c>
      <c r="C29" s="406">
        <v>2729</v>
      </c>
      <c r="D29" s="982">
        <v>50.7</v>
      </c>
      <c r="E29" s="276"/>
      <c r="F29" s="238">
        <v>1500</v>
      </c>
      <c r="G29" s="982">
        <v>180.97</v>
      </c>
      <c r="H29" s="276"/>
      <c r="I29" s="282">
        <v>1500</v>
      </c>
      <c r="J29" s="982">
        <v>228.02</v>
      </c>
      <c r="K29" s="511"/>
      <c r="L29" s="511">
        <f t="shared" si="1"/>
        <v>12</v>
      </c>
      <c r="M29" s="511">
        <v>17</v>
      </c>
      <c r="N29" s="511">
        <f t="shared" si="2"/>
        <v>15</v>
      </c>
      <c r="O29" s="512" t="str">
        <f t="shared" si="0"/>
        <v>Navarra, Comunidad Foral de</v>
      </c>
      <c r="P29" s="515">
        <f t="shared" si="3"/>
        <v>176.39</v>
      </c>
      <c r="Q29" s="510"/>
      <c r="R29" s="510"/>
      <c r="S29" s="513"/>
      <c r="T29" s="513"/>
      <c r="U29" s="513"/>
      <c r="V29" s="513"/>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row>
    <row r="30" spans="1:258" s="125" customFormat="1" ht="18" customHeight="1" x14ac:dyDescent="0.2">
      <c r="A30" s="281"/>
      <c r="B30" s="233" t="s">
        <v>42</v>
      </c>
      <c r="C30" s="238">
        <v>393</v>
      </c>
      <c r="D30" s="983">
        <v>40.299999999999997</v>
      </c>
      <c r="E30" s="276"/>
      <c r="F30" s="238">
        <v>247</v>
      </c>
      <c r="G30" s="983">
        <v>32.729999999999997</v>
      </c>
      <c r="H30" s="276"/>
      <c r="I30" s="282">
        <v>247</v>
      </c>
      <c r="J30" s="983">
        <v>72.06</v>
      </c>
      <c r="K30" s="511"/>
      <c r="L30" s="511">
        <f t="shared" si="1"/>
        <v>20</v>
      </c>
      <c r="M30" s="511">
        <v>18</v>
      </c>
      <c r="N30" s="511">
        <f t="shared" si="2"/>
        <v>16</v>
      </c>
      <c r="O30" s="512" t="str">
        <f t="shared" si="0"/>
        <v>País Vasco*</v>
      </c>
      <c r="P30" s="515">
        <f t="shared" si="3"/>
        <v>148.41999999999999</v>
      </c>
      <c r="Q30" s="231"/>
      <c r="R30" s="231"/>
      <c r="S30" s="513"/>
      <c r="T30" s="513"/>
      <c r="U30" s="513"/>
      <c r="V30" s="513"/>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row>
    <row r="31" spans="1:258" s="125" customFormat="1" ht="18" customHeight="1" x14ac:dyDescent="0.2">
      <c r="A31" s="281"/>
      <c r="B31" s="502" t="s">
        <v>50</v>
      </c>
      <c r="C31" s="503">
        <v>486</v>
      </c>
      <c r="D31" s="984">
        <v>133.41999999999999</v>
      </c>
      <c r="E31" s="232"/>
      <c r="F31" s="503">
        <v>250</v>
      </c>
      <c r="G31" s="984">
        <v>110.49</v>
      </c>
      <c r="H31" s="232"/>
      <c r="I31" s="503">
        <v>250</v>
      </c>
      <c r="J31" s="984">
        <v>258.44</v>
      </c>
      <c r="K31" s="511"/>
      <c r="L31" s="511">
        <f t="shared" si="1"/>
        <v>11</v>
      </c>
      <c r="M31" s="511">
        <v>19</v>
      </c>
      <c r="N31" s="511">
        <f t="shared" si="2"/>
        <v>7</v>
      </c>
      <c r="O31" s="512" t="str">
        <f t="shared" si="0"/>
        <v>Castilla y León*</v>
      </c>
      <c r="P31" s="515">
        <f t="shared" si="3"/>
        <v>125.14</v>
      </c>
      <c r="Q31" s="430"/>
      <c r="R31" s="430"/>
      <c r="S31" s="513"/>
      <c r="T31" s="513"/>
      <c r="U31" s="513"/>
      <c r="V31" s="513"/>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c r="IW31" s="281"/>
      <c r="IX31" s="281"/>
    </row>
    <row r="32" spans="1:258" s="125" customFormat="1" ht="5.25" customHeight="1" x14ac:dyDescent="0.2">
      <c r="A32" s="281"/>
      <c r="B32" s="293"/>
      <c r="C32" s="221"/>
      <c r="D32" s="249"/>
      <c r="E32" s="293"/>
      <c r="F32" s="293"/>
      <c r="G32" s="294"/>
      <c r="H32" s="293"/>
      <c r="I32" s="256"/>
      <c r="J32" s="294"/>
      <c r="K32" s="514"/>
      <c r="L32" s="511"/>
      <c r="M32" s="511">
        <v>20</v>
      </c>
      <c r="N32" s="511">
        <f t="shared" si="2"/>
        <v>18</v>
      </c>
      <c r="O32" s="512" t="str">
        <f t="shared" si="0"/>
        <v>Ceuta</v>
      </c>
      <c r="P32" s="515">
        <f t="shared" si="3"/>
        <v>72.06</v>
      </c>
      <c r="Q32" s="439"/>
      <c r="R32" s="439"/>
      <c r="S32" s="513"/>
      <c r="T32" s="513"/>
      <c r="U32" s="513"/>
      <c r="V32" s="513"/>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c r="IW32" s="281"/>
      <c r="IX32" s="281"/>
    </row>
    <row r="33" spans="1:258" s="27" customFormat="1" ht="15.75" customHeight="1" x14ac:dyDescent="0.2">
      <c r="A33" s="222"/>
      <c r="B33" s="298" t="s">
        <v>3</v>
      </c>
      <c r="C33" s="253">
        <f>SUM(C13:C31)</f>
        <v>310519</v>
      </c>
      <c r="D33" s="504">
        <v>206.12</v>
      </c>
      <c r="E33" s="299"/>
      <c r="F33" s="253">
        <f>SUM(F13:F31)</f>
        <v>207125</v>
      </c>
      <c r="G33" s="504">
        <v>102.22</v>
      </c>
      <c r="H33" s="211"/>
      <c r="I33" s="253">
        <f>SUM(I13:I31)</f>
        <v>207125</v>
      </c>
      <c r="J33" s="504">
        <v>328.1</v>
      </c>
      <c r="K33" s="439"/>
      <c r="L33" s="511">
        <f t="shared" si="1"/>
        <v>6</v>
      </c>
      <c r="M33" s="439"/>
      <c r="N33" s="439"/>
      <c r="O33" s="439"/>
      <c r="P33" s="439"/>
      <c r="Q33" s="439"/>
      <c r="R33" s="439"/>
      <c r="S33" s="513"/>
      <c r="T33" s="513"/>
      <c r="U33" s="513"/>
      <c r="V33" s="513"/>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row>
    <row r="34" spans="1:258" s="27" customFormat="1" ht="9.75" customHeight="1" x14ac:dyDescent="0.2">
      <c r="A34" s="222"/>
      <c r="B34" s="300"/>
      <c r="C34" s="300"/>
      <c r="D34" s="300"/>
      <c r="E34" s="299"/>
      <c r="F34" s="301"/>
      <c r="G34" s="302"/>
      <c r="H34" s="211"/>
      <c r="I34" s="301"/>
      <c r="J34" s="302"/>
      <c r="K34" s="297"/>
      <c r="L34" s="297"/>
      <c r="M34" s="297"/>
      <c r="N34" s="297"/>
      <c r="O34" s="297"/>
      <c r="P34" s="297"/>
      <c r="Q34" s="261"/>
      <c r="R34" s="261"/>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c r="IW34" s="222"/>
      <c r="IX34" s="222"/>
    </row>
    <row r="35" spans="1:258" s="20" customFormat="1" ht="18.75" customHeight="1" x14ac:dyDescent="0.2">
      <c r="A35" s="251"/>
      <c r="B35" s="1057" t="s">
        <v>192</v>
      </c>
      <c r="C35" s="1057"/>
      <c r="D35" s="1057"/>
      <c r="E35" s="1057"/>
      <c r="F35" s="1057"/>
      <c r="G35" s="1057"/>
      <c r="H35" s="1057"/>
      <c r="I35" s="1057"/>
      <c r="J35" s="1057"/>
      <c r="K35" s="1057"/>
      <c r="L35" s="1057"/>
      <c r="M35" s="1057"/>
      <c r="N35" s="1057"/>
      <c r="O35" s="251"/>
      <c r="P35" s="261"/>
      <c r="Q35" s="264"/>
      <c r="R35" s="264"/>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row>
    <row r="36" spans="1:258" ht="24" customHeight="1" x14ac:dyDescent="0.2">
      <c r="B36" s="1064" t="s">
        <v>193</v>
      </c>
      <c r="C36" s="1064"/>
      <c r="D36" s="1064"/>
      <c r="E36" s="1064"/>
      <c r="F36" s="1064"/>
      <c r="G36" s="1064"/>
      <c r="H36" s="1064"/>
      <c r="I36" s="1064"/>
      <c r="J36" s="1064"/>
      <c r="K36" s="1064"/>
      <c r="L36" s="1064"/>
      <c r="M36" s="1064"/>
      <c r="N36" s="1064"/>
      <c r="O36" s="1064"/>
      <c r="P36" s="1186"/>
    </row>
    <row r="37" spans="1:258" ht="26.25" customHeight="1" x14ac:dyDescent="0.2">
      <c r="B37" s="1184" t="s">
        <v>169</v>
      </c>
      <c r="C37" s="1184"/>
      <c r="D37" s="1184"/>
      <c r="E37" s="1184"/>
      <c r="F37" s="1184"/>
      <c r="G37" s="1184"/>
      <c r="H37" s="1184"/>
      <c r="I37" s="1184"/>
      <c r="J37" s="1184"/>
      <c r="K37" s="1184"/>
      <c r="L37" s="1184"/>
      <c r="M37" s="1184"/>
      <c r="N37" s="1184"/>
      <c r="O37" s="1184"/>
      <c r="P37" s="1185"/>
      <c r="Q37" s="231"/>
    </row>
    <row r="38" spans="1:258" x14ac:dyDescent="0.15">
      <c r="K38" s="304"/>
      <c r="L38" s="305"/>
      <c r="M38" s="305"/>
      <c r="N38" s="305"/>
      <c r="O38" s="306"/>
      <c r="P38" s="307"/>
      <c r="Q38" s="231"/>
    </row>
    <row r="39" spans="1:258" x14ac:dyDescent="0.15">
      <c r="K39" s="304"/>
      <c r="L39" s="305"/>
      <c r="M39" s="305"/>
      <c r="N39" s="305"/>
      <c r="O39" s="306"/>
      <c r="P39" s="308"/>
      <c r="Q39" s="231"/>
    </row>
    <row r="40" spans="1:258" x14ac:dyDescent="0.15">
      <c r="K40" s="304"/>
      <c r="L40" s="305"/>
      <c r="M40" s="305"/>
      <c r="N40" s="305"/>
      <c r="O40" s="306"/>
      <c r="P40" s="307"/>
      <c r="Q40" s="231"/>
    </row>
    <row r="41" spans="1:258" x14ac:dyDescent="0.15">
      <c r="K41" s="304"/>
      <c r="L41" s="305"/>
      <c r="M41" s="305"/>
      <c r="N41" s="305"/>
      <c r="O41" s="306"/>
      <c r="P41" s="307"/>
      <c r="Q41" s="231"/>
    </row>
    <row r="42" spans="1:258" x14ac:dyDescent="0.15">
      <c r="K42" s="304"/>
      <c r="L42" s="305"/>
      <c r="M42" s="305"/>
      <c r="N42" s="305"/>
      <c r="O42" s="306"/>
      <c r="P42" s="307"/>
      <c r="Q42" s="231"/>
    </row>
    <row r="43" spans="1:258" x14ac:dyDescent="0.15">
      <c r="K43" s="304"/>
      <c r="L43" s="305"/>
      <c r="M43" s="305"/>
      <c r="N43" s="305"/>
      <c r="O43" s="306"/>
      <c r="P43" s="307"/>
      <c r="Q43" s="231"/>
    </row>
    <row r="44" spans="1:258" x14ac:dyDescent="0.15">
      <c r="K44" s="304"/>
      <c r="L44" s="305"/>
      <c r="M44" s="305"/>
      <c r="N44" s="305"/>
      <c r="O44" s="306"/>
      <c r="P44" s="307"/>
      <c r="Q44" s="231"/>
    </row>
    <row r="45" spans="1:258" x14ac:dyDescent="0.15">
      <c r="K45" s="304"/>
      <c r="L45" s="305"/>
      <c r="M45" s="305"/>
      <c r="N45" s="305"/>
      <c r="O45" s="306"/>
      <c r="P45" s="307"/>
      <c r="Q45" s="231"/>
    </row>
    <row r="46" spans="1:258" x14ac:dyDescent="0.15">
      <c r="K46" s="304"/>
      <c r="L46" s="305"/>
      <c r="M46" s="305"/>
      <c r="N46" s="305"/>
      <c r="O46" s="306"/>
      <c r="P46" s="308"/>
      <c r="Q46" s="231"/>
    </row>
    <row r="47" spans="1:258" x14ac:dyDescent="0.15">
      <c r="K47" s="304"/>
      <c r="L47" s="305"/>
      <c r="M47" s="305"/>
      <c r="N47" s="305"/>
      <c r="O47" s="306"/>
      <c r="P47" s="307"/>
      <c r="Q47" s="231"/>
    </row>
    <row r="48" spans="1:258" x14ac:dyDescent="0.15">
      <c r="K48" s="304"/>
      <c r="L48" s="305"/>
      <c r="M48" s="305"/>
      <c r="N48" s="305"/>
      <c r="O48" s="306"/>
      <c r="P48" s="307"/>
      <c r="Q48" s="231"/>
    </row>
    <row r="49" spans="11:17" x14ac:dyDescent="0.15">
      <c r="K49" s="304"/>
      <c r="L49" s="305"/>
      <c r="M49" s="305"/>
      <c r="N49" s="305"/>
      <c r="O49" s="306"/>
      <c r="P49" s="307"/>
      <c r="Q49" s="231"/>
    </row>
    <row r="50" spans="11:17" x14ac:dyDescent="0.15">
      <c r="K50" s="304"/>
      <c r="L50" s="305"/>
      <c r="M50" s="305"/>
      <c r="N50" s="305"/>
      <c r="O50" s="306"/>
      <c r="P50" s="307"/>
      <c r="Q50" s="231"/>
    </row>
    <row r="51" spans="11:17" x14ac:dyDescent="0.15">
      <c r="K51" s="304"/>
      <c r="L51" s="305"/>
      <c r="M51" s="305"/>
      <c r="N51" s="305"/>
      <c r="O51" s="306"/>
      <c r="P51" s="307"/>
      <c r="Q51" s="231"/>
    </row>
    <row r="52" spans="11:17" x14ac:dyDescent="0.15">
      <c r="K52" s="304"/>
      <c r="L52" s="305"/>
      <c r="M52" s="305"/>
      <c r="N52" s="305"/>
      <c r="O52" s="306"/>
      <c r="P52" s="308"/>
      <c r="Q52" s="231"/>
    </row>
    <row r="53" spans="11:17" x14ac:dyDescent="0.15">
      <c r="K53" s="304"/>
      <c r="L53" s="305"/>
      <c r="M53" s="305"/>
      <c r="N53" s="305"/>
      <c r="O53" s="306"/>
      <c r="P53" s="307"/>
      <c r="Q53" s="231"/>
    </row>
    <row r="54" spans="11:17" x14ac:dyDescent="0.15">
      <c r="K54" s="304"/>
      <c r="L54" s="305"/>
      <c r="M54" s="305"/>
      <c r="N54" s="305"/>
      <c r="O54" s="306"/>
      <c r="P54" s="307"/>
      <c r="Q54" s="231"/>
    </row>
    <row r="55" spans="11:17" x14ac:dyDescent="0.15">
      <c r="K55" s="304"/>
      <c r="L55" s="309"/>
      <c r="M55" s="309"/>
      <c r="N55" s="305"/>
      <c r="O55" s="306"/>
      <c r="P55" s="307"/>
      <c r="Q55" s="231"/>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D13:D31 G13:G31 J13:J31">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7"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10.28515625" style="452" customWidth="1"/>
    <col min="5" max="5" width="15" style="452" customWidth="1"/>
    <col min="6" max="6" width="10" style="452" customWidth="1"/>
    <col min="7" max="7" width="15.42578125" style="452" customWidth="1"/>
    <col min="8" max="8" width="9.7109375" style="452" customWidth="1"/>
    <col min="9" max="9" width="14.5703125" style="452" customWidth="1"/>
    <col min="10" max="16384" width="11.42578125" style="452"/>
  </cols>
  <sheetData>
    <row r="1" spans="1:17" s="445" customFormat="1" x14ac:dyDescent="0.2">
      <c r="A1" s="445" t="s">
        <v>102</v>
      </c>
      <c r="B1" s="445" t="s">
        <v>59</v>
      </c>
      <c r="H1" s="445" t="s">
        <v>102</v>
      </c>
      <c r="I1" s="445" t="s">
        <v>70</v>
      </c>
      <c r="P1" s="445" t="s">
        <v>87</v>
      </c>
    </row>
    <row r="2" spans="1:17" s="445" customFormat="1" x14ac:dyDescent="0.2"/>
    <row r="3" spans="1:17" s="445" customFormat="1" x14ac:dyDescent="0.2"/>
    <row r="4" spans="1:17" s="445" customFormat="1" x14ac:dyDescent="0.2"/>
    <row r="5" spans="1:17" s="445" customFormat="1" ht="16.5" customHeight="1" x14ac:dyDescent="0.2"/>
    <row r="6" spans="1:17" s="449" customFormat="1" ht="38.25" customHeight="1" x14ac:dyDescent="0.2">
      <c r="A6" s="446"/>
      <c r="B6" s="1191" t="s">
        <v>470</v>
      </c>
      <c r="C6" s="1191"/>
      <c r="D6" s="1191"/>
      <c r="E6" s="1191"/>
      <c r="F6" s="1191"/>
      <c r="G6" s="1191"/>
      <c r="H6" s="1191"/>
      <c r="I6" s="1191"/>
      <c r="J6" s="447"/>
      <c r="K6" s="447"/>
      <c r="L6" s="448"/>
      <c r="M6" s="448"/>
      <c r="N6" s="448"/>
      <c r="O6" s="448"/>
      <c r="P6" s="448"/>
      <c r="Q6" s="448"/>
    </row>
    <row r="7" spans="1:17" s="449" customFormat="1" ht="15.75" customHeight="1" x14ac:dyDescent="0.2">
      <c r="A7" s="446"/>
      <c r="B7" s="1192" t="str">
        <f>porsaad!B6</f>
        <v>Situación a 30 de junio de 2023</v>
      </c>
      <c r="C7" s="1192"/>
      <c r="D7" s="1192"/>
      <c r="E7" s="1192"/>
      <c r="F7" s="1192"/>
      <c r="G7" s="1192"/>
      <c r="H7" s="1192"/>
      <c r="I7" s="1192"/>
      <c r="J7" s="450"/>
      <c r="K7" s="450"/>
      <c r="L7" s="451"/>
      <c r="M7" s="451"/>
      <c r="N7" s="451"/>
      <c r="O7" s="451"/>
      <c r="P7" s="451"/>
      <c r="Q7" s="451"/>
    </row>
    <row r="8" spans="1:17" ht="8.25" customHeight="1" x14ac:dyDescent="0.2">
      <c r="H8" s="453"/>
    </row>
    <row r="9" spans="1:17" ht="15" customHeight="1" x14ac:dyDescent="0.2">
      <c r="B9" s="1193" t="s">
        <v>15</v>
      </c>
      <c r="C9" s="1196" t="s">
        <v>194</v>
      </c>
      <c r="D9" s="454"/>
      <c r="E9" s="454"/>
      <c r="F9" s="454"/>
      <c r="G9" s="454"/>
      <c r="H9" s="454"/>
      <c r="I9" s="455"/>
    </row>
    <row r="10" spans="1:17" ht="15.75" customHeight="1" x14ac:dyDescent="0.2">
      <c r="B10" s="1194"/>
      <c r="C10" s="1197"/>
      <c r="D10" s="1199" t="s">
        <v>141</v>
      </c>
      <c r="E10" s="1200"/>
      <c r="F10" s="1203" t="s">
        <v>142</v>
      </c>
      <c r="G10" s="1204"/>
      <c r="H10" s="1204"/>
      <c r="I10" s="1205"/>
    </row>
    <row r="11" spans="1:17" ht="40.5" customHeight="1" x14ac:dyDescent="0.2">
      <c r="B11" s="1194"/>
      <c r="C11" s="1197"/>
      <c r="D11" s="1201"/>
      <c r="E11" s="1202"/>
      <c r="F11" s="1203" t="s">
        <v>197</v>
      </c>
      <c r="G11" s="1205"/>
      <c r="H11" s="1203" t="s">
        <v>479</v>
      </c>
      <c r="I11" s="1205"/>
    </row>
    <row r="12" spans="1:17" ht="52.5" customHeight="1" x14ac:dyDescent="0.2">
      <c r="B12" s="1195"/>
      <c r="C12" s="1198"/>
      <c r="D12" s="795" t="s">
        <v>12</v>
      </c>
      <c r="E12" s="796" t="s">
        <v>195</v>
      </c>
      <c r="F12" s="794" t="s">
        <v>12</v>
      </c>
      <c r="G12" s="796" t="s">
        <v>195</v>
      </c>
      <c r="H12" s="794" t="s">
        <v>12</v>
      </c>
      <c r="I12" s="796" t="s">
        <v>195</v>
      </c>
    </row>
    <row r="13" spans="1:17" ht="12.75" customHeight="1" x14ac:dyDescent="0.2">
      <c r="B13" s="618" t="s">
        <v>11</v>
      </c>
      <c r="C13" s="335">
        <f>'31dictsaad'!D10-'31dictsaad'!H10</f>
        <v>49245</v>
      </c>
      <c r="D13" s="335">
        <v>0</v>
      </c>
      <c r="E13" s="623">
        <v>0</v>
      </c>
      <c r="F13" s="335">
        <v>17643</v>
      </c>
      <c r="G13" s="623">
        <v>35.82698751142248</v>
      </c>
      <c r="H13" s="335">
        <v>31602</v>
      </c>
      <c r="I13" s="623">
        <f>H13/C13*100</f>
        <v>64.173012488577513</v>
      </c>
    </row>
    <row r="14" spans="1:17" x14ac:dyDescent="0.2">
      <c r="B14" s="619" t="s">
        <v>10</v>
      </c>
      <c r="C14" s="341">
        <f>'31dictsaad'!D11-'31dictsaad'!H11</f>
        <v>4538</v>
      </c>
      <c r="D14" s="341">
        <v>0</v>
      </c>
      <c r="E14" s="624">
        <v>0</v>
      </c>
      <c r="F14" s="341">
        <v>4014</v>
      </c>
      <c r="G14" s="624">
        <v>88.453063023358297</v>
      </c>
      <c r="H14" s="341">
        <v>524</v>
      </c>
      <c r="I14" s="624">
        <f t="shared" ref="I14:I31" si="0">H14/C14*100</f>
        <v>11.546936976641692</v>
      </c>
    </row>
    <row r="15" spans="1:17" x14ac:dyDescent="0.2">
      <c r="B15" s="619" t="s">
        <v>40</v>
      </c>
      <c r="C15" s="341">
        <f>'31dictsaad'!D12-'31dictsaad'!H12</f>
        <v>3759</v>
      </c>
      <c r="D15" s="341">
        <v>0</v>
      </c>
      <c r="E15" s="624">
        <v>0</v>
      </c>
      <c r="F15" s="341">
        <v>3168</v>
      </c>
      <c r="G15" s="624">
        <v>84.277733439744623</v>
      </c>
      <c r="H15" s="341">
        <v>591</v>
      </c>
      <c r="I15" s="624">
        <f t="shared" si="0"/>
        <v>15.722266560255388</v>
      </c>
    </row>
    <row r="16" spans="1:17" x14ac:dyDescent="0.2">
      <c r="B16" s="619" t="s">
        <v>41</v>
      </c>
      <c r="C16" s="341">
        <f>'31dictsaad'!D13-'31dictsaad'!H13</f>
        <v>3497</v>
      </c>
      <c r="D16" s="341">
        <v>0</v>
      </c>
      <c r="E16" s="624">
        <v>0</v>
      </c>
      <c r="F16" s="341">
        <v>2594</v>
      </c>
      <c r="G16" s="624">
        <v>74.177866742922504</v>
      </c>
      <c r="H16" s="341">
        <v>903</v>
      </c>
      <c r="I16" s="624">
        <f t="shared" si="0"/>
        <v>25.822133257077496</v>
      </c>
    </row>
    <row r="17" spans="2:9" x14ac:dyDescent="0.2">
      <c r="B17" s="619" t="s">
        <v>9</v>
      </c>
      <c r="C17" s="341">
        <f>'31dictsaad'!D14-'31dictsaad'!H14</f>
        <v>8737</v>
      </c>
      <c r="D17" s="341">
        <v>0</v>
      </c>
      <c r="E17" s="624">
        <v>0</v>
      </c>
      <c r="F17" s="341">
        <v>1347</v>
      </c>
      <c r="G17" s="624">
        <v>15.417191255579718</v>
      </c>
      <c r="H17" s="341">
        <v>7390</v>
      </c>
      <c r="I17" s="624">
        <f t="shared" si="0"/>
        <v>84.582808744420277</v>
      </c>
    </row>
    <row r="18" spans="2:9" x14ac:dyDescent="0.2">
      <c r="B18" s="619" t="s">
        <v>8</v>
      </c>
      <c r="C18" s="341">
        <f>'31dictsaad'!D15-'31dictsaad'!H15</f>
        <v>697</v>
      </c>
      <c r="D18" s="341">
        <v>0</v>
      </c>
      <c r="E18" s="624">
        <v>0</v>
      </c>
      <c r="F18" s="341">
        <v>153</v>
      </c>
      <c r="G18" s="624">
        <v>21.951219512195124</v>
      </c>
      <c r="H18" s="341">
        <v>544</v>
      </c>
      <c r="I18" s="624">
        <f t="shared" si="0"/>
        <v>78.048780487804876</v>
      </c>
    </row>
    <row r="19" spans="2:9" x14ac:dyDescent="0.2">
      <c r="B19" s="619" t="s">
        <v>7</v>
      </c>
      <c r="C19" s="341">
        <f>'31dictsaad'!D16-'31dictsaad'!H16</f>
        <v>8586</v>
      </c>
      <c r="D19" s="341">
        <v>0</v>
      </c>
      <c r="E19" s="624">
        <v>0</v>
      </c>
      <c r="F19" s="341">
        <v>5166</v>
      </c>
      <c r="G19" s="624">
        <v>60.167714884696025</v>
      </c>
      <c r="H19" s="341">
        <v>3420</v>
      </c>
      <c r="I19" s="624">
        <f t="shared" si="0"/>
        <v>39.832285115303982</v>
      </c>
    </row>
    <row r="20" spans="2:9" x14ac:dyDescent="0.2">
      <c r="B20" s="619" t="s">
        <v>43</v>
      </c>
      <c r="C20" s="341">
        <f>'31dictsaad'!D17-'31dictsaad'!H17</f>
        <v>4501</v>
      </c>
      <c r="D20" s="341">
        <v>0</v>
      </c>
      <c r="E20" s="624">
        <v>0</v>
      </c>
      <c r="F20" s="341">
        <v>3896</v>
      </c>
      <c r="G20" s="624">
        <v>86.558542546100867</v>
      </c>
      <c r="H20" s="341">
        <v>605</v>
      </c>
      <c r="I20" s="624">
        <f t="shared" si="0"/>
        <v>13.441457453899133</v>
      </c>
    </row>
    <row r="21" spans="2:9" x14ac:dyDescent="0.2">
      <c r="B21" s="619" t="s">
        <v>44</v>
      </c>
      <c r="C21" s="341">
        <f>'31dictsaad'!D18-'31dictsaad'!H18</f>
        <v>27228</v>
      </c>
      <c r="D21" s="341">
        <v>0</v>
      </c>
      <c r="E21" s="624">
        <v>0</v>
      </c>
      <c r="F21" s="341">
        <v>23433</v>
      </c>
      <c r="G21" s="624">
        <v>86.062141912736891</v>
      </c>
      <c r="H21" s="341">
        <v>3795</v>
      </c>
      <c r="I21" s="624">
        <f t="shared" si="0"/>
        <v>13.937858087263111</v>
      </c>
    </row>
    <row r="22" spans="2:9" x14ac:dyDescent="0.2">
      <c r="B22" s="619" t="s">
        <v>6</v>
      </c>
      <c r="C22" s="341">
        <f>'31dictsaad'!D19-'31dictsaad'!H19</f>
        <v>17926</v>
      </c>
      <c r="D22" s="341">
        <v>138</v>
      </c>
      <c r="E22" s="624">
        <v>0.76983152962177848</v>
      </c>
      <c r="F22" s="341">
        <v>11990</v>
      </c>
      <c r="G22" s="624">
        <v>66.886087247573357</v>
      </c>
      <c r="H22" s="341">
        <v>5798</v>
      </c>
      <c r="I22" s="624">
        <f t="shared" si="0"/>
        <v>32.344081222804867</v>
      </c>
    </row>
    <row r="23" spans="2:9" x14ac:dyDescent="0.2">
      <c r="B23" s="619" t="s">
        <v>5</v>
      </c>
      <c r="C23" s="341">
        <f>'31dictsaad'!D20-'31dictsaad'!H20</f>
        <v>2914</v>
      </c>
      <c r="D23" s="341">
        <v>0</v>
      </c>
      <c r="E23" s="624">
        <v>0</v>
      </c>
      <c r="F23" s="341">
        <v>2530</v>
      </c>
      <c r="G23" s="624">
        <v>86.822237474262181</v>
      </c>
      <c r="H23" s="341">
        <v>384</v>
      </c>
      <c r="I23" s="624">
        <f t="shared" si="0"/>
        <v>13.177762525737819</v>
      </c>
    </row>
    <row r="24" spans="2:9" x14ac:dyDescent="0.2">
      <c r="B24" s="619" t="s">
        <v>38</v>
      </c>
      <c r="C24" s="341">
        <f>'31dictsaad'!D21-'31dictsaad'!H21</f>
        <v>410</v>
      </c>
      <c r="D24" s="341">
        <v>0</v>
      </c>
      <c r="E24" s="624">
        <v>0</v>
      </c>
      <c r="F24" s="341">
        <v>4</v>
      </c>
      <c r="G24" s="624">
        <v>0.97560975609756095</v>
      </c>
      <c r="H24" s="341">
        <v>406</v>
      </c>
      <c r="I24" s="624">
        <f t="shared" si="0"/>
        <v>99.024390243902445</v>
      </c>
    </row>
    <row r="25" spans="2:9" x14ac:dyDescent="0.2">
      <c r="B25" s="619" t="s">
        <v>45</v>
      </c>
      <c r="C25" s="341">
        <f>'31dictsaad'!D22-'31dictsaad'!H22</f>
        <v>438</v>
      </c>
      <c r="D25" s="341">
        <v>1</v>
      </c>
      <c r="E25" s="624">
        <v>0.22831050228310501</v>
      </c>
      <c r="F25" s="341">
        <v>243</v>
      </c>
      <c r="G25" s="624">
        <v>55.479452054794521</v>
      </c>
      <c r="H25" s="341">
        <v>194</v>
      </c>
      <c r="I25" s="624">
        <f t="shared" si="0"/>
        <v>44.292237442922371</v>
      </c>
    </row>
    <row r="26" spans="2:9" x14ac:dyDescent="0.2">
      <c r="B26" s="619" t="s">
        <v>46</v>
      </c>
      <c r="C26" s="341">
        <f>'31dictsaad'!D23-'31dictsaad'!H23</f>
        <v>8475</v>
      </c>
      <c r="D26" s="341">
        <v>0</v>
      </c>
      <c r="E26" s="624">
        <v>0</v>
      </c>
      <c r="F26" s="341">
        <v>5625</v>
      </c>
      <c r="G26" s="624">
        <v>66.371681415929203</v>
      </c>
      <c r="H26" s="341">
        <v>2850</v>
      </c>
      <c r="I26" s="624">
        <f t="shared" si="0"/>
        <v>33.628318584070797</v>
      </c>
    </row>
    <row r="27" spans="2:9" x14ac:dyDescent="0.2">
      <c r="B27" s="619" t="s">
        <v>47</v>
      </c>
      <c r="C27" s="341">
        <f>'31dictsaad'!D24-'31dictsaad'!H24</f>
        <v>69</v>
      </c>
      <c r="D27" s="341">
        <v>0</v>
      </c>
      <c r="E27" s="624">
        <v>0</v>
      </c>
      <c r="F27" s="341">
        <v>4</v>
      </c>
      <c r="G27" s="624">
        <v>5.7971014492753623</v>
      </c>
      <c r="H27" s="341">
        <v>65</v>
      </c>
      <c r="I27" s="624">
        <f t="shared" si="0"/>
        <v>94.20289855072464</v>
      </c>
    </row>
    <row r="28" spans="2:9" x14ac:dyDescent="0.2">
      <c r="B28" s="619" t="s">
        <v>48</v>
      </c>
      <c r="C28" s="341">
        <f>'31dictsaad'!D25-'31dictsaad'!H25</f>
        <v>430</v>
      </c>
      <c r="D28" s="341">
        <v>0</v>
      </c>
      <c r="E28" s="624">
        <v>0</v>
      </c>
      <c r="F28" s="341">
        <v>65</v>
      </c>
      <c r="G28" s="624">
        <v>15.11627906976744</v>
      </c>
      <c r="H28" s="341">
        <v>365</v>
      </c>
      <c r="I28" s="624">
        <f t="shared" si="0"/>
        <v>84.883720930232556</v>
      </c>
    </row>
    <row r="29" spans="2:9" x14ac:dyDescent="0.2">
      <c r="B29" s="619" t="s">
        <v>49</v>
      </c>
      <c r="C29" s="341">
        <f>'31dictsaad'!D26-'31dictsaad'!H26</f>
        <v>164</v>
      </c>
      <c r="D29" s="341">
        <v>0</v>
      </c>
      <c r="E29" s="624">
        <v>0</v>
      </c>
      <c r="F29" s="341">
        <v>147</v>
      </c>
      <c r="G29" s="624">
        <v>89.634146341463421</v>
      </c>
      <c r="H29" s="341">
        <v>17</v>
      </c>
      <c r="I29" s="624">
        <f t="shared" si="0"/>
        <v>10.365853658536585</v>
      </c>
    </row>
    <row r="30" spans="2:9" x14ac:dyDescent="0.2">
      <c r="B30" s="619" t="s">
        <v>4</v>
      </c>
      <c r="C30" s="341">
        <f>'31dictsaad'!D27-'31dictsaad'!H27</f>
        <v>177</v>
      </c>
      <c r="D30" s="341">
        <v>0</v>
      </c>
      <c r="E30" s="624">
        <v>0</v>
      </c>
      <c r="F30" s="341">
        <v>141</v>
      </c>
      <c r="G30" s="624">
        <v>79.66101694915254</v>
      </c>
      <c r="H30" s="341">
        <v>36</v>
      </c>
      <c r="I30" s="624">
        <f t="shared" si="0"/>
        <v>20.33898305084746</v>
      </c>
    </row>
    <row r="31" spans="2:9" x14ac:dyDescent="0.2">
      <c r="B31" s="456" t="s">
        <v>3</v>
      </c>
      <c r="C31" s="333">
        <f>SUM(C13:C30)</f>
        <v>141791</v>
      </c>
      <c r="D31" s="333">
        <f>SUM(D13:D30)</f>
        <v>139</v>
      </c>
      <c r="E31" s="625">
        <f t="shared" ref="E31" si="1">D31/C31*100</f>
        <v>9.803160990471893E-2</v>
      </c>
      <c r="F31" s="333">
        <f>SUM(F13:F30)</f>
        <v>82163</v>
      </c>
      <c r="G31" s="625">
        <f t="shared" ref="G31" si="2">F31/C31*100</f>
        <v>57.946555141017406</v>
      </c>
      <c r="H31" s="333">
        <f>SUM(H13:H30)</f>
        <v>59489</v>
      </c>
      <c r="I31" s="625">
        <f t="shared" si="0"/>
        <v>41.955413249077864</v>
      </c>
    </row>
    <row r="33" spans="2:9" x14ac:dyDescent="0.2">
      <c r="B33" s="849" t="s">
        <v>293</v>
      </c>
    </row>
    <row r="34" spans="2:9" x14ac:dyDescent="0.2">
      <c r="B34" s="849" t="s">
        <v>480</v>
      </c>
    </row>
    <row r="35" spans="2:9" x14ac:dyDescent="0.2">
      <c r="B35" s="1190" t="s">
        <v>481</v>
      </c>
      <c r="C35" s="1190"/>
      <c r="D35" s="1190"/>
      <c r="E35" s="1190"/>
      <c r="F35" s="1190"/>
      <c r="G35" s="1190"/>
      <c r="H35" s="1190"/>
      <c r="I35" s="1190"/>
    </row>
    <row r="36" spans="2:9" x14ac:dyDescent="0.2">
      <c r="B36" s="849" t="s">
        <v>482</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6"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9.5703125" style="452" customWidth="1"/>
    <col min="5" max="5" width="14.85546875" style="452" customWidth="1"/>
    <col min="6" max="6" width="9" style="452" customWidth="1"/>
    <col min="7" max="7" width="16.28515625" style="452" customWidth="1"/>
    <col min="8" max="8" width="10.85546875" style="452" customWidth="1"/>
    <col min="9" max="9" width="16.42578125" style="452" customWidth="1"/>
    <col min="10" max="16384" width="11.42578125" style="452"/>
  </cols>
  <sheetData>
    <row r="1" spans="1:18" s="445" customFormat="1" x14ac:dyDescent="0.2">
      <c r="A1" s="445" t="s">
        <v>102</v>
      </c>
      <c r="B1" s="445" t="s">
        <v>59</v>
      </c>
      <c r="I1" s="445" t="s">
        <v>102</v>
      </c>
      <c r="J1" s="445" t="s">
        <v>70</v>
      </c>
      <c r="Q1" s="445" t="s">
        <v>87</v>
      </c>
    </row>
    <row r="2" spans="1:18" s="445" customFormat="1" x14ac:dyDescent="0.2"/>
    <row r="3" spans="1:18" s="445" customFormat="1" x14ac:dyDescent="0.2"/>
    <row r="4" spans="1:18" s="445" customFormat="1" x14ac:dyDescent="0.2"/>
    <row r="5" spans="1:18" s="445" customFormat="1" ht="16.5" customHeight="1" x14ac:dyDescent="0.2"/>
    <row r="6" spans="1:18" s="449" customFormat="1" ht="38.25" customHeight="1" x14ac:dyDescent="0.2">
      <c r="A6" s="446"/>
      <c r="B6" s="1191" t="s">
        <v>471</v>
      </c>
      <c r="C6" s="1191"/>
      <c r="D6" s="1191"/>
      <c r="E6" s="1191"/>
      <c r="F6" s="1191"/>
      <c r="G6" s="1191"/>
      <c r="H6" s="1191"/>
      <c r="I6" s="1191"/>
      <c r="J6" s="447"/>
      <c r="K6" s="447"/>
      <c r="L6" s="447"/>
      <c r="M6" s="448"/>
      <c r="N6" s="448"/>
      <c r="O6" s="448"/>
      <c r="P6" s="448"/>
      <c r="Q6" s="448"/>
      <c r="R6" s="448"/>
    </row>
    <row r="7" spans="1:18" s="449" customFormat="1" ht="15.75" customHeight="1" x14ac:dyDescent="0.2">
      <c r="A7" s="446"/>
      <c r="B7" s="1192" t="str">
        <f>porsaad!B6</f>
        <v>Situación a 30 de junio de 2023</v>
      </c>
      <c r="C7" s="1192"/>
      <c r="D7" s="1192"/>
      <c r="E7" s="1192"/>
      <c r="F7" s="1192"/>
      <c r="G7" s="1192"/>
      <c r="H7" s="1192"/>
      <c r="I7" s="1192"/>
      <c r="J7" s="450"/>
      <c r="K7" s="450"/>
      <c r="L7" s="450"/>
      <c r="M7" s="451"/>
      <c r="N7" s="451"/>
      <c r="O7" s="451"/>
      <c r="P7" s="451"/>
      <c r="Q7" s="451"/>
      <c r="R7" s="451"/>
    </row>
    <row r="8" spans="1:18" ht="8.25" customHeight="1" x14ac:dyDescent="0.2">
      <c r="I8" s="453"/>
    </row>
    <row r="9" spans="1:18" ht="15" customHeight="1" x14ac:dyDescent="0.2">
      <c r="B9" s="1193" t="s">
        <v>15</v>
      </c>
      <c r="C9" s="1196" t="s">
        <v>289</v>
      </c>
      <c r="D9" s="454"/>
      <c r="E9" s="454"/>
      <c r="F9" s="454"/>
      <c r="G9" s="454"/>
      <c r="H9" s="454"/>
      <c r="I9" s="455"/>
    </row>
    <row r="10" spans="1:18" ht="15.75" customHeight="1" x14ac:dyDescent="0.2">
      <c r="B10" s="1194"/>
      <c r="C10" s="1197"/>
      <c r="D10" s="1199" t="s">
        <v>141</v>
      </c>
      <c r="E10" s="1200"/>
      <c r="F10" s="1203" t="s">
        <v>142</v>
      </c>
      <c r="G10" s="1204"/>
      <c r="H10" s="1204"/>
      <c r="I10" s="1205"/>
    </row>
    <row r="11" spans="1:18" ht="40.5" customHeight="1" x14ac:dyDescent="0.2">
      <c r="B11" s="1194"/>
      <c r="C11" s="1197"/>
      <c r="D11" s="1201"/>
      <c r="E11" s="1202"/>
      <c r="F11" s="1203" t="s">
        <v>290</v>
      </c>
      <c r="G11" s="1205"/>
      <c r="H11" s="1203" t="s">
        <v>291</v>
      </c>
      <c r="I11" s="1205"/>
    </row>
    <row r="12" spans="1:18" ht="52.5" customHeight="1" x14ac:dyDescent="0.2">
      <c r="B12" s="1195"/>
      <c r="C12" s="1198"/>
      <c r="D12" s="795" t="s">
        <v>12</v>
      </c>
      <c r="E12" s="848" t="s">
        <v>292</v>
      </c>
      <c r="F12" s="794" t="s">
        <v>12</v>
      </c>
      <c r="G12" s="848" t="s">
        <v>292</v>
      </c>
      <c r="H12" s="794" t="s">
        <v>12</v>
      </c>
      <c r="I12" s="848" t="s">
        <v>292</v>
      </c>
    </row>
    <row r="13" spans="1:18" ht="12.75" customHeight="1" x14ac:dyDescent="0.2">
      <c r="B13" s="618" t="s">
        <v>11</v>
      </c>
      <c r="C13" s="335">
        <f>D13+F13+H13</f>
        <v>42588</v>
      </c>
      <c r="D13" s="335">
        <v>23</v>
      </c>
      <c r="E13" s="623">
        <v>5.4005823236592462E-2</v>
      </c>
      <c r="F13" s="335">
        <v>1969</v>
      </c>
      <c r="G13" s="623">
        <v>4.6233680849065459</v>
      </c>
      <c r="H13" s="335">
        <v>40596</v>
      </c>
      <c r="I13" s="623">
        <f>H13/C13*100</f>
        <v>95.322626091856861</v>
      </c>
    </row>
    <row r="14" spans="1:18" x14ac:dyDescent="0.2">
      <c r="B14" s="619" t="s">
        <v>10</v>
      </c>
      <c r="C14" s="341">
        <f t="shared" ref="C14:C30" si="0">D14+F14+H14</f>
        <v>1555</v>
      </c>
      <c r="D14" s="341">
        <v>1</v>
      </c>
      <c r="E14" s="624">
        <v>6.4308681672025719E-2</v>
      </c>
      <c r="F14" s="341">
        <v>677</v>
      </c>
      <c r="G14" s="624">
        <v>43.536977491961416</v>
      </c>
      <c r="H14" s="341">
        <v>877</v>
      </c>
      <c r="I14" s="624">
        <f t="shared" ref="I14:I31" si="1">H14/C14*100</f>
        <v>56.398713826366567</v>
      </c>
    </row>
    <row r="15" spans="1:18" x14ac:dyDescent="0.2">
      <c r="B15" s="619" t="s">
        <v>40</v>
      </c>
      <c r="C15" s="341">
        <f t="shared" si="0"/>
        <v>3347</v>
      </c>
      <c r="D15" s="341">
        <v>3</v>
      </c>
      <c r="E15" s="624">
        <v>8.9632506722437999E-2</v>
      </c>
      <c r="F15" s="341">
        <v>975</v>
      </c>
      <c r="G15" s="624">
        <v>29.130564684792354</v>
      </c>
      <c r="H15" s="341">
        <v>2369</v>
      </c>
      <c r="I15" s="624">
        <f t="shared" si="1"/>
        <v>70.779802808485215</v>
      </c>
    </row>
    <row r="16" spans="1:18" x14ac:dyDescent="0.2">
      <c r="B16" s="619" t="s">
        <v>41</v>
      </c>
      <c r="C16" s="341">
        <f t="shared" si="0"/>
        <v>3640</v>
      </c>
      <c r="D16" s="341">
        <v>3</v>
      </c>
      <c r="E16" s="624">
        <v>8.2417582417582416E-2</v>
      </c>
      <c r="F16" s="341">
        <v>1286</v>
      </c>
      <c r="G16" s="624">
        <v>35.329670329670328</v>
      </c>
      <c r="H16" s="341">
        <v>2351</v>
      </c>
      <c r="I16" s="624">
        <f t="shared" si="1"/>
        <v>64.587912087912088</v>
      </c>
    </row>
    <row r="17" spans="2:9" x14ac:dyDescent="0.2">
      <c r="B17" s="619" t="s">
        <v>9</v>
      </c>
      <c r="C17" s="341">
        <f t="shared" si="0"/>
        <v>5698</v>
      </c>
      <c r="D17" s="341">
        <v>3</v>
      </c>
      <c r="E17" s="624">
        <v>5.2650052650052653E-2</v>
      </c>
      <c r="F17" s="341">
        <v>102</v>
      </c>
      <c r="G17" s="624">
        <v>1.7901017901017902</v>
      </c>
      <c r="H17" s="341">
        <v>5593</v>
      </c>
      <c r="I17" s="624">
        <f t="shared" si="1"/>
        <v>98.157248157248162</v>
      </c>
    </row>
    <row r="18" spans="2:9" x14ac:dyDescent="0.2">
      <c r="B18" s="619" t="s">
        <v>8</v>
      </c>
      <c r="C18" s="341">
        <f t="shared" si="0"/>
        <v>964</v>
      </c>
      <c r="D18" s="341">
        <v>33</v>
      </c>
      <c r="E18" s="624">
        <v>3.4232365145228218</v>
      </c>
      <c r="F18" s="341">
        <v>328</v>
      </c>
      <c r="G18" s="624">
        <v>34.024896265560166</v>
      </c>
      <c r="H18" s="341">
        <v>603</v>
      </c>
      <c r="I18" s="624">
        <f t="shared" si="1"/>
        <v>62.551867219917014</v>
      </c>
    </row>
    <row r="19" spans="2:9" x14ac:dyDescent="0.2">
      <c r="B19" s="619" t="s">
        <v>7</v>
      </c>
      <c r="C19" s="341">
        <f t="shared" si="0"/>
        <v>158</v>
      </c>
      <c r="D19" s="341">
        <v>9</v>
      </c>
      <c r="E19" s="624">
        <v>5.6962025316455698</v>
      </c>
      <c r="F19" s="341">
        <v>116</v>
      </c>
      <c r="G19" s="624">
        <v>73.417721518987349</v>
      </c>
      <c r="H19" s="341">
        <v>33</v>
      </c>
      <c r="I19" s="624">
        <f t="shared" si="1"/>
        <v>20.88607594936709</v>
      </c>
    </row>
    <row r="20" spans="2:9" x14ac:dyDescent="0.2">
      <c r="B20" s="619" t="s">
        <v>43</v>
      </c>
      <c r="C20" s="341">
        <f t="shared" si="0"/>
        <v>4359</v>
      </c>
      <c r="D20" s="341">
        <v>29</v>
      </c>
      <c r="E20" s="624">
        <v>0.66529020417526952</v>
      </c>
      <c r="F20" s="341">
        <v>1934</v>
      </c>
      <c r="G20" s="624">
        <v>44.367974306033489</v>
      </c>
      <c r="H20" s="341">
        <v>2396</v>
      </c>
      <c r="I20" s="624">
        <f t="shared" si="1"/>
        <v>54.96673548979124</v>
      </c>
    </row>
    <row r="21" spans="2:9" x14ac:dyDescent="0.2">
      <c r="B21" s="619" t="s">
        <v>44</v>
      </c>
      <c r="C21" s="341">
        <f t="shared" si="0"/>
        <v>69198</v>
      </c>
      <c r="D21" s="341">
        <v>9</v>
      </c>
      <c r="E21" s="624">
        <v>1.3006156247290384E-2</v>
      </c>
      <c r="F21" s="341">
        <v>6692</v>
      </c>
      <c r="G21" s="624">
        <v>9.6707997340963612</v>
      </c>
      <c r="H21" s="341">
        <v>62497</v>
      </c>
      <c r="I21" s="624">
        <f t="shared" si="1"/>
        <v>90.316194109656351</v>
      </c>
    </row>
    <row r="22" spans="2:9" x14ac:dyDescent="0.2">
      <c r="B22" s="619" t="s">
        <v>6</v>
      </c>
      <c r="C22" s="341">
        <f t="shared" si="0"/>
        <v>11225</v>
      </c>
      <c r="D22" s="341">
        <v>1209</v>
      </c>
      <c r="E22" s="624">
        <v>10.770601336302896</v>
      </c>
      <c r="F22" s="341">
        <v>3227</v>
      </c>
      <c r="G22" s="624">
        <v>28.748329621380847</v>
      </c>
      <c r="H22" s="341">
        <v>6789</v>
      </c>
      <c r="I22" s="624">
        <f t="shared" si="1"/>
        <v>60.481069042316257</v>
      </c>
    </row>
    <row r="23" spans="2:9" x14ac:dyDescent="0.2">
      <c r="B23" s="619" t="s">
        <v>5</v>
      </c>
      <c r="C23" s="341">
        <f t="shared" si="0"/>
        <v>5557</v>
      </c>
      <c r="D23" s="341">
        <v>22</v>
      </c>
      <c r="E23" s="624">
        <v>0.39589706676264169</v>
      </c>
      <c r="F23" s="341">
        <v>1865</v>
      </c>
      <c r="G23" s="624">
        <v>33.561274068742122</v>
      </c>
      <c r="H23" s="341">
        <v>3670</v>
      </c>
      <c r="I23" s="624">
        <f t="shared" si="1"/>
        <v>66.042828864495235</v>
      </c>
    </row>
    <row r="24" spans="2:9" x14ac:dyDescent="0.2">
      <c r="B24" s="619" t="s">
        <v>38</v>
      </c>
      <c r="C24" s="341">
        <f t="shared" si="0"/>
        <v>2131</v>
      </c>
      <c r="D24" s="341">
        <v>32</v>
      </c>
      <c r="E24" s="624">
        <v>1.5016424213984045</v>
      </c>
      <c r="F24" s="341">
        <v>23</v>
      </c>
      <c r="G24" s="624">
        <v>1.0793054903801031</v>
      </c>
      <c r="H24" s="341">
        <v>2076</v>
      </c>
      <c r="I24" s="624">
        <f t="shared" si="1"/>
        <v>97.419052088221491</v>
      </c>
    </row>
    <row r="25" spans="2:9" x14ac:dyDescent="0.2">
      <c r="B25" s="619" t="s">
        <v>45</v>
      </c>
      <c r="C25" s="341">
        <f t="shared" si="0"/>
        <v>10284</v>
      </c>
      <c r="D25" s="341">
        <v>581</v>
      </c>
      <c r="E25" s="624">
        <v>5.6495527032283155</v>
      </c>
      <c r="F25" s="341">
        <v>1842</v>
      </c>
      <c r="G25" s="624">
        <v>17.91131855309218</v>
      </c>
      <c r="H25" s="341">
        <v>7861</v>
      </c>
      <c r="I25" s="624">
        <f t="shared" si="1"/>
        <v>76.439128743679504</v>
      </c>
    </row>
    <row r="26" spans="2:9" x14ac:dyDescent="0.2">
      <c r="B26" s="619" t="s">
        <v>46</v>
      </c>
      <c r="C26" s="341">
        <f t="shared" si="0"/>
        <v>6250</v>
      </c>
      <c r="D26" s="341">
        <v>2</v>
      </c>
      <c r="E26" s="624">
        <v>3.2000000000000001E-2</v>
      </c>
      <c r="F26" s="341">
        <v>122</v>
      </c>
      <c r="G26" s="624">
        <v>1.952</v>
      </c>
      <c r="H26" s="341">
        <v>6126</v>
      </c>
      <c r="I26" s="624">
        <f t="shared" si="1"/>
        <v>98.016000000000005</v>
      </c>
    </row>
    <row r="27" spans="2:9" x14ac:dyDescent="0.2">
      <c r="B27" s="619" t="s">
        <v>47</v>
      </c>
      <c r="C27" s="341">
        <f t="shared" si="0"/>
        <v>710</v>
      </c>
      <c r="D27" s="341">
        <v>190</v>
      </c>
      <c r="E27" s="624">
        <v>26.760563380281688</v>
      </c>
      <c r="F27" s="341">
        <v>20</v>
      </c>
      <c r="G27" s="624">
        <v>2.8169014084507045</v>
      </c>
      <c r="H27" s="341">
        <v>500</v>
      </c>
      <c r="I27" s="624">
        <f t="shared" si="1"/>
        <v>70.422535211267601</v>
      </c>
    </row>
    <row r="28" spans="2:9" x14ac:dyDescent="0.2">
      <c r="B28" s="619" t="s">
        <v>48</v>
      </c>
      <c r="C28" s="341">
        <f t="shared" si="0"/>
        <v>14138</v>
      </c>
      <c r="D28" s="341">
        <v>1534</v>
      </c>
      <c r="E28" s="624">
        <v>10.850190974678172</v>
      </c>
      <c r="F28" s="341">
        <v>3665</v>
      </c>
      <c r="G28" s="624">
        <v>25.923044277832791</v>
      </c>
      <c r="H28" s="341">
        <v>8939</v>
      </c>
      <c r="I28" s="624">
        <f t="shared" si="1"/>
        <v>63.226764747489042</v>
      </c>
    </row>
    <row r="29" spans="2:9" x14ac:dyDescent="0.2">
      <c r="B29" s="619" t="s">
        <v>49</v>
      </c>
      <c r="C29" s="341">
        <f t="shared" si="0"/>
        <v>1567</v>
      </c>
      <c r="D29" s="341">
        <v>530</v>
      </c>
      <c r="E29" s="624">
        <v>33.82259093809828</v>
      </c>
      <c r="F29" s="341">
        <v>819</v>
      </c>
      <c r="G29" s="624">
        <v>52.265475430759409</v>
      </c>
      <c r="H29" s="341">
        <v>218</v>
      </c>
      <c r="I29" s="624">
        <f t="shared" si="1"/>
        <v>13.911933631142309</v>
      </c>
    </row>
    <row r="30" spans="2:9" x14ac:dyDescent="0.2">
      <c r="B30" s="619" t="s">
        <v>4</v>
      </c>
      <c r="C30" s="341">
        <f t="shared" si="0"/>
        <v>393</v>
      </c>
      <c r="D30" s="341">
        <v>1</v>
      </c>
      <c r="E30" s="624">
        <v>0.2544529262086514</v>
      </c>
      <c r="F30" s="341">
        <v>209</v>
      </c>
      <c r="G30" s="624">
        <v>53.180661577608149</v>
      </c>
      <c r="H30" s="341">
        <v>183</v>
      </c>
      <c r="I30" s="624">
        <f t="shared" si="1"/>
        <v>46.564885496183209</v>
      </c>
    </row>
    <row r="31" spans="2:9" x14ac:dyDescent="0.2">
      <c r="B31" s="456" t="s">
        <v>3</v>
      </c>
      <c r="C31" s="333">
        <f>SUM(C13:C30)</f>
        <v>183762</v>
      </c>
      <c r="D31" s="333">
        <f>SUM(D13:D30)</f>
        <v>4214</v>
      </c>
      <c r="E31" s="625">
        <f t="shared" ref="E31" si="2">D31/C31*100</f>
        <v>2.2931835744060254</v>
      </c>
      <c r="F31" s="333">
        <f>SUM(F13:F30)</f>
        <v>25871</v>
      </c>
      <c r="G31" s="625">
        <f t="shared" ref="G31" si="3">F31/C31*100</f>
        <v>14.078536367692996</v>
      </c>
      <c r="H31" s="333">
        <f>SUM(H13:H30)</f>
        <v>153677</v>
      </c>
      <c r="I31" s="625">
        <f t="shared" si="1"/>
        <v>83.62828005790098</v>
      </c>
    </row>
    <row r="33" spans="2:2" x14ac:dyDescent="0.2">
      <c r="B33" s="849"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2.28515625" style="452" bestFit="1" customWidth="1"/>
    <col min="4" max="4" width="15.140625" style="452" customWidth="1"/>
    <col min="5" max="5" width="13.5703125" style="452" customWidth="1"/>
    <col min="6" max="6" width="1.140625" style="452" customWidth="1"/>
    <col min="7" max="7" width="12.42578125" style="452" customWidth="1"/>
    <col min="8" max="8" width="14.85546875" style="452" customWidth="1"/>
    <col min="9" max="9" width="1.140625" style="452" customWidth="1"/>
    <col min="10" max="10" width="12.42578125" style="452" customWidth="1"/>
    <col min="11" max="11" width="14.7109375" style="452" customWidth="1"/>
    <col min="12" max="16384" width="11.42578125" style="452"/>
  </cols>
  <sheetData>
    <row r="1" spans="1:14" s="445" customFormat="1" x14ac:dyDescent="0.2">
      <c r="A1" s="445" t="s">
        <v>102</v>
      </c>
      <c r="B1" s="445" t="s">
        <v>59</v>
      </c>
      <c r="M1" s="445" t="s">
        <v>87</v>
      </c>
    </row>
    <row r="2" spans="1:14" s="445" customFormat="1" x14ac:dyDescent="0.2"/>
    <row r="3" spans="1:14" s="445" customFormat="1" x14ac:dyDescent="0.2"/>
    <row r="4" spans="1:14" s="445" customFormat="1" x14ac:dyDescent="0.2"/>
    <row r="5" spans="1:14" s="445" customFormat="1" ht="16.5" customHeight="1" x14ac:dyDescent="0.2"/>
    <row r="6" spans="1:14" s="449" customFormat="1" ht="38.25" customHeight="1" x14ac:dyDescent="0.2">
      <c r="A6" s="446"/>
      <c r="B6" s="1191" t="s">
        <v>472</v>
      </c>
      <c r="C6" s="1191"/>
      <c r="D6" s="1191"/>
      <c r="E6" s="1191"/>
      <c r="F6" s="1191"/>
      <c r="G6" s="1191"/>
      <c r="H6" s="1191"/>
      <c r="I6" s="1191"/>
      <c r="J6" s="1191"/>
      <c r="K6" s="1191"/>
      <c r="L6" s="448"/>
      <c r="M6" s="448"/>
      <c r="N6" s="448"/>
    </row>
    <row r="7" spans="1:14" s="449" customFormat="1" ht="15.75" customHeight="1" x14ac:dyDescent="0.2">
      <c r="A7" s="446"/>
      <c r="B7" s="1192" t="str">
        <f>porsaad!B6</f>
        <v>Situación a 30 de junio de 2023</v>
      </c>
      <c r="C7" s="1192"/>
      <c r="D7" s="1192"/>
      <c r="E7" s="1192"/>
      <c r="F7" s="1192"/>
      <c r="G7" s="1192"/>
      <c r="H7" s="1192"/>
      <c r="I7" s="1192"/>
      <c r="J7" s="1192"/>
      <c r="K7" s="1192"/>
      <c r="L7" s="451"/>
      <c r="M7" s="451"/>
      <c r="N7" s="451"/>
    </row>
    <row r="8" spans="1:14" ht="8.25" customHeight="1" x14ac:dyDescent="0.2"/>
    <row r="9" spans="1:14" ht="15" customHeight="1" x14ac:dyDescent="0.2">
      <c r="B9" s="1193" t="s">
        <v>15</v>
      </c>
      <c r="C9" s="1196" t="s">
        <v>32</v>
      </c>
      <c r="D9" s="1199" t="s">
        <v>220</v>
      </c>
      <c r="E9" s="1200"/>
      <c r="F9" s="793"/>
      <c r="G9" s="1199" t="s">
        <v>295</v>
      </c>
      <c r="H9" s="1200"/>
      <c r="I9" s="793"/>
      <c r="J9" s="1199" t="s">
        <v>294</v>
      </c>
      <c r="K9" s="1200"/>
    </row>
    <row r="10" spans="1:14" ht="15.75" customHeight="1" x14ac:dyDescent="0.2">
      <c r="B10" s="1194"/>
      <c r="C10" s="1197"/>
      <c r="D10" s="1206"/>
      <c r="E10" s="1207"/>
      <c r="F10" s="793"/>
      <c r="G10" s="1206"/>
      <c r="H10" s="1207"/>
      <c r="I10" s="793"/>
      <c r="J10" s="1206"/>
      <c r="K10" s="1207"/>
    </row>
    <row r="11" spans="1:14" ht="15" x14ac:dyDescent="0.2">
      <c r="B11" s="1194"/>
      <c r="C11" s="1197"/>
      <c r="D11" s="1206"/>
      <c r="E11" s="1207"/>
      <c r="F11" s="793"/>
      <c r="G11" s="1206"/>
      <c r="H11" s="1207"/>
      <c r="I11" s="793"/>
      <c r="J11" s="1206"/>
      <c r="K11" s="1207"/>
    </row>
    <row r="12" spans="1:14" ht="21.75" customHeight="1" x14ac:dyDescent="0.2">
      <c r="B12" s="1194"/>
      <c r="C12" s="1198"/>
      <c r="D12" s="1201"/>
      <c r="E12" s="1202"/>
      <c r="F12" s="793"/>
      <c r="G12" s="1201"/>
      <c r="H12" s="1202"/>
      <c r="I12" s="793"/>
      <c r="J12" s="1201"/>
      <c r="K12" s="1202"/>
    </row>
    <row r="13" spans="1:14" ht="24.75" customHeight="1" x14ac:dyDescent="0.2">
      <c r="B13" s="1195"/>
      <c r="C13" s="620" t="s">
        <v>12</v>
      </c>
      <c r="D13" s="620" t="s">
        <v>12</v>
      </c>
      <c r="E13" s="850" t="s">
        <v>196</v>
      </c>
      <c r="F13" s="621"/>
      <c r="G13" s="620" t="s">
        <v>12</v>
      </c>
      <c r="H13" s="850" t="s">
        <v>296</v>
      </c>
      <c r="I13" s="621"/>
      <c r="J13" s="620" t="s">
        <v>12</v>
      </c>
      <c r="K13" s="622" t="s">
        <v>196</v>
      </c>
    </row>
    <row r="14" spans="1:14" ht="12.75" customHeight="1" x14ac:dyDescent="0.2">
      <c r="B14" s="618" t="s">
        <v>11</v>
      </c>
      <c r="C14" s="335">
        <f>'21solsaad'!D10</f>
        <v>433486</v>
      </c>
      <c r="D14" s="335">
        <f>'10pendResol'!H13</f>
        <v>31602</v>
      </c>
      <c r="E14" s="485">
        <f>D14/$C14*100</f>
        <v>7.2902008369359104</v>
      </c>
      <c r="F14" s="338"/>
      <c r="G14" s="337">
        <f>'10pendPrest'!H13</f>
        <v>40596</v>
      </c>
      <c r="H14" s="487">
        <f t="shared" ref="H14:H32" si="0">G14/$J14*100</f>
        <v>56.228704396243664</v>
      </c>
      <c r="I14" s="338"/>
      <c r="J14" s="335">
        <f t="shared" ref="J14:J31" si="1">D14+G14</f>
        <v>72198</v>
      </c>
      <c r="K14" s="487">
        <f t="shared" ref="K14:K32" si="2">J14/C14*100</f>
        <v>16.655209164771183</v>
      </c>
    </row>
    <row r="15" spans="1:14" x14ac:dyDescent="0.2">
      <c r="B15" s="619" t="s">
        <v>10</v>
      </c>
      <c r="C15" s="341">
        <f>'21solsaad'!D11</f>
        <v>52747</v>
      </c>
      <c r="D15" s="341">
        <f>'10pendResol'!H14</f>
        <v>524</v>
      </c>
      <c r="E15" s="485">
        <f t="shared" ref="E15:E31" si="3">D15/$C15*100</f>
        <v>0.99342142681100343</v>
      </c>
      <c r="F15" s="338"/>
      <c r="G15" s="338">
        <f>'10pendPrest'!H14</f>
        <v>877</v>
      </c>
      <c r="H15" s="488">
        <f t="shared" si="0"/>
        <v>62.598144182726621</v>
      </c>
      <c r="I15" s="338"/>
      <c r="J15" s="341">
        <f t="shared" si="1"/>
        <v>1401</v>
      </c>
      <c r="K15" s="488">
        <f t="shared" si="2"/>
        <v>2.6560752270271295</v>
      </c>
    </row>
    <row r="16" spans="1:14" x14ac:dyDescent="0.2">
      <c r="B16" s="619" t="s">
        <v>40</v>
      </c>
      <c r="C16" s="341">
        <f>'21solsaad'!D12</f>
        <v>45417</v>
      </c>
      <c r="D16" s="341">
        <f>'10pendResol'!H15</f>
        <v>591</v>
      </c>
      <c r="E16" s="485">
        <f t="shared" si="3"/>
        <v>1.3012748530286016</v>
      </c>
      <c r="F16" s="338"/>
      <c r="G16" s="338">
        <f>'10pendPrest'!H15</f>
        <v>2369</v>
      </c>
      <c r="H16" s="488">
        <f t="shared" si="0"/>
        <v>80.03378378378379</v>
      </c>
      <c r="I16" s="338"/>
      <c r="J16" s="341">
        <f t="shared" si="1"/>
        <v>2960</v>
      </c>
      <c r="K16" s="488">
        <f t="shared" si="2"/>
        <v>6.5173833586542482</v>
      </c>
    </row>
    <row r="17" spans="2:11" x14ac:dyDescent="0.2">
      <c r="B17" s="619" t="s">
        <v>41</v>
      </c>
      <c r="C17" s="341">
        <f>'21solsaad'!D13</f>
        <v>42037</v>
      </c>
      <c r="D17" s="341">
        <f>'10pendResol'!H16</f>
        <v>903</v>
      </c>
      <c r="E17" s="485">
        <f t="shared" si="3"/>
        <v>2.1481076194780786</v>
      </c>
      <c r="F17" s="338"/>
      <c r="G17" s="338">
        <f>'10pendPrest'!H16</f>
        <v>2351</v>
      </c>
      <c r="H17" s="488">
        <f t="shared" si="0"/>
        <v>72.249539028887526</v>
      </c>
      <c r="I17" s="338"/>
      <c r="J17" s="341">
        <f t="shared" si="1"/>
        <v>3254</v>
      </c>
      <c r="K17" s="488">
        <f t="shared" si="2"/>
        <v>7.7407997716297539</v>
      </c>
    </row>
    <row r="18" spans="2:11" x14ac:dyDescent="0.2">
      <c r="B18" s="619" t="s">
        <v>9</v>
      </c>
      <c r="C18" s="341">
        <f>'21solsaad'!D14</f>
        <v>59043</v>
      </c>
      <c r="D18" s="341">
        <f>'10pendResol'!H17</f>
        <v>7390</v>
      </c>
      <c r="E18" s="485">
        <f>D18/$C18*100</f>
        <v>12.516301678437749</v>
      </c>
      <c r="F18" s="338"/>
      <c r="G18" s="338">
        <f>'10pendPrest'!H17</f>
        <v>5593</v>
      </c>
      <c r="H18" s="488">
        <f t="shared" si="0"/>
        <v>43.079411538165289</v>
      </c>
      <c r="I18" s="338"/>
      <c r="J18" s="341">
        <f t="shared" si="1"/>
        <v>12983</v>
      </c>
      <c r="K18" s="488">
        <f t="shared" si="2"/>
        <v>21.989058821536847</v>
      </c>
    </row>
    <row r="19" spans="2:11" x14ac:dyDescent="0.2">
      <c r="B19" s="619" t="s">
        <v>8</v>
      </c>
      <c r="C19" s="341">
        <f>'21solsaad'!D15</f>
        <v>23546</v>
      </c>
      <c r="D19" s="341">
        <f>'10pendResol'!H18</f>
        <v>544</v>
      </c>
      <c r="E19" s="485">
        <f t="shared" si="3"/>
        <v>2.3103711883122395</v>
      </c>
      <c r="F19" s="338"/>
      <c r="G19" s="338">
        <f>'10pendPrest'!H18</f>
        <v>603</v>
      </c>
      <c r="H19" s="488">
        <f t="shared" si="0"/>
        <v>52.571926765475155</v>
      </c>
      <c r="I19" s="338"/>
      <c r="J19" s="341">
        <f t="shared" si="1"/>
        <v>1147</v>
      </c>
      <c r="K19" s="488">
        <f t="shared" si="2"/>
        <v>4.8713157224156971</v>
      </c>
    </row>
    <row r="20" spans="2:11" x14ac:dyDescent="0.2">
      <c r="B20" s="619" t="s">
        <v>7</v>
      </c>
      <c r="C20" s="341">
        <f>'21solsaad'!D16</f>
        <v>151767</v>
      </c>
      <c r="D20" s="341">
        <f>'10pendResol'!H19</f>
        <v>3420</v>
      </c>
      <c r="E20" s="485">
        <f t="shared" si="3"/>
        <v>2.2534543082488288</v>
      </c>
      <c r="F20" s="338"/>
      <c r="G20" s="338">
        <f>'10pendPrest'!H19</f>
        <v>33</v>
      </c>
      <c r="H20" s="488">
        <f t="shared" si="0"/>
        <v>0.95569070373588194</v>
      </c>
      <c r="I20" s="338"/>
      <c r="J20" s="341">
        <f t="shared" si="1"/>
        <v>3453</v>
      </c>
      <c r="K20" s="488">
        <f t="shared" si="2"/>
        <v>2.2751981656091247</v>
      </c>
    </row>
    <row r="21" spans="2:11" x14ac:dyDescent="0.2">
      <c r="B21" s="619" t="s">
        <v>43</v>
      </c>
      <c r="C21" s="341">
        <f>'21solsaad'!D17</f>
        <v>94471</v>
      </c>
      <c r="D21" s="341">
        <f>'10pendResol'!H20</f>
        <v>605</v>
      </c>
      <c r="E21" s="485">
        <f t="shared" si="3"/>
        <v>0.64040816758581998</v>
      </c>
      <c r="F21" s="338"/>
      <c r="G21" s="338">
        <f>'10pendPrest'!H20</f>
        <v>2396</v>
      </c>
      <c r="H21" s="488">
        <f t="shared" si="0"/>
        <v>79.840053315561477</v>
      </c>
      <c r="I21" s="338"/>
      <c r="J21" s="341">
        <f t="shared" si="1"/>
        <v>3001</v>
      </c>
      <c r="K21" s="488">
        <f t="shared" si="2"/>
        <v>3.1766362164050341</v>
      </c>
    </row>
    <row r="22" spans="2:11" x14ac:dyDescent="0.2">
      <c r="B22" s="619" t="s">
        <v>44</v>
      </c>
      <c r="C22" s="341">
        <f>'21solsaad'!D18</f>
        <v>368289</v>
      </c>
      <c r="D22" s="341">
        <f>'10pendResol'!H21</f>
        <v>3795</v>
      </c>
      <c r="E22" s="485">
        <f t="shared" si="3"/>
        <v>1.0304407679838388</v>
      </c>
      <c r="F22" s="338"/>
      <c r="G22" s="338">
        <f>'10pendPrest'!H21</f>
        <v>62497</v>
      </c>
      <c r="H22" s="488">
        <f t="shared" si="0"/>
        <v>94.275327339648825</v>
      </c>
      <c r="I22" s="338"/>
      <c r="J22" s="341">
        <f t="shared" si="1"/>
        <v>66292</v>
      </c>
      <c r="K22" s="488">
        <f t="shared" si="2"/>
        <v>17.999994569482119</v>
      </c>
    </row>
    <row r="23" spans="2:11" x14ac:dyDescent="0.2">
      <c r="B23" s="619" t="s">
        <v>6</v>
      </c>
      <c r="C23" s="341">
        <f>'21solsaad'!D19</f>
        <v>197799</v>
      </c>
      <c r="D23" s="341">
        <f>'10pendResol'!H22</f>
        <v>5798</v>
      </c>
      <c r="E23" s="485">
        <f t="shared" si="3"/>
        <v>2.9312584997901912</v>
      </c>
      <c r="F23" s="338"/>
      <c r="G23" s="338">
        <f>'10pendPrest'!H22</f>
        <v>6789</v>
      </c>
      <c r="H23" s="488">
        <f t="shared" si="0"/>
        <v>53.936601255263369</v>
      </c>
      <c r="I23" s="338"/>
      <c r="J23" s="341">
        <f t="shared" si="1"/>
        <v>12587</v>
      </c>
      <c r="K23" s="488">
        <f t="shared" si="2"/>
        <v>6.3635306548566986</v>
      </c>
    </row>
    <row r="24" spans="2:11" x14ac:dyDescent="0.2">
      <c r="B24" s="619" t="s">
        <v>5</v>
      </c>
      <c r="C24" s="341">
        <f>'21solsaad'!D20</f>
        <v>57881</v>
      </c>
      <c r="D24" s="341">
        <f>'10pendResol'!H23</f>
        <v>384</v>
      </c>
      <c r="E24" s="485">
        <f t="shared" si="3"/>
        <v>0.6634301411516732</v>
      </c>
      <c r="F24" s="338"/>
      <c r="G24" s="338">
        <f>'10pendPrest'!H23</f>
        <v>3670</v>
      </c>
      <c r="H24" s="488">
        <f t="shared" si="0"/>
        <v>90.527873704982724</v>
      </c>
      <c r="I24" s="338"/>
      <c r="J24" s="341">
        <f t="shared" si="1"/>
        <v>4054</v>
      </c>
      <c r="K24" s="488">
        <f t="shared" si="2"/>
        <v>7.0040255005960503</v>
      </c>
    </row>
    <row r="25" spans="2:11" x14ac:dyDescent="0.2">
      <c r="B25" s="619" t="s">
        <v>38</v>
      </c>
      <c r="C25" s="341">
        <f>'21solsaad'!D21</f>
        <v>83145</v>
      </c>
      <c r="D25" s="341">
        <f>'10pendResol'!H24</f>
        <v>406</v>
      </c>
      <c r="E25" s="485">
        <f t="shared" si="3"/>
        <v>0.48830356605929398</v>
      </c>
      <c r="F25" s="338"/>
      <c r="G25" s="338">
        <f>'10pendPrest'!H24</f>
        <v>2076</v>
      </c>
      <c r="H25" s="488">
        <f t="shared" si="0"/>
        <v>83.642224012892825</v>
      </c>
      <c r="I25" s="338"/>
      <c r="J25" s="341">
        <f t="shared" si="1"/>
        <v>2482</v>
      </c>
      <c r="K25" s="488">
        <f t="shared" si="2"/>
        <v>2.9851464309339106</v>
      </c>
    </row>
    <row r="26" spans="2:11" x14ac:dyDescent="0.2">
      <c r="B26" s="619" t="s">
        <v>45</v>
      </c>
      <c r="C26" s="341">
        <f>'21solsaad'!D22</f>
        <v>233210</v>
      </c>
      <c r="D26" s="341">
        <f>'10pendResol'!H25</f>
        <v>194</v>
      </c>
      <c r="E26" s="485">
        <f t="shared" si="3"/>
        <v>8.3186827323013593E-2</v>
      </c>
      <c r="F26" s="338"/>
      <c r="G26" s="338">
        <f>'10pendPrest'!H25</f>
        <v>7861</v>
      </c>
      <c r="H26" s="488">
        <f t="shared" si="0"/>
        <v>97.591558038485417</v>
      </c>
      <c r="I26" s="338"/>
      <c r="J26" s="341">
        <f t="shared" si="1"/>
        <v>8055</v>
      </c>
      <c r="K26" s="488">
        <f t="shared" si="2"/>
        <v>3.4539685262210025</v>
      </c>
    </row>
    <row r="27" spans="2:11" x14ac:dyDescent="0.2">
      <c r="B27" s="619" t="s">
        <v>46</v>
      </c>
      <c r="C27" s="341">
        <f>'21solsaad'!D23</f>
        <v>60122</v>
      </c>
      <c r="D27" s="341">
        <f>'10pendResol'!H26</f>
        <v>2850</v>
      </c>
      <c r="E27" s="485">
        <f t="shared" si="3"/>
        <v>4.7403612654269649</v>
      </c>
      <c r="F27" s="338"/>
      <c r="G27" s="338">
        <f>'10pendPrest'!H26</f>
        <v>6126</v>
      </c>
      <c r="H27" s="488">
        <f t="shared" si="0"/>
        <v>68.248663101604279</v>
      </c>
      <c r="I27" s="338"/>
      <c r="J27" s="341">
        <f t="shared" si="1"/>
        <v>8976</v>
      </c>
      <c r="K27" s="488">
        <f t="shared" si="2"/>
        <v>14.929643059113138</v>
      </c>
    </row>
    <row r="28" spans="2:11" x14ac:dyDescent="0.2">
      <c r="B28" s="619" t="s">
        <v>47</v>
      </c>
      <c r="C28" s="341">
        <f>'21solsaad'!D24</f>
        <v>21751</v>
      </c>
      <c r="D28" s="341">
        <f>'10pendResol'!H27</f>
        <v>65</v>
      </c>
      <c r="E28" s="485">
        <f t="shared" si="3"/>
        <v>0.29883683508804193</v>
      </c>
      <c r="F28" s="338"/>
      <c r="G28" s="338">
        <f>'10pendPrest'!H27</f>
        <v>500</v>
      </c>
      <c r="H28" s="488">
        <f t="shared" si="0"/>
        <v>88.495575221238937</v>
      </c>
      <c r="I28" s="338"/>
      <c r="J28" s="341">
        <f t="shared" si="1"/>
        <v>565</v>
      </c>
      <c r="K28" s="488">
        <f t="shared" si="2"/>
        <v>2.5975817203806724</v>
      </c>
    </row>
    <row r="29" spans="2:11" x14ac:dyDescent="0.2">
      <c r="B29" s="619" t="s">
        <v>48</v>
      </c>
      <c r="C29" s="341">
        <f>'21solsaad'!D25</f>
        <v>111374</v>
      </c>
      <c r="D29" s="341">
        <f>'10pendResol'!H28</f>
        <v>365</v>
      </c>
      <c r="E29" s="485">
        <f t="shared" si="3"/>
        <v>0.327724603587911</v>
      </c>
      <c r="F29" s="338"/>
      <c r="G29" s="338">
        <f>'10pendPrest'!H28</f>
        <v>8939</v>
      </c>
      <c r="H29" s="488">
        <f t="shared" si="0"/>
        <v>96.076956147893384</v>
      </c>
      <c r="I29" s="338"/>
      <c r="J29" s="341">
        <f t="shared" si="1"/>
        <v>9304</v>
      </c>
      <c r="K29" s="488">
        <f t="shared" si="2"/>
        <v>8.3538348267997922</v>
      </c>
    </row>
    <row r="30" spans="2:11" x14ac:dyDescent="0.2">
      <c r="B30" s="619" t="s">
        <v>49</v>
      </c>
      <c r="C30" s="341">
        <f>'21solsaad'!D26</f>
        <v>14552</v>
      </c>
      <c r="D30" s="341">
        <f>'10pendResol'!H29</f>
        <v>17</v>
      </c>
      <c r="E30" s="485">
        <f t="shared" si="3"/>
        <v>0.11682242990654204</v>
      </c>
      <c r="F30" s="338"/>
      <c r="G30" s="338">
        <f>'10pendPrest'!H29</f>
        <v>218</v>
      </c>
      <c r="H30" s="488">
        <f t="shared" si="0"/>
        <v>92.765957446808514</v>
      </c>
      <c r="I30" s="338"/>
      <c r="J30" s="341">
        <f t="shared" si="1"/>
        <v>235</v>
      </c>
      <c r="K30" s="488">
        <f t="shared" si="2"/>
        <v>1.6148982957669047</v>
      </c>
    </row>
    <row r="31" spans="2:11" x14ac:dyDescent="0.2">
      <c r="B31" s="619" t="s">
        <v>4</v>
      </c>
      <c r="C31" s="341">
        <f>'21solsaad'!D27</f>
        <v>5123</v>
      </c>
      <c r="D31" s="341">
        <f>'10pendResol'!H30</f>
        <v>36</v>
      </c>
      <c r="E31" s="485">
        <f t="shared" si="3"/>
        <v>0.70271325395276207</v>
      </c>
      <c r="F31" s="338"/>
      <c r="G31" s="338">
        <f>'10pendPrest'!H30</f>
        <v>183</v>
      </c>
      <c r="H31" s="488">
        <f t="shared" si="0"/>
        <v>83.561643835616437</v>
      </c>
      <c r="I31" s="338"/>
      <c r="J31" s="341">
        <f t="shared" si="1"/>
        <v>219</v>
      </c>
      <c r="K31" s="488">
        <f t="shared" si="2"/>
        <v>4.2748389615459699</v>
      </c>
    </row>
    <row r="32" spans="2:11" x14ac:dyDescent="0.2">
      <c r="B32" s="456" t="s">
        <v>3</v>
      </c>
      <c r="C32" s="333">
        <f>SUM(C14:C31)</f>
        <v>2055760</v>
      </c>
      <c r="D32" s="333">
        <f>SUM(D14:D31)</f>
        <v>59489</v>
      </c>
      <c r="E32" s="486">
        <f>D32/$C32*100</f>
        <v>2.8937716464956997</v>
      </c>
      <c r="F32" s="349"/>
      <c r="G32" s="339">
        <f>SUM(G14:G31)</f>
        <v>153677</v>
      </c>
      <c r="H32" s="489">
        <f t="shared" si="0"/>
        <v>72.092641415610373</v>
      </c>
      <c r="I32" s="349"/>
      <c r="J32" s="333">
        <f>SUM(J14:J31)</f>
        <v>213166</v>
      </c>
      <c r="K32" s="489">
        <f t="shared" si="2"/>
        <v>10.36920652216212</v>
      </c>
    </row>
    <row r="34" spans="2:2" x14ac:dyDescent="0.2">
      <c r="B34" s="849"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473</v>
      </c>
      <c r="C6" s="1170"/>
      <c r="D6" s="1170"/>
      <c r="E6" s="1170"/>
      <c r="F6" s="1170"/>
      <c r="G6" s="1170"/>
      <c r="H6" s="1170"/>
      <c r="I6" s="1170"/>
      <c r="J6" s="1170"/>
      <c r="K6" s="1170"/>
      <c r="L6" s="1170"/>
      <c r="M6" s="1170"/>
      <c r="N6" s="1170"/>
      <c r="O6" s="389"/>
    </row>
    <row r="7" spans="1:17" s="7" customFormat="1" ht="11.2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
        <v>489</v>
      </c>
      <c r="C8" s="1171"/>
      <c r="D8" s="1171"/>
      <c r="E8" s="1171"/>
      <c r="F8" s="1171"/>
      <c r="G8" s="1171"/>
      <c r="H8" s="1171"/>
      <c r="I8" s="1171"/>
      <c r="J8" s="1171"/>
      <c r="K8" s="1171"/>
      <c r="L8" s="1171"/>
      <c r="M8" s="1171"/>
      <c r="N8" s="1171"/>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2" t="s">
        <v>3</v>
      </c>
      <c r="D11" s="1172"/>
      <c r="E11" s="1172"/>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315471</v>
      </c>
      <c r="D13" s="392">
        <v>272883</v>
      </c>
      <c r="E13" s="392">
        <v>42588</v>
      </c>
      <c r="F13" s="393">
        <v>0.86500185437013233</v>
      </c>
      <c r="G13" s="393">
        <v>0.13499814562986773</v>
      </c>
      <c r="I13" s="391">
        <v>14</v>
      </c>
      <c r="J13" s="391">
        <v>1</v>
      </c>
      <c r="K13" s="391">
        <v>8</v>
      </c>
      <c r="L13" s="390" t="s">
        <v>7</v>
      </c>
      <c r="M13" s="392">
        <v>118073</v>
      </c>
      <c r="N13" s="392">
        <v>158</v>
      </c>
      <c r="O13" s="393">
        <f t="shared" ref="O13:P28" si="0">INDEX($B$13:$G$32,$K13,O$11)</f>
        <v>0.99866363305731998</v>
      </c>
      <c r="P13" s="393">
        <f t="shared" si="0"/>
        <v>1.3363669426800077E-3</v>
      </c>
      <c r="Q13" s="393">
        <f>$F$32</f>
        <v>0.88125571873885333</v>
      </c>
    </row>
    <row r="14" spans="1:17" s="390" customFormat="1" ht="15" x14ac:dyDescent="0.25">
      <c r="B14" s="390" t="s">
        <v>10</v>
      </c>
      <c r="C14" s="392">
        <v>40376</v>
      </c>
      <c r="D14" s="392">
        <v>38821</v>
      </c>
      <c r="E14" s="392">
        <v>1555</v>
      </c>
      <c r="F14" s="393">
        <v>0.9614870219932633</v>
      </c>
      <c r="G14" s="393">
        <v>3.8512978006736677E-2</v>
      </c>
      <c r="I14" s="391">
        <v>3</v>
      </c>
      <c r="J14" s="391">
        <v>2</v>
      </c>
      <c r="K14" s="391">
        <v>13</v>
      </c>
      <c r="L14" s="390" t="s">
        <v>38</v>
      </c>
      <c r="M14" s="392">
        <v>72272</v>
      </c>
      <c r="N14" s="392">
        <v>2131</v>
      </c>
      <c r="O14" s="393">
        <f t="shared" si="0"/>
        <v>0.97135868177358442</v>
      </c>
      <c r="P14" s="393">
        <f t="shared" si="0"/>
        <v>2.86413182264156E-2</v>
      </c>
      <c r="Q14" s="393">
        <f t="shared" ref="Q14:Q32" si="1">$F$32</f>
        <v>0.88125571873885333</v>
      </c>
    </row>
    <row r="15" spans="1:17" s="390" customFormat="1" ht="15" x14ac:dyDescent="0.25">
      <c r="B15" s="390" t="s">
        <v>40</v>
      </c>
      <c r="C15" s="392">
        <v>33157</v>
      </c>
      <c r="D15" s="392">
        <v>29810</v>
      </c>
      <c r="E15" s="392">
        <v>3347</v>
      </c>
      <c r="F15" s="393">
        <v>0.89905600627318516</v>
      </c>
      <c r="G15" s="393">
        <v>0.10094399372681485</v>
      </c>
      <c r="I15" s="391">
        <v>10</v>
      </c>
      <c r="J15" s="391">
        <v>3</v>
      </c>
      <c r="K15" s="391">
        <v>2</v>
      </c>
      <c r="L15" s="390" t="s">
        <v>10</v>
      </c>
      <c r="M15" s="392">
        <v>38821</v>
      </c>
      <c r="N15" s="392">
        <v>1555</v>
      </c>
      <c r="O15" s="393">
        <f t="shared" si="0"/>
        <v>0.9614870219932633</v>
      </c>
      <c r="P15" s="393">
        <f t="shared" si="0"/>
        <v>3.8512978006736677E-2</v>
      </c>
      <c r="Q15" s="393">
        <f t="shared" si="1"/>
        <v>0.88125571873885333</v>
      </c>
    </row>
    <row r="16" spans="1:17" s="390" customFormat="1" ht="15" x14ac:dyDescent="0.25">
      <c r="B16" s="390" t="s">
        <v>41</v>
      </c>
      <c r="C16" s="392">
        <v>31630</v>
      </c>
      <c r="D16" s="392">
        <v>27990</v>
      </c>
      <c r="E16" s="392">
        <v>3640</v>
      </c>
      <c r="F16" s="393">
        <v>0.88491938033512485</v>
      </c>
      <c r="G16" s="393">
        <v>0.11508061966487512</v>
      </c>
      <c r="I16" s="391">
        <v>11</v>
      </c>
      <c r="J16" s="391">
        <v>4</v>
      </c>
      <c r="K16" s="391">
        <v>17</v>
      </c>
      <c r="L16" s="390" t="s">
        <v>47</v>
      </c>
      <c r="M16" s="392">
        <v>15541</v>
      </c>
      <c r="N16" s="392">
        <v>710</v>
      </c>
      <c r="O16" s="393">
        <f t="shared" si="0"/>
        <v>0.95631038089963694</v>
      </c>
      <c r="P16" s="393">
        <f t="shared" si="0"/>
        <v>4.3689619100363057E-2</v>
      </c>
      <c r="Q16" s="393">
        <f t="shared" si="1"/>
        <v>0.88125571873885333</v>
      </c>
    </row>
    <row r="17" spans="2:17" s="390" customFormat="1" ht="15" x14ac:dyDescent="0.25">
      <c r="B17" s="390" t="s">
        <v>9</v>
      </c>
      <c r="C17" s="392">
        <v>44266</v>
      </c>
      <c r="D17" s="392">
        <v>38568</v>
      </c>
      <c r="E17" s="392">
        <v>5698</v>
      </c>
      <c r="F17" s="393">
        <v>0.8712781819003298</v>
      </c>
      <c r="G17" s="393">
        <v>0.12872181809967018</v>
      </c>
      <c r="I17" s="391">
        <v>13</v>
      </c>
      <c r="J17" s="391">
        <v>5</v>
      </c>
      <c r="K17" s="391">
        <v>10</v>
      </c>
      <c r="L17" s="390" t="s">
        <v>42</v>
      </c>
      <c r="M17" s="392">
        <v>1453</v>
      </c>
      <c r="N17" s="392">
        <v>68</v>
      </c>
      <c r="O17" s="393">
        <f t="shared" si="0"/>
        <v>0.95529257067718609</v>
      </c>
      <c r="P17" s="393">
        <f t="shared" si="0"/>
        <v>4.4707429322813935E-2</v>
      </c>
      <c r="Q17" s="393">
        <f t="shared" si="1"/>
        <v>0.88125571873885333</v>
      </c>
    </row>
    <row r="18" spans="2:17" s="390" customFormat="1" ht="15" x14ac:dyDescent="0.25">
      <c r="B18" s="390" t="s">
        <v>8</v>
      </c>
      <c r="C18" s="392">
        <v>18740</v>
      </c>
      <c r="D18" s="392">
        <v>17776</v>
      </c>
      <c r="E18" s="392">
        <v>964</v>
      </c>
      <c r="F18" s="393">
        <v>0.94855923159018141</v>
      </c>
      <c r="G18" s="393">
        <v>5.1440768409818573E-2</v>
      </c>
      <c r="I18" s="391">
        <v>6</v>
      </c>
      <c r="J18" s="391">
        <v>6</v>
      </c>
      <c r="K18" s="391">
        <v>6</v>
      </c>
      <c r="L18" s="390" t="s">
        <v>8</v>
      </c>
      <c r="M18" s="392">
        <v>17776</v>
      </c>
      <c r="N18" s="392">
        <v>964</v>
      </c>
      <c r="O18" s="393">
        <f t="shared" si="0"/>
        <v>0.94855923159018141</v>
      </c>
      <c r="P18" s="393">
        <f t="shared" si="0"/>
        <v>5.1440768409818573E-2</v>
      </c>
      <c r="Q18" s="393">
        <f t="shared" si="1"/>
        <v>0.88125571873885333</v>
      </c>
    </row>
    <row r="19" spans="2:17" s="390" customFormat="1" ht="15" x14ac:dyDescent="0.25">
      <c r="B19" s="390" t="s">
        <v>43</v>
      </c>
      <c r="C19" s="392">
        <v>73351</v>
      </c>
      <c r="D19" s="392">
        <v>68992</v>
      </c>
      <c r="E19" s="392">
        <v>4359</v>
      </c>
      <c r="F19" s="393">
        <v>0.94057340731551031</v>
      </c>
      <c r="G19" s="393">
        <v>5.9426592684489646E-2</v>
      </c>
      <c r="I19" s="391">
        <v>8</v>
      </c>
      <c r="J19" s="391">
        <v>7</v>
      </c>
      <c r="K19" s="391">
        <v>14</v>
      </c>
      <c r="L19" s="390" t="s">
        <v>45</v>
      </c>
      <c r="M19" s="392">
        <v>171082</v>
      </c>
      <c r="N19" s="392">
        <v>10284</v>
      </c>
      <c r="O19" s="393">
        <f t="shared" si="0"/>
        <v>0.943296979588236</v>
      </c>
      <c r="P19" s="393">
        <f t="shared" si="0"/>
        <v>5.670302041176406E-2</v>
      </c>
      <c r="Q19" s="393">
        <f t="shared" si="1"/>
        <v>0.88125571873885333</v>
      </c>
    </row>
    <row r="20" spans="2:17" s="390" customFormat="1" ht="15" x14ac:dyDescent="0.25">
      <c r="B20" s="390" t="s">
        <v>7</v>
      </c>
      <c r="C20" s="392">
        <v>118231</v>
      </c>
      <c r="D20" s="392">
        <v>118073</v>
      </c>
      <c r="E20" s="392">
        <v>158</v>
      </c>
      <c r="F20" s="393">
        <v>0.99866363305731998</v>
      </c>
      <c r="G20" s="393">
        <v>1.3363669426800077E-3</v>
      </c>
      <c r="I20" s="391">
        <v>1</v>
      </c>
      <c r="J20" s="391">
        <v>8</v>
      </c>
      <c r="K20" s="391">
        <v>7</v>
      </c>
      <c r="L20" s="390" t="s">
        <v>43</v>
      </c>
      <c r="M20" s="392">
        <v>68992</v>
      </c>
      <c r="N20" s="392">
        <v>4359</v>
      </c>
      <c r="O20" s="393">
        <f t="shared" si="0"/>
        <v>0.94057340731551031</v>
      </c>
      <c r="P20" s="393">
        <f t="shared" si="0"/>
        <v>5.9426592684489646E-2</v>
      </c>
      <c r="Q20" s="393">
        <f t="shared" si="1"/>
        <v>0.88125571873885333</v>
      </c>
    </row>
    <row r="21" spans="2:17" s="390" customFormat="1" ht="15" x14ac:dyDescent="0.25">
      <c r="B21" s="390" t="s">
        <v>44</v>
      </c>
      <c r="C21" s="392">
        <v>266498</v>
      </c>
      <c r="D21" s="392">
        <v>197300</v>
      </c>
      <c r="E21" s="392">
        <v>69198</v>
      </c>
      <c r="F21" s="393">
        <v>0.74034326711645115</v>
      </c>
      <c r="G21" s="393">
        <v>0.25965673288354885</v>
      </c>
      <c r="I21" s="391">
        <v>20</v>
      </c>
      <c r="J21" s="391">
        <v>9</v>
      </c>
      <c r="K21" s="391">
        <v>11</v>
      </c>
      <c r="L21" s="390" t="s">
        <v>6</v>
      </c>
      <c r="M21" s="392">
        <v>142536</v>
      </c>
      <c r="N21" s="392">
        <v>11225</v>
      </c>
      <c r="O21" s="393">
        <f t="shared" si="0"/>
        <v>0.92699709289091514</v>
      </c>
      <c r="P21" s="393">
        <f t="shared" si="0"/>
        <v>7.3002907109084872E-2</v>
      </c>
      <c r="Q21" s="393">
        <f t="shared" si="1"/>
        <v>0.88125571873885333</v>
      </c>
    </row>
    <row r="22" spans="2:17" s="390" customFormat="1" ht="15" x14ac:dyDescent="0.25">
      <c r="B22" s="390" t="s">
        <v>42</v>
      </c>
      <c r="C22" s="392">
        <v>1521</v>
      </c>
      <c r="D22" s="392">
        <v>1453</v>
      </c>
      <c r="E22" s="392">
        <v>68</v>
      </c>
      <c r="F22" s="393">
        <v>0.95529257067718609</v>
      </c>
      <c r="G22" s="393">
        <v>4.4707429322813935E-2</v>
      </c>
      <c r="I22" s="391">
        <v>5</v>
      </c>
      <c r="J22" s="391">
        <v>10</v>
      </c>
      <c r="K22" s="391">
        <v>3</v>
      </c>
      <c r="L22" s="390" t="s">
        <v>40</v>
      </c>
      <c r="M22" s="392">
        <v>29810</v>
      </c>
      <c r="N22" s="392">
        <v>3347</v>
      </c>
      <c r="O22" s="393">
        <f t="shared" si="0"/>
        <v>0.89905600627318516</v>
      </c>
      <c r="P22" s="393">
        <f t="shared" si="0"/>
        <v>0.10094399372681485</v>
      </c>
      <c r="Q22" s="393">
        <f t="shared" si="1"/>
        <v>0.88125571873885333</v>
      </c>
    </row>
    <row r="23" spans="2:17" s="390" customFormat="1" ht="15" x14ac:dyDescent="0.25">
      <c r="B23" s="390" t="s">
        <v>6</v>
      </c>
      <c r="C23" s="392">
        <v>153761</v>
      </c>
      <c r="D23" s="392">
        <v>142536</v>
      </c>
      <c r="E23" s="392">
        <v>11225</v>
      </c>
      <c r="F23" s="393">
        <v>0.92699709289091514</v>
      </c>
      <c r="G23" s="393">
        <v>7.3002907109084872E-2</v>
      </c>
      <c r="I23" s="391">
        <v>9</v>
      </c>
      <c r="J23" s="391">
        <v>11</v>
      </c>
      <c r="K23" s="391">
        <v>4</v>
      </c>
      <c r="L23" s="390" t="s">
        <v>41</v>
      </c>
      <c r="M23" s="392">
        <v>27990</v>
      </c>
      <c r="N23" s="392">
        <v>3640</v>
      </c>
      <c r="O23" s="393">
        <f t="shared" si="0"/>
        <v>0.88491938033512485</v>
      </c>
      <c r="P23" s="393">
        <f t="shared" si="0"/>
        <v>0.11508061966487512</v>
      </c>
      <c r="Q23" s="393">
        <f t="shared" si="1"/>
        <v>0.88125571873885333</v>
      </c>
    </row>
    <row r="24" spans="2:17" s="390" customFormat="1" ht="15" x14ac:dyDescent="0.25">
      <c r="B24" s="390" t="s">
        <v>5</v>
      </c>
      <c r="C24" s="392">
        <v>39935</v>
      </c>
      <c r="D24" s="392">
        <v>34378</v>
      </c>
      <c r="E24" s="392">
        <v>5557</v>
      </c>
      <c r="F24" s="393">
        <v>0.86084887942907229</v>
      </c>
      <c r="G24" s="393">
        <v>0.13915112057092777</v>
      </c>
      <c r="I24" s="391">
        <v>16</v>
      </c>
      <c r="J24" s="391">
        <v>12</v>
      </c>
      <c r="K24" s="391">
        <v>20</v>
      </c>
      <c r="L24" s="390" t="s">
        <v>114</v>
      </c>
      <c r="M24" s="392">
        <v>1363782</v>
      </c>
      <c r="N24" s="392">
        <v>183762</v>
      </c>
      <c r="O24" s="393">
        <f t="shared" si="0"/>
        <v>0.88125571873885333</v>
      </c>
      <c r="P24" s="393">
        <f t="shared" si="0"/>
        <v>0.11874428126114669</v>
      </c>
      <c r="Q24" s="393">
        <f t="shared" si="1"/>
        <v>0.88125571873885333</v>
      </c>
    </row>
    <row r="25" spans="2:17" s="390" customFormat="1" ht="15" x14ac:dyDescent="0.25">
      <c r="B25" s="390" t="s">
        <v>38</v>
      </c>
      <c r="C25" s="392">
        <v>74403</v>
      </c>
      <c r="D25" s="392">
        <v>72272</v>
      </c>
      <c r="E25" s="392">
        <v>2131</v>
      </c>
      <c r="F25" s="393">
        <v>0.97135868177358442</v>
      </c>
      <c r="G25" s="393">
        <v>2.86413182264156E-2</v>
      </c>
      <c r="I25" s="391">
        <v>2</v>
      </c>
      <c r="J25" s="391">
        <v>13</v>
      </c>
      <c r="K25" s="391">
        <v>5</v>
      </c>
      <c r="L25" s="390" t="s">
        <v>9</v>
      </c>
      <c r="M25" s="392">
        <v>38568</v>
      </c>
      <c r="N25" s="392">
        <v>5698</v>
      </c>
      <c r="O25" s="393">
        <f t="shared" si="0"/>
        <v>0.8712781819003298</v>
      </c>
      <c r="P25" s="393">
        <f t="shared" si="0"/>
        <v>0.12872181809967018</v>
      </c>
      <c r="Q25" s="393">
        <f t="shared" si="1"/>
        <v>0.88125571873885333</v>
      </c>
    </row>
    <row r="26" spans="2:17" s="390" customFormat="1" ht="15" x14ac:dyDescent="0.25">
      <c r="B26" s="390" t="s">
        <v>45</v>
      </c>
      <c r="C26" s="392">
        <v>181366</v>
      </c>
      <c r="D26" s="392">
        <v>171082</v>
      </c>
      <c r="E26" s="392">
        <v>10284</v>
      </c>
      <c r="F26" s="393">
        <v>0.943296979588236</v>
      </c>
      <c r="G26" s="393">
        <v>5.670302041176406E-2</v>
      </c>
      <c r="I26" s="391">
        <v>7</v>
      </c>
      <c r="J26" s="391">
        <v>14</v>
      </c>
      <c r="K26" s="391">
        <v>1</v>
      </c>
      <c r="L26" s="390" t="s">
        <v>11</v>
      </c>
      <c r="M26" s="392">
        <v>272883</v>
      </c>
      <c r="N26" s="392">
        <v>42588</v>
      </c>
      <c r="O26" s="393">
        <f t="shared" si="0"/>
        <v>0.86500185437013233</v>
      </c>
      <c r="P26" s="393">
        <f t="shared" si="0"/>
        <v>0.13499814562986773</v>
      </c>
      <c r="Q26" s="393">
        <f t="shared" si="1"/>
        <v>0.88125571873885333</v>
      </c>
    </row>
    <row r="27" spans="2:17" s="390" customFormat="1" ht="15" x14ac:dyDescent="0.25">
      <c r="B27" s="390" t="s">
        <v>50</v>
      </c>
      <c r="C27" s="392">
        <v>2152</v>
      </c>
      <c r="D27" s="392">
        <v>1827</v>
      </c>
      <c r="E27" s="392">
        <v>325</v>
      </c>
      <c r="F27" s="393">
        <v>0.84897769516728627</v>
      </c>
      <c r="G27" s="393">
        <v>0.15102230483271376</v>
      </c>
      <c r="I27" s="391">
        <v>18</v>
      </c>
      <c r="J27" s="391">
        <v>15</v>
      </c>
      <c r="K27" s="391">
        <v>16</v>
      </c>
      <c r="L27" s="390" t="s">
        <v>46</v>
      </c>
      <c r="M27" s="392">
        <v>39144</v>
      </c>
      <c r="N27" s="392">
        <v>6250</v>
      </c>
      <c r="O27" s="393">
        <f t="shared" si="0"/>
        <v>0.86231660571881752</v>
      </c>
      <c r="P27" s="393">
        <f t="shared" si="0"/>
        <v>0.13768339428118254</v>
      </c>
      <c r="Q27" s="393">
        <f t="shared" si="1"/>
        <v>0.88125571873885333</v>
      </c>
    </row>
    <row r="28" spans="2:17" s="390" customFormat="1" ht="15" x14ac:dyDescent="0.25">
      <c r="B28" s="390" t="s">
        <v>46</v>
      </c>
      <c r="C28" s="392">
        <v>45394</v>
      </c>
      <c r="D28" s="392">
        <v>39144</v>
      </c>
      <c r="E28" s="392">
        <v>6250</v>
      </c>
      <c r="F28" s="393">
        <v>0.86231660571881752</v>
      </c>
      <c r="G28" s="393">
        <v>0.13768339428118254</v>
      </c>
      <c r="I28" s="391">
        <v>15</v>
      </c>
      <c r="J28" s="391">
        <v>16</v>
      </c>
      <c r="K28" s="391">
        <v>12</v>
      </c>
      <c r="L28" s="390" t="s">
        <v>5</v>
      </c>
      <c r="M28" s="392">
        <v>34378</v>
      </c>
      <c r="N28" s="392">
        <v>5557</v>
      </c>
      <c r="O28" s="393">
        <f t="shared" si="0"/>
        <v>0.86084887942907229</v>
      </c>
      <c r="P28" s="393">
        <f t="shared" si="0"/>
        <v>0.13915112057092777</v>
      </c>
      <c r="Q28" s="393">
        <f t="shared" si="1"/>
        <v>0.88125571873885333</v>
      </c>
    </row>
    <row r="29" spans="2:17" s="390" customFormat="1" ht="15" x14ac:dyDescent="0.25">
      <c r="B29" s="390" t="s">
        <v>47</v>
      </c>
      <c r="C29" s="392">
        <v>16251</v>
      </c>
      <c r="D29" s="392">
        <v>15541</v>
      </c>
      <c r="E29" s="392">
        <v>710</v>
      </c>
      <c r="F29" s="393">
        <v>0.95631038089963694</v>
      </c>
      <c r="G29" s="393">
        <v>4.3689619100363057E-2</v>
      </c>
      <c r="I29" s="391">
        <v>4</v>
      </c>
      <c r="J29" s="391">
        <v>17</v>
      </c>
      <c r="K29" s="391">
        <v>19</v>
      </c>
      <c r="L29" s="390" t="s">
        <v>49</v>
      </c>
      <c r="M29" s="392">
        <v>8945</v>
      </c>
      <c r="N29" s="392">
        <v>1567</v>
      </c>
      <c r="O29" s="393">
        <f t="shared" ref="O29:P32" si="2">INDEX($B$13:$G$32,$K29,O$11)</f>
        <v>0.85093226788432264</v>
      </c>
      <c r="P29" s="393">
        <f t="shared" si="2"/>
        <v>0.14906773211567731</v>
      </c>
      <c r="Q29" s="393">
        <f t="shared" si="1"/>
        <v>0.88125571873885333</v>
      </c>
    </row>
    <row r="30" spans="2:17" s="390" customFormat="1" ht="15" x14ac:dyDescent="0.25">
      <c r="B30" s="390" t="s">
        <v>48</v>
      </c>
      <c r="C30" s="392">
        <v>80529</v>
      </c>
      <c r="D30" s="392">
        <v>66391</v>
      </c>
      <c r="E30" s="392">
        <v>14138</v>
      </c>
      <c r="F30" s="393">
        <v>0.82443591749556056</v>
      </c>
      <c r="G30" s="393">
        <v>0.17556408250443939</v>
      </c>
      <c r="I30" s="391">
        <v>19</v>
      </c>
      <c r="J30" s="391">
        <v>18</v>
      </c>
      <c r="K30" s="391">
        <v>15</v>
      </c>
      <c r="L30" s="390" t="s">
        <v>50</v>
      </c>
      <c r="M30" s="392">
        <v>1827</v>
      </c>
      <c r="N30" s="392">
        <v>325</v>
      </c>
      <c r="O30" s="393">
        <f t="shared" si="2"/>
        <v>0.84897769516728627</v>
      </c>
      <c r="P30" s="393">
        <f t="shared" si="2"/>
        <v>0.15102230483271376</v>
      </c>
      <c r="Q30" s="393">
        <f t="shared" si="1"/>
        <v>0.88125571873885333</v>
      </c>
    </row>
    <row r="31" spans="2:17" s="390" customFormat="1" ht="15" x14ac:dyDescent="0.25">
      <c r="B31" s="390" t="s">
        <v>49</v>
      </c>
      <c r="C31" s="392">
        <v>10512</v>
      </c>
      <c r="D31" s="392">
        <v>8945</v>
      </c>
      <c r="E31" s="392">
        <v>1567</v>
      </c>
      <c r="F31" s="393">
        <v>0.85093226788432264</v>
      </c>
      <c r="G31" s="393">
        <v>0.14906773211567731</v>
      </c>
      <c r="I31" s="391">
        <v>17</v>
      </c>
      <c r="J31" s="391">
        <v>19</v>
      </c>
      <c r="K31" s="391">
        <v>18</v>
      </c>
      <c r="L31" s="390" t="s">
        <v>48</v>
      </c>
      <c r="M31" s="392">
        <v>66391</v>
      </c>
      <c r="N31" s="392">
        <v>14138</v>
      </c>
      <c r="O31" s="393">
        <f t="shared" si="2"/>
        <v>0.82443591749556056</v>
      </c>
      <c r="P31" s="393">
        <f t="shared" si="2"/>
        <v>0.17556408250443939</v>
      </c>
      <c r="Q31" s="393">
        <f t="shared" si="1"/>
        <v>0.88125571873885333</v>
      </c>
    </row>
    <row r="32" spans="2:17" s="390" customFormat="1" ht="15" x14ac:dyDescent="0.25">
      <c r="B32" s="394" t="s">
        <v>114</v>
      </c>
      <c r="C32" s="395">
        <v>1547544</v>
      </c>
      <c r="D32" s="395">
        <v>1363782</v>
      </c>
      <c r="E32" s="395">
        <v>183762</v>
      </c>
      <c r="F32" s="396">
        <v>0.88125571873885333</v>
      </c>
      <c r="G32" s="396">
        <v>0.11874428126114669</v>
      </c>
      <c r="I32" s="391">
        <v>12</v>
      </c>
      <c r="J32" s="391">
        <v>20</v>
      </c>
      <c r="K32" s="391">
        <v>9</v>
      </c>
      <c r="L32" s="390" t="s">
        <v>44</v>
      </c>
      <c r="M32" s="392">
        <v>197300</v>
      </c>
      <c r="N32" s="392">
        <v>69198</v>
      </c>
      <c r="O32" s="393">
        <f t="shared" si="2"/>
        <v>0.74034326711645115</v>
      </c>
      <c r="P32" s="393">
        <f t="shared" si="2"/>
        <v>0.25965673288354885</v>
      </c>
      <c r="Q32" s="393">
        <f t="shared" si="1"/>
        <v>0.88125571873885333</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474</v>
      </c>
      <c r="C6" s="1170"/>
      <c r="D6" s="1170"/>
      <c r="E6" s="1170"/>
      <c r="F6" s="1170"/>
      <c r="G6" s="1170"/>
      <c r="H6" s="1170"/>
      <c r="I6" s="1170"/>
      <c r="J6" s="1170"/>
      <c r="K6" s="1170"/>
      <c r="L6" s="1170"/>
      <c r="M6" s="1170"/>
      <c r="N6" s="1170"/>
      <c r="O6" s="389"/>
    </row>
    <row r="7" spans="1:17" s="7" customFormat="1" ht="24.7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
        <v>489</v>
      </c>
      <c r="C8" s="1171"/>
      <c r="D8" s="1171"/>
      <c r="E8" s="1171"/>
      <c r="F8" s="1171"/>
      <c r="G8" s="1171"/>
      <c r="H8" s="1171"/>
      <c r="I8" s="1171"/>
      <c r="J8" s="1171"/>
      <c r="K8" s="1171"/>
      <c r="L8" s="1171"/>
      <c r="M8" s="1171"/>
      <c r="N8" s="1171"/>
    </row>
    <row r="9" spans="1:17" s="361" customFormat="1" ht="6" customHeight="1" x14ac:dyDescent="0.2">
      <c r="A9" s="365"/>
      <c r="B9" s="365"/>
      <c r="C9" s="365"/>
      <c r="D9" s="365"/>
      <c r="E9" s="365"/>
      <c r="F9" s="365"/>
      <c r="G9" s="365"/>
      <c r="H9" s="365"/>
      <c r="I9" s="365"/>
      <c r="J9" s="365"/>
      <c r="K9" s="365"/>
      <c r="L9" s="365"/>
    </row>
    <row r="10" spans="1:17" s="356" customFormat="1" x14ac:dyDescent="0.2"/>
    <row r="11" spans="1:17" s="390" customFormat="1" x14ac:dyDescent="0.2">
      <c r="C11" s="1172" t="s">
        <v>35</v>
      </c>
      <c r="D11" s="1172"/>
      <c r="E11" s="1172"/>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85005</v>
      </c>
      <c r="D13" s="392">
        <v>77229</v>
      </c>
      <c r="E13" s="392">
        <v>7776</v>
      </c>
      <c r="F13" s="393">
        <v>0.90852302805717311</v>
      </c>
      <c r="G13" s="393">
        <v>9.147697194282689E-2</v>
      </c>
      <c r="I13" s="391">
        <v>15</v>
      </c>
      <c r="J13" s="391">
        <v>1</v>
      </c>
      <c r="K13" s="391">
        <v>8</v>
      </c>
      <c r="L13" s="390" t="s">
        <v>7</v>
      </c>
      <c r="M13" s="392">
        <v>33793</v>
      </c>
      <c r="N13" s="392">
        <v>38</v>
      </c>
      <c r="O13" s="393">
        <v>0.99887676982649054</v>
      </c>
      <c r="P13" s="393">
        <v>1.1232301735095032E-3</v>
      </c>
      <c r="Q13" s="393">
        <v>0.93207912639074741</v>
      </c>
    </row>
    <row r="14" spans="1:17" s="390" customFormat="1" ht="15" x14ac:dyDescent="0.25">
      <c r="B14" s="390" t="s">
        <v>10</v>
      </c>
      <c r="C14" s="392">
        <v>12331</v>
      </c>
      <c r="D14" s="392">
        <v>12069</v>
      </c>
      <c r="E14" s="392">
        <v>262</v>
      </c>
      <c r="F14" s="393">
        <v>0.9787527370042981</v>
      </c>
      <c r="G14" s="393">
        <v>2.1247262995701888E-2</v>
      </c>
      <c r="I14" s="391">
        <v>4</v>
      </c>
      <c r="J14" s="391">
        <v>2</v>
      </c>
      <c r="K14" s="391">
        <v>13</v>
      </c>
      <c r="L14" s="390" t="s">
        <v>38</v>
      </c>
      <c r="M14" s="392">
        <v>26223</v>
      </c>
      <c r="N14" s="392">
        <v>170</v>
      </c>
      <c r="O14" s="393">
        <v>0.9935588981927026</v>
      </c>
      <c r="P14" s="393">
        <v>6.4411018072973898E-3</v>
      </c>
      <c r="Q14" s="393">
        <v>0.93207912639074741</v>
      </c>
    </row>
    <row r="15" spans="1:17" s="390" customFormat="1" ht="15" x14ac:dyDescent="0.25">
      <c r="B15" s="390" t="s">
        <v>40</v>
      </c>
      <c r="C15" s="392">
        <v>8094</v>
      </c>
      <c r="D15" s="392">
        <v>7435</v>
      </c>
      <c r="E15" s="392">
        <v>659</v>
      </c>
      <c r="F15" s="393">
        <v>0.91858166543118358</v>
      </c>
      <c r="G15" s="393">
        <v>8.1418334568816406E-2</v>
      </c>
      <c r="I15" s="391">
        <v>13</v>
      </c>
      <c r="J15" s="391">
        <v>3</v>
      </c>
      <c r="K15" s="391">
        <v>10</v>
      </c>
      <c r="L15" s="390" t="s">
        <v>42</v>
      </c>
      <c r="M15" s="392">
        <v>388</v>
      </c>
      <c r="N15" s="392">
        <v>8</v>
      </c>
      <c r="O15" s="393">
        <v>0.97979797979797978</v>
      </c>
      <c r="P15" s="393">
        <v>2.0202020202020204E-2</v>
      </c>
      <c r="Q15" s="393">
        <v>0.93207912639074741</v>
      </c>
    </row>
    <row r="16" spans="1:17" s="390" customFormat="1" ht="15" x14ac:dyDescent="0.25">
      <c r="B16" s="390" t="s">
        <v>41</v>
      </c>
      <c r="C16" s="392">
        <v>8026</v>
      </c>
      <c r="D16" s="392">
        <v>7427</v>
      </c>
      <c r="E16" s="392">
        <v>599</v>
      </c>
      <c r="F16" s="393">
        <v>0.92536755544480442</v>
      </c>
      <c r="G16" s="393">
        <v>7.4632444555195618E-2</v>
      </c>
      <c r="I16" s="391">
        <v>11</v>
      </c>
      <c r="J16" s="391">
        <v>4</v>
      </c>
      <c r="K16" s="391">
        <v>2</v>
      </c>
      <c r="L16" s="390" t="s">
        <v>10</v>
      </c>
      <c r="M16" s="392">
        <v>12069</v>
      </c>
      <c r="N16" s="392">
        <v>262</v>
      </c>
      <c r="O16" s="393">
        <v>0.9787527370042981</v>
      </c>
      <c r="P16" s="393">
        <v>2.1247262995701888E-2</v>
      </c>
      <c r="Q16" s="393">
        <v>0.93207912639074741</v>
      </c>
    </row>
    <row r="17" spans="2:17" s="390" customFormat="1" ht="15" x14ac:dyDescent="0.25">
      <c r="B17" s="390" t="s">
        <v>9</v>
      </c>
      <c r="C17" s="392">
        <v>14897</v>
      </c>
      <c r="D17" s="392">
        <v>13075</v>
      </c>
      <c r="E17" s="392">
        <v>1822</v>
      </c>
      <c r="F17" s="393">
        <v>0.87769349533463115</v>
      </c>
      <c r="G17" s="393">
        <v>0.12230650466536887</v>
      </c>
      <c r="I17" s="391">
        <v>18</v>
      </c>
      <c r="J17" s="391">
        <v>5</v>
      </c>
      <c r="K17" s="391">
        <v>17</v>
      </c>
      <c r="L17" s="390" t="s">
        <v>47</v>
      </c>
      <c r="M17" s="392">
        <v>3355</v>
      </c>
      <c r="N17" s="392">
        <v>89</v>
      </c>
      <c r="O17" s="393">
        <v>0.97415795586527298</v>
      </c>
      <c r="P17" s="393">
        <v>2.5842044134727061E-2</v>
      </c>
      <c r="Q17" s="393">
        <v>0.93207912639074741</v>
      </c>
    </row>
    <row r="18" spans="2:17" s="390" customFormat="1" ht="15" x14ac:dyDescent="0.25">
      <c r="B18" s="390" t="s">
        <v>8</v>
      </c>
      <c r="C18" s="392">
        <v>5912</v>
      </c>
      <c r="D18" s="392">
        <v>5709</v>
      </c>
      <c r="E18" s="392">
        <v>203</v>
      </c>
      <c r="F18" s="393">
        <v>0.96566305818673881</v>
      </c>
      <c r="G18" s="393">
        <v>3.4336941813261163E-2</v>
      </c>
      <c r="I18" s="391">
        <v>7</v>
      </c>
      <c r="J18" s="391">
        <v>6</v>
      </c>
      <c r="K18" s="391">
        <v>14</v>
      </c>
      <c r="L18" s="390" t="s">
        <v>45</v>
      </c>
      <c r="M18" s="392">
        <v>58115</v>
      </c>
      <c r="N18" s="392">
        <v>1742</v>
      </c>
      <c r="O18" s="393">
        <v>0.97089730524416529</v>
      </c>
      <c r="P18" s="393">
        <v>2.910269475583474E-2</v>
      </c>
      <c r="Q18" s="393">
        <v>0.93207912639074741</v>
      </c>
    </row>
    <row r="19" spans="2:17" s="390" customFormat="1" ht="15" x14ac:dyDescent="0.25">
      <c r="B19" s="390" t="s">
        <v>43</v>
      </c>
      <c r="C19" s="392">
        <v>22390</v>
      </c>
      <c r="D19" s="392">
        <v>21528</v>
      </c>
      <c r="E19" s="392">
        <v>862</v>
      </c>
      <c r="F19" s="393">
        <v>0.96150066994193839</v>
      </c>
      <c r="G19" s="393">
        <v>3.8499330058061637E-2</v>
      </c>
      <c r="I19" s="391">
        <v>8</v>
      </c>
      <c r="J19" s="391">
        <v>7</v>
      </c>
      <c r="K19" s="391">
        <v>6</v>
      </c>
      <c r="L19" s="390" t="s">
        <v>8</v>
      </c>
      <c r="M19" s="392">
        <v>5709</v>
      </c>
      <c r="N19" s="392">
        <v>203</v>
      </c>
      <c r="O19" s="393">
        <v>0.96566305818673881</v>
      </c>
      <c r="P19" s="393">
        <v>3.4336941813261163E-2</v>
      </c>
      <c r="Q19" s="393">
        <v>0.93207912639074741</v>
      </c>
    </row>
    <row r="20" spans="2:17" s="390" customFormat="1" ht="15" x14ac:dyDescent="0.25">
      <c r="B20" s="390" t="s">
        <v>7</v>
      </c>
      <c r="C20" s="392">
        <v>33831</v>
      </c>
      <c r="D20" s="392">
        <v>33793</v>
      </c>
      <c r="E20" s="392">
        <v>38</v>
      </c>
      <c r="F20" s="393">
        <v>0.99887676982649054</v>
      </c>
      <c r="G20" s="393">
        <v>1.1232301735095032E-3</v>
      </c>
      <c r="I20" s="391">
        <v>1</v>
      </c>
      <c r="J20" s="391">
        <v>8</v>
      </c>
      <c r="K20" s="391">
        <v>7</v>
      </c>
      <c r="L20" s="390" t="s">
        <v>43</v>
      </c>
      <c r="M20" s="392">
        <v>21528</v>
      </c>
      <c r="N20" s="392">
        <v>862</v>
      </c>
      <c r="O20" s="393">
        <v>0.96150066994193839</v>
      </c>
      <c r="P20" s="393">
        <v>3.8499330058061637E-2</v>
      </c>
      <c r="Q20" s="393">
        <v>0.93207912639074741</v>
      </c>
    </row>
    <row r="21" spans="2:17" s="390" customFormat="1" ht="15" x14ac:dyDescent="0.25">
      <c r="B21" s="390" t="s">
        <v>44</v>
      </c>
      <c r="C21" s="392">
        <v>51354</v>
      </c>
      <c r="D21" s="392">
        <v>44369</v>
      </c>
      <c r="E21" s="392">
        <v>6985</v>
      </c>
      <c r="F21" s="393">
        <v>0.86398333138606531</v>
      </c>
      <c r="G21" s="393">
        <v>0.13601666861393466</v>
      </c>
      <c r="I21" s="391">
        <v>20</v>
      </c>
      <c r="J21" s="391">
        <v>9</v>
      </c>
      <c r="K21" s="391">
        <v>11</v>
      </c>
      <c r="L21" s="390" t="s">
        <v>6</v>
      </c>
      <c r="M21" s="392">
        <v>42831</v>
      </c>
      <c r="N21" s="392">
        <v>2436</v>
      </c>
      <c r="O21" s="393">
        <v>0.94618596328451188</v>
      </c>
      <c r="P21" s="393">
        <v>5.3814036715488102E-2</v>
      </c>
      <c r="Q21" s="393">
        <v>0.93207912639074741</v>
      </c>
    </row>
    <row r="22" spans="2:17" s="390" customFormat="1" ht="15" x14ac:dyDescent="0.25">
      <c r="B22" s="390" t="s">
        <v>42</v>
      </c>
      <c r="C22" s="392">
        <v>396</v>
      </c>
      <c r="D22" s="392">
        <v>388</v>
      </c>
      <c r="E22" s="392">
        <v>8</v>
      </c>
      <c r="F22" s="393">
        <v>0.97979797979797978</v>
      </c>
      <c r="G22" s="393">
        <v>2.0202020202020204E-2</v>
      </c>
      <c r="I22" s="391">
        <v>3</v>
      </c>
      <c r="J22" s="391">
        <v>10</v>
      </c>
      <c r="K22" s="391">
        <v>20</v>
      </c>
      <c r="L22" s="390" t="s">
        <v>114</v>
      </c>
      <c r="M22" s="392">
        <v>398434</v>
      </c>
      <c r="N22" s="392">
        <v>29034</v>
      </c>
      <c r="O22" s="393">
        <v>0.93207912639074741</v>
      </c>
      <c r="P22" s="393">
        <v>6.7920873609252627E-2</v>
      </c>
      <c r="Q22" s="393">
        <v>0.93207912639074741</v>
      </c>
    </row>
    <row r="23" spans="2:17" s="390" customFormat="1" ht="15" x14ac:dyDescent="0.25">
      <c r="B23" s="390" t="s">
        <v>6</v>
      </c>
      <c r="C23" s="392">
        <v>45267</v>
      </c>
      <c r="D23" s="392">
        <v>42831</v>
      </c>
      <c r="E23" s="392">
        <v>2436</v>
      </c>
      <c r="F23" s="393">
        <v>0.94618596328451188</v>
      </c>
      <c r="G23" s="393">
        <v>5.3814036715488102E-2</v>
      </c>
      <c r="I23" s="391">
        <v>9</v>
      </c>
      <c r="J23" s="391">
        <v>11</v>
      </c>
      <c r="K23" s="391">
        <v>4</v>
      </c>
      <c r="L23" s="390" t="s">
        <v>41</v>
      </c>
      <c r="M23" s="392">
        <v>7427</v>
      </c>
      <c r="N23" s="392">
        <v>599</v>
      </c>
      <c r="O23" s="393">
        <v>0.92536755544480442</v>
      </c>
      <c r="P23" s="393">
        <v>7.4632444555195618E-2</v>
      </c>
      <c r="Q23" s="393">
        <v>0.93207912639074741</v>
      </c>
    </row>
    <row r="24" spans="2:17" s="390" customFormat="1" ht="15" x14ac:dyDescent="0.25">
      <c r="B24" s="390" t="s">
        <v>5</v>
      </c>
      <c r="C24" s="392">
        <v>12955</v>
      </c>
      <c r="D24" s="392">
        <v>11864</v>
      </c>
      <c r="E24" s="392">
        <v>1091</v>
      </c>
      <c r="F24" s="393">
        <v>0.91578541103820921</v>
      </c>
      <c r="G24" s="393">
        <v>8.4214588961790821E-2</v>
      </c>
      <c r="I24" s="391">
        <v>14</v>
      </c>
      <c r="J24" s="391">
        <v>12</v>
      </c>
      <c r="K24" s="391">
        <v>19</v>
      </c>
      <c r="L24" s="390" t="s">
        <v>49</v>
      </c>
      <c r="M24" s="392">
        <v>2429</v>
      </c>
      <c r="N24" s="392">
        <v>212</v>
      </c>
      <c r="O24" s="393">
        <v>0.91972737599394172</v>
      </c>
      <c r="P24" s="393">
        <v>8.0272624006058307E-2</v>
      </c>
      <c r="Q24" s="393">
        <v>0.93207912639074741</v>
      </c>
    </row>
    <row r="25" spans="2:17" s="390" customFormat="1" ht="15" x14ac:dyDescent="0.25">
      <c r="B25" s="390" t="s">
        <v>38</v>
      </c>
      <c r="C25" s="392">
        <v>26393</v>
      </c>
      <c r="D25" s="392">
        <v>26223</v>
      </c>
      <c r="E25" s="392">
        <v>170</v>
      </c>
      <c r="F25" s="393">
        <v>0.9935588981927026</v>
      </c>
      <c r="G25" s="393">
        <v>6.4411018072973898E-3</v>
      </c>
      <c r="I25" s="391">
        <v>2</v>
      </c>
      <c r="J25" s="391">
        <v>13</v>
      </c>
      <c r="K25" s="391">
        <v>3</v>
      </c>
      <c r="L25" s="390" t="s">
        <v>40</v>
      </c>
      <c r="M25" s="392">
        <v>7435</v>
      </c>
      <c r="N25" s="392">
        <v>659</v>
      </c>
      <c r="O25" s="393">
        <v>0.91858166543118358</v>
      </c>
      <c r="P25" s="393">
        <v>8.1418334568816406E-2</v>
      </c>
      <c r="Q25" s="393">
        <v>0.93207912639074741</v>
      </c>
    </row>
    <row r="26" spans="2:17" s="390" customFormat="1" ht="15" x14ac:dyDescent="0.25">
      <c r="B26" s="390" t="s">
        <v>45</v>
      </c>
      <c r="C26" s="392">
        <v>59857</v>
      </c>
      <c r="D26" s="392">
        <v>58115</v>
      </c>
      <c r="E26" s="392">
        <v>1742</v>
      </c>
      <c r="F26" s="393">
        <v>0.97089730524416529</v>
      </c>
      <c r="G26" s="393">
        <v>2.910269475583474E-2</v>
      </c>
      <c r="I26" s="391">
        <v>6</v>
      </c>
      <c r="J26" s="391">
        <v>14</v>
      </c>
      <c r="K26" s="391">
        <v>12</v>
      </c>
      <c r="L26" s="390" t="s">
        <v>5</v>
      </c>
      <c r="M26" s="392">
        <v>11864</v>
      </c>
      <c r="N26" s="392">
        <v>1091</v>
      </c>
      <c r="O26" s="393">
        <v>0.91578541103820921</v>
      </c>
      <c r="P26" s="393">
        <v>8.4214588961790821E-2</v>
      </c>
      <c r="Q26" s="393">
        <v>0.93207912639074741</v>
      </c>
    </row>
    <row r="27" spans="2:17" s="390" customFormat="1" ht="15" x14ac:dyDescent="0.25">
      <c r="B27" s="390" t="s">
        <v>50</v>
      </c>
      <c r="C27" s="392">
        <v>830</v>
      </c>
      <c r="D27" s="392">
        <v>750</v>
      </c>
      <c r="E27" s="392">
        <v>80</v>
      </c>
      <c r="F27" s="393">
        <v>0.90361445783132532</v>
      </c>
      <c r="G27" s="393">
        <v>9.6385542168674704E-2</v>
      </c>
      <c r="I27" s="391">
        <v>16</v>
      </c>
      <c r="J27" s="391">
        <v>15</v>
      </c>
      <c r="K27" s="391">
        <v>1</v>
      </c>
      <c r="L27" s="390" t="s">
        <v>11</v>
      </c>
      <c r="M27" s="392">
        <v>77229</v>
      </c>
      <c r="N27" s="392">
        <v>7776</v>
      </c>
      <c r="O27" s="393">
        <v>0.90852302805717311</v>
      </c>
      <c r="P27" s="393">
        <v>9.147697194282689E-2</v>
      </c>
      <c r="Q27" s="393">
        <v>0.93207912639074741</v>
      </c>
    </row>
    <row r="28" spans="2:17" s="390" customFormat="1" ht="15" x14ac:dyDescent="0.25">
      <c r="B28" s="390" t="s">
        <v>46</v>
      </c>
      <c r="C28" s="392">
        <v>14472</v>
      </c>
      <c r="D28" s="392">
        <v>12969</v>
      </c>
      <c r="E28" s="392">
        <v>1503</v>
      </c>
      <c r="F28" s="393">
        <v>0.89614427860696522</v>
      </c>
      <c r="G28" s="393">
        <v>0.10385572139303482</v>
      </c>
      <c r="I28" s="391">
        <v>17</v>
      </c>
      <c r="J28" s="391">
        <v>16</v>
      </c>
      <c r="K28" s="391">
        <v>15</v>
      </c>
      <c r="L28" s="390" t="s">
        <v>50</v>
      </c>
      <c r="M28" s="392">
        <v>750</v>
      </c>
      <c r="N28" s="392">
        <v>80</v>
      </c>
      <c r="O28" s="393">
        <v>0.90361445783132532</v>
      </c>
      <c r="P28" s="393">
        <v>9.6385542168674704E-2</v>
      </c>
      <c r="Q28" s="393">
        <v>0.93207912639074741</v>
      </c>
    </row>
    <row r="29" spans="2:17" s="390" customFormat="1" ht="15" x14ac:dyDescent="0.25">
      <c r="B29" s="390" t="s">
        <v>47</v>
      </c>
      <c r="C29" s="392">
        <v>3444</v>
      </c>
      <c r="D29" s="392">
        <v>3355</v>
      </c>
      <c r="E29" s="392">
        <v>89</v>
      </c>
      <c r="F29" s="393">
        <v>0.97415795586527298</v>
      </c>
      <c r="G29" s="393">
        <v>2.5842044134727061E-2</v>
      </c>
      <c r="I29" s="391">
        <v>5</v>
      </c>
      <c r="J29" s="391">
        <v>17</v>
      </c>
      <c r="K29" s="391">
        <v>16</v>
      </c>
      <c r="L29" s="390" t="s">
        <v>46</v>
      </c>
      <c r="M29" s="392">
        <v>12969</v>
      </c>
      <c r="N29" s="392">
        <v>1503</v>
      </c>
      <c r="O29" s="393">
        <v>0.89614427860696522</v>
      </c>
      <c r="P29" s="393">
        <v>0.10385572139303482</v>
      </c>
      <c r="Q29" s="393">
        <v>0.93207912639074741</v>
      </c>
    </row>
    <row r="30" spans="2:17" s="390" customFormat="1" ht="15" x14ac:dyDescent="0.25">
      <c r="B30" s="390" t="s">
        <v>48</v>
      </c>
      <c r="C30" s="392">
        <v>19373</v>
      </c>
      <c r="D30" s="392">
        <v>16876</v>
      </c>
      <c r="E30" s="392">
        <v>2497</v>
      </c>
      <c r="F30" s="393">
        <v>0.87110927579621122</v>
      </c>
      <c r="G30" s="393">
        <v>0.12889072420378878</v>
      </c>
      <c r="I30" s="391">
        <v>19</v>
      </c>
      <c r="J30" s="391">
        <v>18</v>
      </c>
      <c r="K30" s="391">
        <v>5</v>
      </c>
      <c r="L30" s="390" t="s">
        <v>9</v>
      </c>
      <c r="M30" s="392">
        <v>13075</v>
      </c>
      <c r="N30" s="392">
        <v>1822</v>
      </c>
      <c r="O30" s="393">
        <v>0.87769349533463115</v>
      </c>
      <c r="P30" s="393">
        <v>0.12230650466536887</v>
      </c>
      <c r="Q30" s="393">
        <v>0.93207912639074741</v>
      </c>
    </row>
    <row r="31" spans="2:17" s="390" customFormat="1" ht="15" x14ac:dyDescent="0.25">
      <c r="B31" s="390" t="s">
        <v>49</v>
      </c>
      <c r="C31" s="392">
        <v>2641</v>
      </c>
      <c r="D31" s="392">
        <v>2429</v>
      </c>
      <c r="E31" s="392">
        <v>212</v>
      </c>
      <c r="F31" s="393">
        <v>0.91972737599394172</v>
      </c>
      <c r="G31" s="393">
        <v>8.0272624006058307E-2</v>
      </c>
      <c r="I31" s="391">
        <v>12</v>
      </c>
      <c r="J31" s="391">
        <v>19</v>
      </c>
      <c r="K31" s="391">
        <v>18</v>
      </c>
      <c r="L31" s="390" t="s">
        <v>48</v>
      </c>
      <c r="M31" s="392">
        <v>16876</v>
      </c>
      <c r="N31" s="392">
        <v>2497</v>
      </c>
      <c r="O31" s="393">
        <v>0.87110927579621122</v>
      </c>
      <c r="P31" s="393">
        <v>0.12889072420378878</v>
      </c>
      <c r="Q31" s="393">
        <v>0.93207912639074741</v>
      </c>
    </row>
    <row r="32" spans="2:17" s="390" customFormat="1" ht="15" x14ac:dyDescent="0.25">
      <c r="B32" s="394" t="s">
        <v>114</v>
      </c>
      <c r="C32" s="395">
        <v>427468</v>
      </c>
      <c r="D32" s="395">
        <v>398434</v>
      </c>
      <c r="E32" s="395">
        <v>29034</v>
      </c>
      <c r="F32" s="396">
        <v>0.93207912639074741</v>
      </c>
      <c r="G32" s="396">
        <v>6.7920873609252627E-2</v>
      </c>
      <c r="I32" s="391">
        <v>10</v>
      </c>
      <c r="J32" s="391">
        <v>20</v>
      </c>
      <c r="K32" s="391">
        <v>9</v>
      </c>
      <c r="L32" s="390" t="s">
        <v>44</v>
      </c>
      <c r="M32" s="392">
        <v>44369</v>
      </c>
      <c r="N32" s="392">
        <v>6985</v>
      </c>
      <c r="O32" s="393">
        <v>0.86398333138606531</v>
      </c>
      <c r="P32" s="393">
        <v>0.13601666861393466</v>
      </c>
      <c r="Q32" s="393">
        <v>0.93207912639074741</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39.75" customHeight="1" x14ac:dyDescent="0.25">
      <c r="A3" s="866"/>
      <c r="B3" s="1032" t="s">
        <v>381</v>
      </c>
      <c r="C3" s="1032"/>
      <c r="D3" s="1032"/>
      <c r="E3" s="1032"/>
      <c r="F3" s="1032"/>
      <c r="G3" s="1032"/>
      <c r="H3" s="1032"/>
      <c r="I3" s="1032"/>
      <c r="J3" s="1032"/>
      <c r="K3" s="1032"/>
      <c r="L3" s="1032"/>
      <c r="M3" s="1032"/>
      <c r="N3" s="1032"/>
      <c r="O3" s="1032"/>
      <c r="P3" s="1032"/>
      <c r="Q3" s="1032"/>
      <c r="R3" s="1032"/>
      <c r="S3" s="1032"/>
    </row>
    <row r="5" spans="1:21" x14ac:dyDescent="0.25">
      <c r="B5" s="869"/>
      <c r="C5" s="1027" t="s">
        <v>377</v>
      </c>
      <c r="D5" s="1027"/>
      <c r="E5" s="1027"/>
      <c r="F5" s="1027"/>
      <c r="G5" s="1027"/>
      <c r="H5" s="1027"/>
      <c r="I5" s="1027"/>
      <c r="J5" s="1027" t="s">
        <v>351</v>
      </c>
      <c r="K5" s="1027"/>
      <c r="L5" s="1027"/>
      <c r="M5" s="1027"/>
      <c r="N5" s="1027"/>
      <c r="O5" s="1027"/>
      <c r="P5" s="1027"/>
      <c r="Q5" s="1027"/>
      <c r="R5" s="1027"/>
      <c r="S5" s="1027"/>
    </row>
    <row r="6" spans="1:21" ht="21" customHeight="1" x14ac:dyDescent="0.25">
      <c r="B6" s="869"/>
      <c r="C6" s="1028"/>
      <c r="D6" s="1028"/>
      <c r="E6" s="1028"/>
      <c r="F6" s="1028"/>
      <c r="G6" s="1028"/>
      <c r="H6" s="1028"/>
      <c r="I6" s="1028"/>
      <c r="J6" s="1028">
        <v>43830</v>
      </c>
      <c r="K6" s="1029"/>
      <c r="L6" s="1030">
        <v>44196</v>
      </c>
      <c r="M6" s="1030"/>
      <c r="N6" s="1030">
        <v>44561</v>
      </c>
      <c r="O6" s="1030"/>
      <c r="P6" s="1030">
        <v>44926</v>
      </c>
      <c r="Q6" s="1030"/>
      <c r="R6" s="1030">
        <f>EVO_sol!R6</f>
        <v>45107</v>
      </c>
      <c r="S6" s="1030"/>
    </row>
    <row r="7" spans="1:21" x14ac:dyDescent="0.25">
      <c r="B7" s="938"/>
      <c r="C7" s="871">
        <v>43465</v>
      </c>
      <c r="D7" s="871">
        <v>43830</v>
      </c>
      <c r="E7" s="871">
        <v>44196</v>
      </c>
      <c r="F7" s="871">
        <v>44561</v>
      </c>
      <c r="G7" s="871">
        <v>44926</v>
      </c>
      <c r="H7" s="871">
        <f>EVO!H7</f>
        <v>45107</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75097</v>
      </c>
      <c r="D8" s="917">
        <v>73871</v>
      </c>
      <c r="E8" s="917">
        <v>56534</v>
      </c>
      <c r="F8" s="917">
        <v>38325</v>
      </c>
      <c r="G8" s="917">
        <v>36606</v>
      </c>
      <c r="H8" s="917">
        <v>42588</v>
      </c>
      <c r="I8" s="882"/>
      <c r="J8" s="918">
        <v>-1.6325552285710532E-2</v>
      </c>
      <c r="K8" s="917">
        <v>-1226</v>
      </c>
      <c r="L8" s="919">
        <v>-0.23469291061444952</v>
      </c>
      <c r="M8" s="920">
        <v>-17337</v>
      </c>
      <c r="N8" s="919">
        <v>-0.32208936215374817</v>
      </c>
      <c r="O8" s="920">
        <v>-18209</v>
      </c>
      <c r="P8" s="919">
        <v>-4.4853228962817959E-2</v>
      </c>
      <c r="Q8" s="920">
        <f>G8-F8</f>
        <v>-1719</v>
      </c>
      <c r="R8" s="921">
        <f>[1]Cuadro_CCAA2!N105</f>
        <v>0.13701409653994023</v>
      </c>
      <c r="S8" s="920">
        <f>[1]Cuadro_CCAA2!O105</f>
        <v>5132</v>
      </c>
    </row>
    <row r="9" spans="1:21" x14ac:dyDescent="0.25">
      <c r="B9" s="939" t="s">
        <v>10</v>
      </c>
      <c r="C9" s="887">
        <v>6000</v>
      </c>
      <c r="D9" s="887">
        <v>6236</v>
      </c>
      <c r="E9" s="887">
        <v>4811</v>
      </c>
      <c r="F9" s="887">
        <v>2779</v>
      </c>
      <c r="G9" s="887">
        <v>1565</v>
      </c>
      <c r="H9" s="887">
        <v>1555</v>
      </c>
      <c r="I9" s="888"/>
      <c r="J9" s="889">
        <v>3.9333333333333442E-2</v>
      </c>
      <c r="K9" s="887">
        <v>236</v>
      </c>
      <c r="L9" s="892">
        <v>-0.22851186658114175</v>
      </c>
      <c r="M9" s="890">
        <v>-1425</v>
      </c>
      <c r="N9" s="892">
        <v>-0.4223654125961338</v>
      </c>
      <c r="O9" s="890">
        <v>-2032</v>
      </c>
      <c r="P9" s="892">
        <v>-0.43684778697373161</v>
      </c>
      <c r="Q9" s="890">
        <f t="shared" ref="Q9:Q26" si="0">G9-F9</f>
        <v>-1214</v>
      </c>
      <c r="R9" s="891">
        <f>[1]Cuadro_CCAA2!N106</f>
        <v>-0.33404710920770875</v>
      </c>
      <c r="S9" s="890">
        <f>[1]Cuadro_CCAA2!O106</f>
        <v>-780</v>
      </c>
    </row>
    <row r="10" spans="1:21" x14ac:dyDescent="0.25">
      <c r="B10" s="939" t="s">
        <v>40</v>
      </c>
      <c r="C10" s="887">
        <v>3524</v>
      </c>
      <c r="D10" s="887">
        <v>5794</v>
      </c>
      <c r="E10" s="887">
        <v>3064</v>
      </c>
      <c r="F10" s="887">
        <v>2063</v>
      </c>
      <c r="G10" s="887">
        <v>2778</v>
      </c>
      <c r="H10" s="887">
        <v>3347</v>
      </c>
      <c r="I10" s="888"/>
      <c r="J10" s="889">
        <v>0.64415437003405218</v>
      </c>
      <c r="K10" s="887">
        <v>2270</v>
      </c>
      <c r="L10" s="892">
        <v>-0.47117707973765965</v>
      </c>
      <c r="M10" s="890">
        <v>-2730</v>
      </c>
      <c r="N10" s="892">
        <v>-0.32669712793733685</v>
      </c>
      <c r="O10" s="890">
        <v>-1001</v>
      </c>
      <c r="P10" s="892">
        <v>0.34658264663111971</v>
      </c>
      <c r="Q10" s="890">
        <f t="shared" si="0"/>
        <v>715</v>
      </c>
      <c r="R10" s="891">
        <f>[1]Cuadro_CCAA2!N107</f>
        <v>0.17644991212653771</v>
      </c>
      <c r="S10" s="890">
        <f>[1]Cuadro_CCAA2!O107</f>
        <v>502</v>
      </c>
    </row>
    <row r="11" spans="1:21" x14ac:dyDescent="0.25">
      <c r="B11" s="939" t="s">
        <v>41</v>
      </c>
      <c r="C11" s="887">
        <v>2811</v>
      </c>
      <c r="D11" s="887">
        <v>4317</v>
      </c>
      <c r="E11" s="887">
        <v>2454</v>
      </c>
      <c r="F11" s="887">
        <v>2514</v>
      </c>
      <c r="G11" s="887">
        <v>3293</v>
      </c>
      <c r="H11" s="887">
        <v>3640</v>
      </c>
      <c r="I11" s="888"/>
      <c r="J11" s="889">
        <v>0.53575240128068313</v>
      </c>
      <c r="K11" s="887">
        <v>1506</v>
      </c>
      <c r="L11" s="892">
        <v>-0.43154968728283527</v>
      </c>
      <c r="M11" s="890">
        <v>-1863</v>
      </c>
      <c r="N11" s="892">
        <v>2.4449877750611249E-2</v>
      </c>
      <c r="O11" s="890">
        <v>60</v>
      </c>
      <c r="P11" s="892">
        <v>0.30986475735879071</v>
      </c>
      <c r="Q11" s="890">
        <f t="shared" si="0"/>
        <v>779</v>
      </c>
      <c r="R11" s="891">
        <f>[1]Cuadro_CCAA2!N108</f>
        <v>0.301859799713877</v>
      </c>
      <c r="S11" s="890">
        <f>[1]Cuadro_CCAA2!O108</f>
        <v>844</v>
      </c>
    </row>
    <row r="12" spans="1:21" x14ac:dyDescent="0.25">
      <c r="B12" s="939" t="s">
        <v>9</v>
      </c>
      <c r="C12" s="887">
        <v>8956</v>
      </c>
      <c r="D12" s="887">
        <v>9040</v>
      </c>
      <c r="E12" s="887">
        <v>8082</v>
      </c>
      <c r="F12" s="887">
        <v>9950</v>
      </c>
      <c r="G12" s="887">
        <v>7071</v>
      </c>
      <c r="H12" s="887">
        <v>5698</v>
      </c>
      <c r="I12" s="888"/>
      <c r="J12" s="889">
        <v>9.3791871371147195E-3</v>
      </c>
      <c r="K12" s="887">
        <v>84</v>
      </c>
      <c r="L12" s="892">
        <v>-0.10597345132743363</v>
      </c>
      <c r="M12" s="890">
        <v>-958</v>
      </c>
      <c r="N12" s="892">
        <v>0.23113090819104176</v>
      </c>
      <c r="O12" s="890">
        <v>1868</v>
      </c>
      <c r="P12" s="892">
        <v>-0.28934673366834174</v>
      </c>
      <c r="Q12" s="890">
        <f t="shared" si="0"/>
        <v>-2879</v>
      </c>
      <c r="R12" s="891">
        <f>[1]Cuadro_CCAA2!N109</f>
        <v>-0.39136936552018797</v>
      </c>
      <c r="S12" s="890">
        <f>[1]Cuadro_CCAA2!O109</f>
        <v>-3664</v>
      </c>
      <c r="U12" s="922"/>
    </row>
    <row r="13" spans="1:21" x14ac:dyDescent="0.25">
      <c r="B13" s="939" t="s">
        <v>8</v>
      </c>
      <c r="C13" s="887">
        <v>4667</v>
      </c>
      <c r="D13" s="887">
        <v>3990</v>
      </c>
      <c r="E13" s="887">
        <v>3899</v>
      </c>
      <c r="F13" s="887">
        <v>1365</v>
      </c>
      <c r="G13" s="887">
        <v>873</v>
      </c>
      <c r="H13" s="887">
        <v>964</v>
      </c>
      <c r="I13" s="888"/>
      <c r="J13" s="889">
        <v>-0.14506106706663813</v>
      </c>
      <c r="K13" s="887">
        <v>-677</v>
      </c>
      <c r="L13" s="892">
        <v>-2.2807017543859609E-2</v>
      </c>
      <c r="M13" s="890">
        <v>-91</v>
      </c>
      <c r="N13" s="892">
        <v>-0.64991023339317766</v>
      </c>
      <c r="O13" s="890">
        <v>-2534</v>
      </c>
      <c r="P13" s="892">
        <v>-0.36043956043956049</v>
      </c>
      <c r="Q13" s="890">
        <f t="shared" si="0"/>
        <v>-492</v>
      </c>
      <c r="R13" s="891">
        <f>[1]Cuadro_CCAA2!N110</f>
        <v>-0.38987341772151896</v>
      </c>
      <c r="S13" s="890">
        <f>[1]Cuadro_CCAA2!O110</f>
        <v>-616</v>
      </c>
      <c r="U13" s="922"/>
    </row>
    <row r="14" spans="1:21" x14ac:dyDescent="0.25">
      <c r="B14" s="939" t="s">
        <v>7</v>
      </c>
      <c r="C14" s="887">
        <v>1471</v>
      </c>
      <c r="D14" s="887">
        <v>1593</v>
      </c>
      <c r="E14" s="887">
        <v>119</v>
      </c>
      <c r="F14" s="887">
        <v>186</v>
      </c>
      <c r="G14" s="887">
        <v>207</v>
      </c>
      <c r="H14" s="887">
        <v>158</v>
      </c>
      <c r="I14" s="888"/>
      <c r="J14" s="889">
        <v>8.2936777702243392E-2</v>
      </c>
      <c r="K14" s="887">
        <v>122</v>
      </c>
      <c r="L14" s="892">
        <v>-0.92529817953546767</v>
      </c>
      <c r="M14" s="890">
        <v>-1474</v>
      </c>
      <c r="N14" s="892">
        <v>0.56302521008403361</v>
      </c>
      <c r="O14" s="890">
        <v>67</v>
      </c>
      <c r="P14" s="892">
        <v>0.11290322580645151</v>
      </c>
      <c r="Q14" s="890">
        <f t="shared" si="0"/>
        <v>21</v>
      </c>
      <c r="R14" s="891">
        <f>[1]Cuadro_CCAA2!N111</f>
        <v>1.9354838709677358E-2</v>
      </c>
      <c r="S14" s="890">
        <f>[1]Cuadro_CCAA2!O111</f>
        <v>3</v>
      </c>
      <c r="U14" s="922"/>
    </row>
    <row r="15" spans="1:21" x14ac:dyDescent="0.25">
      <c r="B15" s="939" t="s">
        <v>43</v>
      </c>
      <c r="C15" s="887">
        <v>7126</v>
      </c>
      <c r="D15" s="887">
        <v>5895</v>
      </c>
      <c r="E15" s="887">
        <v>4923</v>
      </c>
      <c r="F15" s="887">
        <v>3015</v>
      </c>
      <c r="G15" s="887">
        <v>2591</v>
      </c>
      <c r="H15" s="887">
        <v>4359</v>
      </c>
      <c r="I15" s="888"/>
      <c r="J15" s="889">
        <v>-0.17274768453550382</v>
      </c>
      <c r="K15" s="887">
        <v>-1231</v>
      </c>
      <c r="L15" s="892">
        <v>-0.16488549618320614</v>
      </c>
      <c r="M15" s="890">
        <v>-972</v>
      </c>
      <c r="N15" s="892">
        <v>-0.38756855575868376</v>
      </c>
      <c r="O15" s="890">
        <v>-1908</v>
      </c>
      <c r="P15" s="892">
        <v>-0.14063018242122716</v>
      </c>
      <c r="Q15" s="890">
        <f t="shared" si="0"/>
        <v>-424</v>
      </c>
      <c r="R15" s="891">
        <f>[1]Cuadro_CCAA2!N112</f>
        <v>2.9036827195467518E-2</v>
      </c>
      <c r="S15" s="890">
        <f>[1]Cuadro_CCAA2!O112</f>
        <v>123</v>
      </c>
      <c r="U15" s="922"/>
    </row>
    <row r="16" spans="1:21" x14ac:dyDescent="0.25">
      <c r="B16" s="939" t="s">
        <v>44</v>
      </c>
      <c r="C16" s="887">
        <v>75141</v>
      </c>
      <c r="D16" s="887">
        <v>76253</v>
      </c>
      <c r="E16" s="887">
        <v>73386</v>
      </c>
      <c r="F16" s="887">
        <v>78542</v>
      </c>
      <c r="G16" s="887">
        <v>69770</v>
      </c>
      <c r="H16" s="887">
        <v>69198</v>
      </c>
      <c r="I16" s="888"/>
      <c r="J16" s="889">
        <v>1.4798844838370462E-2</v>
      </c>
      <c r="K16" s="887">
        <v>1112</v>
      </c>
      <c r="L16" s="892">
        <v>-3.7598520713939099E-2</v>
      </c>
      <c r="M16" s="890">
        <v>-2867</v>
      </c>
      <c r="N16" s="892">
        <v>7.0258632436704493E-2</v>
      </c>
      <c r="O16" s="890">
        <v>5156</v>
      </c>
      <c r="P16" s="892">
        <v>-0.11168546764788267</v>
      </c>
      <c r="Q16" s="890">
        <f t="shared" si="0"/>
        <v>-8772</v>
      </c>
      <c r="R16" s="891">
        <f>[1]Cuadro_CCAA2!N113</f>
        <v>-4.3843528485166705E-2</v>
      </c>
      <c r="S16" s="890">
        <f>[1]Cuadro_CCAA2!O113</f>
        <v>-3173</v>
      </c>
      <c r="U16" s="922"/>
    </row>
    <row r="17" spans="2:23" x14ac:dyDescent="0.25">
      <c r="B17" s="939" t="s">
        <v>6</v>
      </c>
      <c r="C17" s="887">
        <v>10677</v>
      </c>
      <c r="D17" s="887">
        <v>14865</v>
      </c>
      <c r="E17" s="887">
        <v>13381</v>
      </c>
      <c r="F17" s="887">
        <v>11826</v>
      </c>
      <c r="G17" s="887">
        <v>10571</v>
      </c>
      <c r="H17" s="887">
        <v>11225</v>
      </c>
      <c r="I17" s="888"/>
      <c r="J17" s="889">
        <v>0.39224501264400113</v>
      </c>
      <c r="K17" s="887">
        <v>4188</v>
      </c>
      <c r="L17" s="892">
        <v>-9.9831819710729852E-2</v>
      </c>
      <c r="M17" s="890">
        <v>-1484</v>
      </c>
      <c r="N17" s="892">
        <v>-0.11620955085569096</v>
      </c>
      <c r="O17" s="890">
        <v>-1555</v>
      </c>
      <c r="P17" s="892">
        <v>-0.10612210383899878</v>
      </c>
      <c r="Q17" s="890">
        <f t="shared" si="0"/>
        <v>-1255</v>
      </c>
      <c r="R17" s="891">
        <f>[1]Cuadro_CCAA2!N114</f>
        <v>6.9353148518624286E-2</v>
      </c>
      <c r="S17" s="890">
        <f>[1]Cuadro_CCAA2!O114</f>
        <v>728</v>
      </c>
      <c r="U17" s="922"/>
    </row>
    <row r="18" spans="2:23" x14ac:dyDescent="0.25">
      <c r="B18" s="939" t="s">
        <v>5</v>
      </c>
      <c r="C18" s="887">
        <v>4152</v>
      </c>
      <c r="D18" s="887">
        <v>7206</v>
      </c>
      <c r="E18" s="887">
        <v>5685</v>
      </c>
      <c r="F18" s="887">
        <v>5272</v>
      </c>
      <c r="G18" s="887">
        <v>6122</v>
      </c>
      <c r="H18" s="887">
        <v>5557</v>
      </c>
      <c r="I18" s="888"/>
      <c r="J18" s="889">
        <v>0.73554913294797686</v>
      </c>
      <c r="K18" s="887">
        <v>3054</v>
      </c>
      <c r="L18" s="892">
        <v>-0.21107410491257284</v>
      </c>
      <c r="M18" s="890">
        <v>-1521</v>
      </c>
      <c r="N18" s="892">
        <v>-7.2647317502198772E-2</v>
      </c>
      <c r="O18" s="890">
        <v>-413</v>
      </c>
      <c r="P18" s="892">
        <v>0.16122913505311076</v>
      </c>
      <c r="Q18" s="890">
        <f t="shared" si="0"/>
        <v>850</v>
      </c>
      <c r="R18" s="891">
        <f>[1]Cuadro_CCAA2!N115</f>
        <v>-0.14111282843894901</v>
      </c>
      <c r="S18" s="890">
        <f>[1]Cuadro_CCAA2!O115</f>
        <v>-913</v>
      </c>
      <c r="U18" s="922"/>
    </row>
    <row r="19" spans="2:23" x14ac:dyDescent="0.25">
      <c r="B19" s="939" t="s">
        <v>38</v>
      </c>
      <c r="C19" s="887">
        <v>7804</v>
      </c>
      <c r="D19" s="887">
        <v>8456</v>
      </c>
      <c r="E19" s="887">
        <v>4923</v>
      </c>
      <c r="F19" s="887">
        <v>4018</v>
      </c>
      <c r="G19" s="887">
        <v>3271</v>
      </c>
      <c r="H19" s="887">
        <v>2131</v>
      </c>
      <c r="I19" s="888"/>
      <c r="J19" s="889">
        <v>8.3546899026140542E-2</v>
      </c>
      <c r="K19" s="887">
        <v>652</v>
      </c>
      <c r="L19" s="892">
        <v>-0.41780983916745507</v>
      </c>
      <c r="M19" s="890">
        <v>-3533</v>
      </c>
      <c r="N19" s="892">
        <v>-0.18383099735933373</v>
      </c>
      <c r="O19" s="890">
        <v>-905</v>
      </c>
      <c r="P19" s="892">
        <v>-0.18591338974614235</v>
      </c>
      <c r="Q19" s="890">
        <f t="shared" si="0"/>
        <v>-747</v>
      </c>
      <c r="R19" s="891">
        <f>[1]Cuadro_CCAA2!N116</f>
        <v>-0.4087125416204217</v>
      </c>
      <c r="S19" s="890">
        <f>[1]Cuadro_CCAA2!O116</f>
        <v>-1473</v>
      </c>
      <c r="U19" s="922"/>
    </row>
    <row r="20" spans="2:23" x14ac:dyDescent="0.25">
      <c r="B20" s="939" t="s">
        <v>45</v>
      </c>
      <c r="C20" s="887">
        <v>19669</v>
      </c>
      <c r="D20" s="887">
        <v>28300</v>
      </c>
      <c r="E20" s="887">
        <v>28494</v>
      </c>
      <c r="F20" s="887">
        <v>10563</v>
      </c>
      <c r="G20" s="887">
        <v>9303</v>
      </c>
      <c r="H20" s="887">
        <v>10284</v>
      </c>
      <c r="I20" s="888"/>
      <c r="J20" s="889">
        <v>0.4388123442981342</v>
      </c>
      <c r="K20" s="887">
        <v>8631</v>
      </c>
      <c r="L20" s="892">
        <v>6.8551236749117006E-3</v>
      </c>
      <c r="M20" s="890">
        <v>194</v>
      </c>
      <c r="N20" s="892">
        <v>-0.62929037692145717</v>
      </c>
      <c r="O20" s="890">
        <v>-17931</v>
      </c>
      <c r="P20" s="892">
        <v>-0.11928429423459241</v>
      </c>
      <c r="Q20" s="890">
        <f t="shared" si="0"/>
        <v>-1260</v>
      </c>
      <c r="R20" s="891">
        <f>[1]Cuadro_CCAA2!N117</f>
        <v>-0.43983877117490056</v>
      </c>
      <c r="S20" s="890">
        <f>[1]Cuadro_CCAA2!O117</f>
        <v>-8075</v>
      </c>
      <c r="U20" s="922"/>
    </row>
    <row r="21" spans="2:23" x14ac:dyDescent="0.25">
      <c r="B21" s="939" t="s">
        <v>46</v>
      </c>
      <c r="C21" s="887">
        <v>4430</v>
      </c>
      <c r="D21" s="887">
        <v>6258</v>
      </c>
      <c r="E21" s="887">
        <v>4718</v>
      </c>
      <c r="F21" s="887">
        <v>5035</v>
      </c>
      <c r="G21" s="887">
        <v>6525</v>
      </c>
      <c r="H21" s="887">
        <v>6250</v>
      </c>
      <c r="I21" s="888"/>
      <c r="J21" s="889">
        <v>0.41264108352144468</v>
      </c>
      <c r="K21" s="887">
        <v>1828</v>
      </c>
      <c r="L21" s="892">
        <v>-0.24608501118568238</v>
      </c>
      <c r="M21" s="890">
        <v>-1540</v>
      </c>
      <c r="N21" s="892">
        <v>6.7189487070792753E-2</v>
      </c>
      <c r="O21" s="890">
        <v>317</v>
      </c>
      <c r="P21" s="892">
        <v>0.29592850049652442</v>
      </c>
      <c r="Q21" s="890">
        <f t="shared" si="0"/>
        <v>1490</v>
      </c>
      <c r="R21" s="891">
        <f>[1]Cuadro_CCAA2!N118</f>
        <v>-3.0406453614644779E-2</v>
      </c>
      <c r="S21" s="890">
        <f>[1]Cuadro_CCAA2!O118</f>
        <v>-196</v>
      </c>
      <c r="U21" s="922"/>
    </row>
    <row r="22" spans="2:23" x14ac:dyDescent="0.25">
      <c r="B22" s="939" t="s">
        <v>47</v>
      </c>
      <c r="C22" s="887">
        <v>1465</v>
      </c>
      <c r="D22" s="887">
        <v>836</v>
      </c>
      <c r="E22" s="887">
        <v>801</v>
      </c>
      <c r="F22" s="887">
        <v>1019</v>
      </c>
      <c r="G22" s="887">
        <v>768</v>
      </c>
      <c r="H22" s="887">
        <v>710</v>
      </c>
      <c r="I22" s="888"/>
      <c r="J22" s="889">
        <v>-0.42935153583617747</v>
      </c>
      <c r="K22" s="887">
        <v>-629</v>
      </c>
      <c r="L22" s="892">
        <v>-4.186602870813394E-2</v>
      </c>
      <c r="M22" s="890">
        <v>-35</v>
      </c>
      <c r="N22" s="892">
        <v>0.27215980024968789</v>
      </c>
      <c r="O22" s="890">
        <v>218</v>
      </c>
      <c r="P22" s="892">
        <v>-0.24631992149165849</v>
      </c>
      <c r="Q22" s="890">
        <f t="shared" si="0"/>
        <v>-251</v>
      </c>
      <c r="R22" s="891">
        <f>[1]Cuadro_CCAA2!N119</f>
        <v>-0.16470588235294115</v>
      </c>
      <c r="S22" s="890">
        <f>[1]Cuadro_CCAA2!O119</f>
        <v>-140</v>
      </c>
      <c r="U22" s="922"/>
    </row>
    <row r="23" spans="2:23" x14ac:dyDescent="0.25">
      <c r="B23" s="939" t="s">
        <v>48</v>
      </c>
      <c r="C23" s="887">
        <v>13794</v>
      </c>
      <c r="D23" s="887">
        <v>13680</v>
      </c>
      <c r="E23" s="887">
        <v>13558</v>
      </c>
      <c r="F23" s="887">
        <v>13090</v>
      </c>
      <c r="G23" s="887">
        <v>13861</v>
      </c>
      <c r="H23" s="887">
        <v>14138</v>
      </c>
      <c r="I23" s="888"/>
      <c r="J23" s="889">
        <v>-8.2644628099173278E-3</v>
      </c>
      <c r="K23" s="887">
        <v>-114</v>
      </c>
      <c r="L23" s="892">
        <v>-8.9181286549707695E-3</v>
      </c>
      <c r="M23" s="890">
        <v>-122</v>
      </c>
      <c r="N23" s="892">
        <v>-3.451836554064025E-2</v>
      </c>
      <c r="O23" s="890">
        <v>-468</v>
      </c>
      <c r="P23" s="892">
        <v>5.8899923605805871E-2</v>
      </c>
      <c r="Q23" s="890">
        <f t="shared" si="0"/>
        <v>771</v>
      </c>
      <c r="R23" s="891">
        <f>[1]Cuadro_CCAA2!N120</f>
        <v>8.2045002296035507E-2</v>
      </c>
      <c r="S23" s="890">
        <f>[1]Cuadro_CCAA2!O120</f>
        <v>1072</v>
      </c>
      <c r="U23" s="922"/>
    </row>
    <row r="24" spans="2:23" x14ac:dyDescent="0.25">
      <c r="B24" s="939" t="s">
        <v>49</v>
      </c>
      <c r="C24" s="887">
        <v>3067</v>
      </c>
      <c r="D24" s="887">
        <v>3116</v>
      </c>
      <c r="E24" s="887">
        <v>3168</v>
      </c>
      <c r="F24" s="887">
        <v>3686</v>
      </c>
      <c r="G24" s="887">
        <v>1997</v>
      </c>
      <c r="H24" s="887">
        <v>1567</v>
      </c>
      <c r="I24" s="888"/>
      <c r="J24" s="889">
        <v>1.5976524290837846E-2</v>
      </c>
      <c r="K24" s="887">
        <v>49</v>
      </c>
      <c r="L24" s="892">
        <v>1.6688061617458283E-2</v>
      </c>
      <c r="M24" s="890">
        <v>52</v>
      </c>
      <c r="N24" s="892">
        <v>0.16351010101010099</v>
      </c>
      <c r="O24" s="890">
        <v>518</v>
      </c>
      <c r="P24" s="892">
        <v>-0.45822029300054257</v>
      </c>
      <c r="Q24" s="890">
        <f t="shared" si="0"/>
        <v>-1689</v>
      </c>
      <c r="R24" s="891">
        <f>[1]Cuadro_CCAA2!N121</f>
        <v>-0.38379866299646093</v>
      </c>
      <c r="S24" s="890">
        <f>[1]Cuadro_CCAA2!O121</f>
        <v>-976</v>
      </c>
      <c r="U24" s="922"/>
    </row>
    <row r="25" spans="2:23" x14ac:dyDescent="0.25">
      <c r="B25" s="940" t="s">
        <v>4</v>
      </c>
      <c r="C25" s="903">
        <v>186</v>
      </c>
      <c r="D25" s="903">
        <v>148</v>
      </c>
      <c r="E25" s="903">
        <v>243</v>
      </c>
      <c r="F25" s="903">
        <v>188</v>
      </c>
      <c r="G25" s="903">
        <v>251</v>
      </c>
      <c r="H25" s="903">
        <v>393</v>
      </c>
      <c r="I25" s="904"/>
      <c r="J25" s="906">
        <v>-0.20430107526881724</v>
      </c>
      <c r="K25" s="903">
        <v>-38</v>
      </c>
      <c r="L25" s="909">
        <v>0.64189189189189189</v>
      </c>
      <c r="M25" s="907">
        <v>95</v>
      </c>
      <c r="N25" s="909">
        <v>-0.22633744855967075</v>
      </c>
      <c r="O25" s="907">
        <v>-55</v>
      </c>
      <c r="P25" s="909">
        <v>0.33510638297872331</v>
      </c>
      <c r="Q25" s="907">
        <f t="shared" si="0"/>
        <v>63</v>
      </c>
      <c r="R25" s="908">
        <f>[1]Cuadro_CCAA2!P124</f>
        <v>0.65126050420168058</v>
      </c>
      <c r="S25" s="907">
        <f>[1]Cuadro_CCAA2!O122+[1]Cuadro_CCAA2!O123</f>
        <v>155</v>
      </c>
      <c r="U25" s="922"/>
      <c r="V25" s="922"/>
      <c r="W25" s="930"/>
    </row>
    <row r="26" spans="2:23" x14ac:dyDescent="0.25">
      <c r="B26" s="872" t="s">
        <v>3</v>
      </c>
      <c r="C26" s="873">
        <v>250037</v>
      </c>
      <c r="D26" s="873">
        <v>269854</v>
      </c>
      <c r="E26" s="873">
        <v>232243</v>
      </c>
      <c r="F26" s="873">
        <v>193436</v>
      </c>
      <c r="G26" s="873">
        <v>177423</v>
      </c>
      <c r="H26" s="873">
        <v>183762</v>
      </c>
      <c r="I26" s="874"/>
      <c r="J26" s="875">
        <v>7.92562700720294E-2</v>
      </c>
      <c r="K26" s="876">
        <v>19817</v>
      </c>
      <c r="L26" s="877">
        <v>-0.13937536593861866</v>
      </c>
      <c r="M26" s="873">
        <v>-37611</v>
      </c>
      <c r="N26" s="878">
        <v>-0.16709653251120593</v>
      </c>
      <c r="O26" s="879">
        <v>-38807</v>
      </c>
      <c r="P26" s="878">
        <v>-8.2781902024442244E-2</v>
      </c>
      <c r="Q26" s="879">
        <f t="shared" si="0"/>
        <v>-16013</v>
      </c>
      <c r="R26" s="878">
        <f>[1]Cuadro_CCAA2!N124</f>
        <v>-5.8639714357432315E-2</v>
      </c>
      <c r="S26" s="879">
        <f>[1]Cuadro_CCAA2!O124</f>
        <v>-11447</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475</v>
      </c>
      <c r="C6" s="1170"/>
      <c r="D6" s="1170"/>
      <c r="E6" s="1170"/>
      <c r="F6" s="1170"/>
      <c r="G6" s="1170"/>
      <c r="H6" s="1170"/>
      <c r="I6" s="1170"/>
      <c r="J6" s="1170"/>
      <c r="K6" s="1170"/>
      <c r="L6" s="1170"/>
      <c r="M6" s="1170"/>
      <c r="N6" s="1170"/>
      <c r="O6" s="389"/>
    </row>
    <row r="7" spans="1:17" s="7" customFormat="1" ht="24.7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
        <v>489</v>
      </c>
      <c r="C8" s="1171"/>
      <c r="D8" s="1171"/>
      <c r="E8" s="1171"/>
      <c r="F8" s="1171"/>
      <c r="G8" s="1171"/>
      <c r="H8" s="1171"/>
      <c r="I8" s="1171"/>
      <c r="J8" s="1171"/>
      <c r="K8" s="1171"/>
      <c r="L8" s="1171"/>
      <c r="M8" s="1171"/>
      <c r="N8" s="1171"/>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2" t="s">
        <v>36</v>
      </c>
      <c r="D11" s="1172"/>
      <c r="E11" s="1172"/>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141237</v>
      </c>
      <c r="D13" s="392">
        <v>125781</v>
      </c>
      <c r="E13" s="392">
        <v>15456</v>
      </c>
      <c r="F13" s="393">
        <v>0.89056691943329302</v>
      </c>
      <c r="G13" s="393">
        <v>0.10943308056670703</v>
      </c>
      <c r="I13" s="391">
        <v>14</v>
      </c>
      <c r="J13" s="391">
        <v>1</v>
      </c>
      <c r="K13" s="391">
        <v>8</v>
      </c>
      <c r="L13" s="390" t="s">
        <v>7</v>
      </c>
      <c r="M13" s="392">
        <v>38934</v>
      </c>
      <c r="N13" s="392">
        <v>54</v>
      </c>
      <c r="O13" s="393">
        <v>0.99861495844875348</v>
      </c>
      <c r="P13" s="393">
        <v>1.3850415512465374E-3</v>
      </c>
      <c r="Q13" s="393">
        <v>0.90443194492420376</v>
      </c>
    </row>
    <row r="14" spans="1:17" s="390" customFormat="1" ht="15" x14ac:dyDescent="0.25">
      <c r="B14" s="390" t="s">
        <v>10</v>
      </c>
      <c r="C14" s="392">
        <v>14644</v>
      </c>
      <c r="D14" s="392">
        <v>14238</v>
      </c>
      <c r="E14" s="392">
        <v>406</v>
      </c>
      <c r="F14" s="393">
        <v>0.97227533460803062</v>
      </c>
      <c r="G14" s="393">
        <v>2.7724665391969407E-2</v>
      </c>
      <c r="I14" s="391">
        <v>3</v>
      </c>
      <c r="J14" s="391">
        <v>2</v>
      </c>
      <c r="K14" s="391">
        <v>13</v>
      </c>
      <c r="L14" s="390" t="s">
        <v>38</v>
      </c>
      <c r="M14" s="392">
        <v>25138</v>
      </c>
      <c r="N14" s="392">
        <v>375</v>
      </c>
      <c r="O14" s="393">
        <v>0.9853016109434406</v>
      </c>
      <c r="P14" s="393">
        <v>1.46983890565594E-2</v>
      </c>
      <c r="Q14" s="393">
        <v>0.90443194492420376</v>
      </c>
    </row>
    <row r="15" spans="1:17" s="390" customFormat="1" ht="15" x14ac:dyDescent="0.25">
      <c r="B15" s="390" t="s">
        <v>40</v>
      </c>
      <c r="C15" s="392">
        <v>11153</v>
      </c>
      <c r="D15" s="392">
        <v>10143</v>
      </c>
      <c r="E15" s="392">
        <v>1010</v>
      </c>
      <c r="F15" s="393">
        <v>0.90944140589975786</v>
      </c>
      <c r="G15" s="393">
        <v>9.0558594100242085E-2</v>
      </c>
      <c r="I15" s="391">
        <v>10</v>
      </c>
      <c r="J15" s="391">
        <v>3</v>
      </c>
      <c r="K15" s="391">
        <v>2</v>
      </c>
      <c r="L15" s="390" t="s">
        <v>10</v>
      </c>
      <c r="M15" s="392">
        <v>14238</v>
      </c>
      <c r="N15" s="392">
        <v>406</v>
      </c>
      <c r="O15" s="393">
        <v>0.97227533460803062</v>
      </c>
      <c r="P15" s="393">
        <v>2.7724665391969407E-2</v>
      </c>
      <c r="Q15" s="393">
        <v>0.90443194492420376</v>
      </c>
    </row>
    <row r="16" spans="1:17" s="390" customFormat="1" ht="15" x14ac:dyDescent="0.25">
      <c r="B16" s="390" t="s">
        <v>41</v>
      </c>
      <c r="C16" s="392">
        <v>10618</v>
      </c>
      <c r="D16" s="392">
        <v>9558</v>
      </c>
      <c r="E16" s="392">
        <v>1060</v>
      </c>
      <c r="F16" s="393">
        <v>0.90016952345074397</v>
      </c>
      <c r="G16" s="393">
        <v>9.9830476549255975E-2</v>
      </c>
      <c r="I16" s="391">
        <v>12</v>
      </c>
      <c r="J16" s="391">
        <v>4</v>
      </c>
      <c r="K16" s="391">
        <v>17</v>
      </c>
      <c r="L16" s="390" t="s">
        <v>47</v>
      </c>
      <c r="M16" s="392">
        <v>5858</v>
      </c>
      <c r="N16" s="392">
        <v>169</v>
      </c>
      <c r="O16" s="393">
        <v>0.97195951551352244</v>
      </c>
      <c r="P16" s="393">
        <v>2.8040484486477519E-2</v>
      </c>
      <c r="Q16" s="393">
        <v>0.90443194492420376</v>
      </c>
    </row>
    <row r="17" spans="2:17" s="390" customFormat="1" ht="15" x14ac:dyDescent="0.25">
      <c r="B17" s="390" t="s">
        <v>9</v>
      </c>
      <c r="C17" s="392">
        <v>15276</v>
      </c>
      <c r="D17" s="392">
        <v>13446</v>
      </c>
      <c r="E17" s="392">
        <v>1830</v>
      </c>
      <c r="F17" s="393">
        <v>0.88020424194815394</v>
      </c>
      <c r="G17" s="393">
        <v>0.11979575805184603</v>
      </c>
      <c r="I17" s="391">
        <v>15</v>
      </c>
      <c r="J17" s="391">
        <v>5</v>
      </c>
      <c r="K17" s="391">
        <v>6</v>
      </c>
      <c r="L17" s="390" t="s">
        <v>8</v>
      </c>
      <c r="M17" s="392">
        <v>7704</v>
      </c>
      <c r="N17" s="392">
        <v>310</v>
      </c>
      <c r="O17" s="393">
        <v>0.96131769403543799</v>
      </c>
      <c r="P17" s="393">
        <v>3.8682305964562014E-2</v>
      </c>
      <c r="Q17" s="393">
        <v>0.90443194492420376</v>
      </c>
    </row>
    <row r="18" spans="2:17" s="390" customFormat="1" ht="15" x14ac:dyDescent="0.25">
      <c r="B18" s="390" t="s">
        <v>8</v>
      </c>
      <c r="C18" s="392">
        <v>8014</v>
      </c>
      <c r="D18" s="392">
        <v>7704</v>
      </c>
      <c r="E18" s="392">
        <v>310</v>
      </c>
      <c r="F18" s="393">
        <v>0.96131769403543799</v>
      </c>
      <c r="G18" s="393">
        <v>3.8682305964562014E-2</v>
      </c>
      <c r="I18" s="391">
        <v>5</v>
      </c>
      <c r="J18" s="391">
        <v>6</v>
      </c>
      <c r="K18" s="391">
        <v>10</v>
      </c>
      <c r="L18" s="390" t="s">
        <v>42</v>
      </c>
      <c r="M18" s="392">
        <v>529</v>
      </c>
      <c r="N18" s="392">
        <v>22</v>
      </c>
      <c r="O18" s="393">
        <v>0.96007259528130673</v>
      </c>
      <c r="P18" s="393">
        <v>3.9927404718693285E-2</v>
      </c>
      <c r="Q18" s="393">
        <v>0.90443194492420376</v>
      </c>
    </row>
    <row r="19" spans="2:17" s="390" customFormat="1" ht="15" x14ac:dyDescent="0.25">
      <c r="B19" s="390" t="s">
        <v>43</v>
      </c>
      <c r="C19" s="392">
        <v>24061</v>
      </c>
      <c r="D19" s="392">
        <v>22615</v>
      </c>
      <c r="E19" s="392">
        <v>1446</v>
      </c>
      <c r="F19" s="393">
        <v>0.93990274718424005</v>
      </c>
      <c r="G19" s="393">
        <v>6.0097252815759943E-2</v>
      </c>
      <c r="I19" s="391">
        <v>8</v>
      </c>
      <c r="J19" s="391">
        <v>7</v>
      </c>
      <c r="K19" s="391">
        <v>14</v>
      </c>
      <c r="L19" s="390" t="s">
        <v>45</v>
      </c>
      <c r="M19" s="392">
        <v>63858</v>
      </c>
      <c r="N19" s="392">
        <v>3723</v>
      </c>
      <c r="O19" s="393">
        <v>0.94491055178230565</v>
      </c>
      <c r="P19" s="393">
        <v>5.508944821769432E-2</v>
      </c>
      <c r="Q19" s="393">
        <v>0.90443194492420376</v>
      </c>
    </row>
    <row r="20" spans="2:17" s="390" customFormat="1" ht="15" x14ac:dyDescent="0.25">
      <c r="B20" s="390" t="s">
        <v>7</v>
      </c>
      <c r="C20" s="392">
        <v>38988</v>
      </c>
      <c r="D20" s="392">
        <v>38934</v>
      </c>
      <c r="E20" s="392">
        <v>54</v>
      </c>
      <c r="F20" s="393">
        <v>0.99861495844875348</v>
      </c>
      <c r="G20" s="393">
        <v>1.3850415512465374E-3</v>
      </c>
      <c r="I20" s="391">
        <v>1</v>
      </c>
      <c r="J20" s="391">
        <v>8</v>
      </c>
      <c r="K20" s="391">
        <v>7</v>
      </c>
      <c r="L20" s="390" t="s">
        <v>43</v>
      </c>
      <c r="M20" s="392">
        <v>22615</v>
      </c>
      <c r="N20" s="392">
        <v>1446</v>
      </c>
      <c r="O20" s="393">
        <v>0.93990274718424005</v>
      </c>
      <c r="P20" s="393">
        <v>6.0097252815759943E-2</v>
      </c>
      <c r="Q20" s="393">
        <v>0.90443194492420376</v>
      </c>
    </row>
    <row r="21" spans="2:17" s="390" customFormat="1" ht="15" x14ac:dyDescent="0.25">
      <c r="B21" s="390" t="s">
        <v>44</v>
      </c>
      <c r="C21" s="392">
        <v>98561</v>
      </c>
      <c r="D21" s="392">
        <v>80595</v>
      </c>
      <c r="E21" s="392">
        <v>17966</v>
      </c>
      <c r="F21" s="393">
        <v>0.81771694686539298</v>
      </c>
      <c r="G21" s="393">
        <v>0.18228305313460699</v>
      </c>
      <c r="I21" s="391">
        <v>20</v>
      </c>
      <c r="J21" s="391">
        <v>9</v>
      </c>
      <c r="K21" s="391">
        <v>11</v>
      </c>
      <c r="L21" s="390" t="s">
        <v>6</v>
      </c>
      <c r="M21" s="392">
        <v>53638</v>
      </c>
      <c r="N21" s="392">
        <v>4075</v>
      </c>
      <c r="O21" s="393">
        <v>0.92939199140574913</v>
      </c>
      <c r="P21" s="393">
        <v>7.0608008594250857E-2</v>
      </c>
      <c r="Q21" s="393">
        <v>0.90443194492420376</v>
      </c>
    </row>
    <row r="22" spans="2:17" s="390" customFormat="1" ht="15" x14ac:dyDescent="0.25">
      <c r="B22" s="390" t="s">
        <v>42</v>
      </c>
      <c r="C22" s="392">
        <v>551</v>
      </c>
      <c r="D22" s="392">
        <v>529</v>
      </c>
      <c r="E22" s="392">
        <v>22</v>
      </c>
      <c r="F22" s="393">
        <v>0.96007259528130673</v>
      </c>
      <c r="G22" s="393">
        <v>3.9927404718693285E-2</v>
      </c>
      <c r="I22" s="391">
        <v>6</v>
      </c>
      <c r="J22" s="391">
        <v>10</v>
      </c>
      <c r="K22" s="391">
        <v>3</v>
      </c>
      <c r="L22" s="390" t="s">
        <v>40</v>
      </c>
      <c r="M22" s="392">
        <v>10143</v>
      </c>
      <c r="N22" s="392">
        <v>1010</v>
      </c>
      <c r="O22" s="393">
        <v>0.90944140589975786</v>
      </c>
      <c r="P22" s="393">
        <v>9.0558594100242085E-2</v>
      </c>
      <c r="Q22" s="393">
        <v>0.90443194492420376</v>
      </c>
    </row>
    <row r="23" spans="2:17" s="390" customFormat="1" ht="15" x14ac:dyDescent="0.25">
      <c r="B23" s="390" t="s">
        <v>6</v>
      </c>
      <c r="C23" s="392">
        <v>57713</v>
      </c>
      <c r="D23" s="392">
        <v>53638</v>
      </c>
      <c r="E23" s="392">
        <v>4075</v>
      </c>
      <c r="F23" s="393">
        <v>0.92939199140574913</v>
      </c>
      <c r="G23" s="393">
        <v>7.0608008594250857E-2</v>
      </c>
      <c r="I23" s="391">
        <v>9</v>
      </c>
      <c r="J23" s="391">
        <v>11</v>
      </c>
      <c r="K23" s="391">
        <v>20</v>
      </c>
      <c r="L23" s="390" t="s">
        <v>114</v>
      </c>
      <c r="M23" s="392">
        <v>526279</v>
      </c>
      <c r="N23" s="392">
        <v>55610</v>
      </c>
      <c r="O23" s="393">
        <v>0.90443194492420376</v>
      </c>
      <c r="P23" s="393">
        <v>9.5568055075796243E-2</v>
      </c>
      <c r="Q23" s="393">
        <v>0.90443194492420376</v>
      </c>
    </row>
    <row r="24" spans="2:17" s="390" customFormat="1" ht="15" x14ac:dyDescent="0.25">
      <c r="B24" s="390" t="s">
        <v>5</v>
      </c>
      <c r="C24" s="392">
        <v>13136</v>
      </c>
      <c r="D24" s="392">
        <v>11462</v>
      </c>
      <c r="E24" s="392">
        <v>1674</v>
      </c>
      <c r="F24" s="393">
        <v>0.872563946406821</v>
      </c>
      <c r="G24" s="393">
        <v>0.12743605359317906</v>
      </c>
      <c r="I24" s="391">
        <v>17</v>
      </c>
      <c r="J24" s="391">
        <v>12</v>
      </c>
      <c r="K24" s="391">
        <v>4</v>
      </c>
      <c r="L24" s="390" t="s">
        <v>41</v>
      </c>
      <c r="M24" s="392">
        <v>9558</v>
      </c>
      <c r="N24" s="392">
        <v>1060</v>
      </c>
      <c r="O24" s="393">
        <v>0.90016952345074397</v>
      </c>
      <c r="P24" s="393">
        <v>9.9830476549255975E-2</v>
      </c>
      <c r="Q24" s="393">
        <v>0.90443194492420376</v>
      </c>
    </row>
    <row r="25" spans="2:17" s="390" customFormat="1" ht="15" x14ac:dyDescent="0.25">
      <c r="B25" s="390" t="s">
        <v>38</v>
      </c>
      <c r="C25" s="392">
        <v>25513</v>
      </c>
      <c r="D25" s="392">
        <v>25138</v>
      </c>
      <c r="E25" s="392">
        <v>375</v>
      </c>
      <c r="F25" s="393">
        <v>0.9853016109434406</v>
      </c>
      <c r="G25" s="393">
        <v>1.46983890565594E-2</v>
      </c>
      <c r="I25" s="391">
        <v>2</v>
      </c>
      <c r="J25" s="391">
        <v>13</v>
      </c>
      <c r="K25" s="391">
        <v>19</v>
      </c>
      <c r="L25" s="390" t="s">
        <v>49</v>
      </c>
      <c r="M25" s="392">
        <v>3803</v>
      </c>
      <c r="N25" s="392">
        <v>448</v>
      </c>
      <c r="O25" s="393">
        <v>0.89461303222771116</v>
      </c>
      <c r="P25" s="393">
        <v>0.10538696777228887</v>
      </c>
      <c r="Q25" s="393">
        <v>0.90443194492420376</v>
      </c>
    </row>
    <row r="26" spans="2:17" s="390" customFormat="1" ht="15" x14ac:dyDescent="0.25">
      <c r="B26" s="390" t="s">
        <v>45</v>
      </c>
      <c r="C26" s="392">
        <v>67581</v>
      </c>
      <c r="D26" s="392">
        <v>63858</v>
      </c>
      <c r="E26" s="392">
        <v>3723</v>
      </c>
      <c r="F26" s="393">
        <v>0.94491055178230565</v>
      </c>
      <c r="G26" s="393">
        <v>5.508944821769432E-2</v>
      </c>
      <c r="I26" s="391">
        <v>7</v>
      </c>
      <c r="J26" s="391">
        <v>14</v>
      </c>
      <c r="K26" s="391">
        <v>1</v>
      </c>
      <c r="L26" s="390" t="s">
        <v>11</v>
      </c>
      <c r="M26" s="392">
        <v>125781</v>
      </c>
      <c r="N26" s="392">
        <v>15456</v>
      </c>
      <c r="O26" s="393">
        <v>0.89056691943329302</v>
      </c>
      <c r="P26" s="393">
        <v>0.10943308056670703</v>
      </c>
      <c r="Q26" s="393">
        <v>0.90443194492420376</v>
      </c>
    </row>
    <row r="27" spans="2:17" s="390" customFormat="1" ht="15" x14ac:dyDescent="0.25">
      <c r="B27" s="390" t="s">
        <v>50</v>
      </c>
      <c r="C27" s="392">
        <v>816</v>
      </c>
      <c r="D27" s="392">
        <v>688</v>
      </c>
      <c r="E27" s="392">
        <v>128</v>
      </c>
      <c r="F27" s="393">
        <v>0.84313725490196079</v>
      </c>
      <c r="G27" s="393">
        <v>0.15686274509803921</v>
      </c>
      <c r="I27" s="391">
        <v>19</v>
      </c>
      <c r="J27" s="391">
        <v>15</v>
      </c>
      <c r="K27" s="391">
        <v>5</v>
      </c>
      <c r="L27" s="390" t="s">
        <v>9</v>
      </c>
      <c r="M27" s="392">
        <v>13446</v>
      </c>
      <c r="N27" s="392">
        <v>1830</v>
      </c>
      <c r="O27" s="393">
        <v>0.88020424194815394</v>
      </c>
      <c r="P27" s="393">
        <v>0.11979575805184603</v>
      </c>
      <c r="Q27" s="393">
        <v>0.90443194492420376</v>
      </c>
    </row>
    <row r="28" spans="2:17" s="390" customFormat="1" ht="15" x14ac:dyDescent="0.25">
      <c r="B28" s="390" t="s">
        <v>46</v>
      </c>
      <c r="C28" s="392">
        <v>17794</v>
      </c>
      <c r="D28" s="392">
        <v>15661</v>
      </c>
      <c r="E28" s="392">
        <v>2133</v>
      </c>
      <c r="F28" s="393">
        <v>0.88012813307856586</v>
      </c>
      <c r="G28" s="393">
        <v>0.11987186692143419</v>
      </c>
      <c r="I28" s="391">
        <v>16</v>
      </c>
      <c r="J28" s="391">
        <v>16</v>
      </c>
      <c r="K28" s="391">
        <v>16</v>
      </c>
      <c r="L28" s="390" t="s">
        <v>46</v>
      </c>
      <c r="M28" s="392">
        <v>15661</v>
      </c>
      <c r="N28" s="392">
        <v>2133</v>
      </c>
      <c r="O28" s="393">
        <v>0.88012813307856586</v>
      </c>
      <c r="P28" s="393">
        <v>0.11987186692143419</v>
      </c>
      <c r="Q28" s="393">
        <v>0.90443194492420376</v>
      </c>
    </row>
    <row r="29" spans="2:17" s="390" customFormat="1" ht="15" x14ac:dyDescent="0.25">
      <c r="B29" s="390" t="s">
        <v>47</v>
      </c>
      <c r="C29" s="392">
        <v>6027</v>
      </c>
      <c r="D29" s="392">
        <v>5858</v>
      </c>
      <c r="E29" s="392">
        <v>169</v>
      </c>
      <c r="F29" s="393">
        <v>0.97195951551352244</v>
      </c>
      <c r="G29" s="393">
        <v>2.8040484486477519E-2</v>
      </c>
      <c r="I29" s="391">
        <v>4</v>
      </c>
      <c r="J29" s="391">
        <v>17</v>
      </c>
      <c r="K29" s="391">
        <v>12</v>
      </c>
      <c r="L29" s="390" t="s">
        <v>5</v>
      </c>
      <c r="M29" s="392">
        <v>11462</v>
      </c>
      <c r="N29" s="392">
        <v>1674</v>
      </c>
      <c r="O29" s="393">
        <v>0.872563946406821</v>
      </c>
      <c r="P29" s="393">
        <v>0.12743605359317906</v>
      </c>
      <c r="Q29" s="393">
        <v>0.90443194492420376</v>
      </c>
    </row>
    <row r="30" spans="2:17" s="390" customFormat="1" ht="15" x14ac:dyDescent="0.25">
      <c r="B30" s="390" t="s">
        <v>48</v>
      </c>
      <c r="C30" s="392">
        <v>25955</v>
      </c>
      <c r="D30" s="392">
        <v>22630</v>
      </c>
      <c r="E30" s="392">
        <v>3325</v>
      </c>
      <c r="F30" s="393">
        <v>0.87189366210749375</v>
      </c>
      <c r="G30" s="393">
        <v>0.12810633789250625</v>
      </c>
      <c r="I30" s="391">
        <v>18</v>
      </c>
      <c r="J30" s="391">
        <v>18</v>
      </c>
      <c r="K30" s="391">
        <v>18</v>
      </c>
      <c r="L30" s="390" t="s">
        <v>48</v>
      </c>
      <c r="M30" s="392">
        <v>22630</v>
      </c>
      <c r="N30" s="392">
        <v>3325</v>
      </c>
      <c r="O30" s="393">
        <v>0.87189366210749375</v>
      </c>
      <c r="P30" s="393">
        <v>0.12810633789250625</v>
      </c>
      <c r="Q30" s="393">
        <v>0.90443194492420376</v>
      </c>
    </row>
    <row r="31" spans="2:17" s="390" customFormat="1" ht="15" x14ac:dyDescent="0.25">
      <c r="B31" s="390" t="s">
        <v>49</v>
      </c>
      <c r="C31" s="392">
        <v>4251</v>
      </c>
      <c r="D31" s="392">
        <v>3803</v>
      </c>
      <c r="E31" s="392">
        <v>448</v>
      </c>
      <c r="F31" s="393">
        <v>0.89461303222771116</v>
      </c>
      <c r="G31" s="393">
        <v>0.10538696777228887</v>
      </c>
      <c r="I31" s="391">
        <v>13</v>
      </c>
      <c r="J31" s="391">
        <v>19</v>
      </c>
      <c r="K31" s="391">
        <v>15</v>
      </c>
      <c r="L31" s="390" t="s">
        <v>50</v>
      </c>
      <c r="M31" s="392">
        <v>688</v>
      </c>
      <c r="N31" s="392">
        <v>128</v>
      </c>
      <c r="O31" s="393">
        <v>0.84313725490196079</v>
      </c>
      <c r="P31" s="393">
        <v>0.15686274509803921</v>
      </c>
      <c r="Q31" s="393">
        <v>0.90443194492420376</v>
      </c>
    </row>
    <row r="32" spans="2:17" s="390" customFormat="1" ht="15" x14ac:dyDescent="0.25">
      <c r="B32" s="394" t="s">
        <v>114</v>
      </c>
      <c r="C32" s="395">
        <v>581889</v>
      </c>
      <c r="D32" s="395">
        <v>526279</v>
      </c>
      <c r="E32" s="395">
        <v>55610</v>
      </c>
      <c r="F32" s="396">
        <v>0.90443194492420376</v>
      </c>
      <c r="G32" s="396">
        <v>9.5568055075796243E-2</v>
      </c>
      <c r="I32" s="391">
        <v>11</v>
      </c>
      <c r="J32" s="391">
        <v>20</v>
      </c>
      <c r="K32" s="391">
        <v>9</v>
      </c>
      <c r="L32" s="390" t="s">
        <v>44</v>
      </c>
      <c r="M32" s="392">
        <v>80595</v>
      </c>
      <c r="N32" s="392">
        <v>17966</v>
      </c>
      <c r="O32" s="393">
        <v>0.81771694686539298</v>
      </c>
      <c r="P32" s="393">
        <v>0.18228305313460699</v>
      </c>
      <c r="Q32" s="393">
        <v>0.90443194492420376</v>
      </c>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0" t="s">
        <v>476</v>
      </c>
      <c r="C6" s="1170"/>
      <c r="D6" s="1170"/>
      <c r="E6" s="1170"/>
      <c r="F6" s="1170"/>
      <c r="G6" s="1170"/>
      <c r="H6" s="1170"/>
      <c r="I6" s="1170"/>
      <c r="J6" s="1170"/>
      <c r="K6" s="1170"/>
      <c r="L6" s="1170"/>
      <c r="M6" s="1170"/>
      <c r="N6" s="1170"/>
      <c r="O6" s="389"/>
    </row>
    <row r="7" spans="1:17" s="7" customFormat="1" ht="24.75" customHeight="1" x14ac:dyDescent="0.2">
      <c r="A7" s="364"/>
      <c r="B7" s="1170"/>
      <c r="C7" s="1170"/>
      <c r="D7" s="1170"/>
      <c r="E7" s="1170"/>
      <c r="F7" s="1170"/>
      <c r="G7" s="1170"/>
      <c r="H7" s="1170"/>
      <c r="I7" s="1170"/>
      <c r="J7" s="1170"/>
      <c r="K7" s="1170"/>
      <c r="L7" s="1170"/>
      <c r="M7" s="1170"/>
      <c r="N7" s="1170"/>
      <c r="O7" s="389"/>
    </row>
    <row r="8" spans="1:17" s="7" customFormat="1" ht="15.75" customHeight="1" x14ac:dyDescent="0.2">
      <c r="A8" s="364"/>
      <c r="B8" s="1171" t="s">
        <v>489</v>
      </c>
      <c r="C8" s="1171"/>
      <c r="D8" s="1171"/>
      <c r="E8" s="1171"/>
      <c r="F8" s="1171"/>
      <c r="G8" s="1171"/>
      <c r="H8" s="1171"/>
      <c r="I8" s="1171"/>
      <c r="J8" s="1171"/>
      <c r="K8" s="1171"/>
      <c r="L8" s="1171"/>
      <c r="M8" s="1171"/>
      <c r="N8" s="1171"/>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2" t="s">
        <v>51</v>
      </c>
      <c r="D11" s="1172"/>
      <c r="E11" s="1172"/>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89229</v>
      </c>
      <c r="D13" s="392">
        <v>69873</v>
      </c>
      <c r="E13" s="392">
        <v>19356</v>
      </c>
      <c r="F13" s="393">
        <v>0.78307500924587303</v>
      </c>
      <c r="G13" s="393">
        <v>0.21692499075412702</v>
      </c>
      <c r="I13" s="391">
        <v>16</v>
      </c>
      <c r="J13" s="391">
        <v>1</v>
      </c>
      <c r="K13" s="391">
        <v>8</v>
      </c>
      <c r="L13" s="390" t="s">
        <v>7</v>
      </c>
      <c r="M13" s="392">
        <v>45346</v>
      </c>
      <c r="N13" s="392">
        <v>66</v>
      </c>
      <c r="O13" s="393">
        <v>0.99854663965471679</v>
      </c>
      <c r="P13" s="393">
        <v>1.453360345283185E-3</v>
      </c>
      <c r="Q13" s="393">
        <v>0.81582981380077924</v>
      </c>
    </row>
    <row r="14" spans="1:17" s="390" customFormat="1" ht="15" x14ac:dyDescent="0.25">
      <c r="B14" s="390" t="s">
        <v>10</v>
      </c>
      <c r="C14" s="392">
        <v>13401</v>
      </c>
      <c r="D14" s="392">
        <v>12514</v>
      </c>
      <c r="E14" s="392">
        <v>887</v>
      </c>
      <c r="F14" s="393">
        <v>0.93381090963360946</v>
      </c>
      <c r="G14" s="393">
        <v>6.6189090366390563E-2</v>
      </c>
      <c r="I14" s="391">
        <v>2</v>
      </c>
      <c r="J14" s="391">
        <v>2</v>
      </c>
      <c r="K14" s="391">
        <v>2</v>
      </c>
      <c r="L14" s="390" t="s">
        <v>10</v>
      </c>
      <c r="M14" s="392">
        <v>12514</v>
      </c>
      <c r="N14" s="392">
        <v>887</v>
      </c>
      <c r="O14" s="393">
        <v>0.93381090963360946</v>
      </c>
      <c r="P14" s="393">
        <v>6.6189090366390563E-2</v>
      </c>
      <c r="Q14" s="393">
        <v>0.81582981380077924</v>
      </c>
    </row>
    <row r="15" spans="1:17" s="390" customFormat="1" ht="15" x14ac:dyDescent="0.25">
      <c r="B15" s="390" t="s">
        <v>40</v>
      </c>
      <c r="C15" s="392">
        <v>13910</v>
      </c>
      <c r="D15" s="392">
        <v>12232</v>
      </c>
      <c r="E15" s="392">
        <v>1678</v>
      </c>
      <c r="F15" s="393">
        <v>0.87936736161035223</v>
      </c>
      <c r="G15" s="393">
        <v>0.12063263838964773</v>
      </c>
      <c r="I15" s="391">
        <v>10</v>
      </c>
      <c r="J15" s="391">
        <v>3</v>
      </c>
      <c r="K15" s="391">
        <v>10</v>
      </c>
      <c r="L15" s="390" t="s">
        <v>42</v>
      </c>
      <c r="M15" s="392">
        <v>536</v>
      </c>
      <c r="N15" s="392">
        <v>38</v>
      </c>
      <c r="O15" s="393">
        <v>0.93379790940766549</v>
      </c>
      <c r="P15" s="393">
        <v>6.6202090592334492E-2</v>
      </c>
      <c r="Q15" s="393">
        <v>0.81582981380077924</v>
      </c>
    </row>
    <row r="16" spans="1:17" s="390" customFormat="1" ht="15" x14ac:dyDescent="0.25">
      <c r="B16" s="390" t="s">
        <v>41</v>
      </c>
      <c r="C16" s="392">
        <v>12986</v>
      </c>
      <c r="D16" s="392">
        <v>11005</v>
      </c>
      <c r="E16" s="392">
        <v>1981</v>
      </c>
      <c r="F16" s="393">
        <v>0.84745110118589251</v>
      </c>
      <c r="G16" s="393">
        <v>0.15254889881410749</v>
      </c>
      <c r="I16" s="391">
        <v>12</v>
      </c>
      <c r="J16" s="391">
        <v>4</v>
      </c>
      <c r="K16" s="391">
        <v>17</v>
      </c>
      <c r="L16" s="390" t="s">
        <v>47</v>
      </c>
      <c r="M16" s="392">
        <v>6328</v>
      </c>
      <c r="N16" s="392">
        <v>452</v>
      </c>
      <c r="O16" s="393">
        <v>0.93333333333333335</v>
      </c>
      <c r="P16" s="393">
        <v>6.6666666666666666E-2</v>
      </c>
      <c r="Q16" s="393">
        <v>0.81582981380077924</v>
      </c>
    </row>
    <row r="17" spans="2:17" s="390" customFormat="1" ht="15" x14ac:dyDescent="0.25">
      <c r="B17" s="390" t="s">
        <v>9</v>
      </c>
      <c r="C17" s="392">
        <v>14093</v>
      </c>
      <c r="D17" s="392">
        <v>12047</v>
      </c>
      <c r="E17" s="392">
        <v>2046</v>
      </c>
      <c r="F17" s="393">
        <v>0.85482154260980625</v>
      </c>
      <c r="G17" s="393">
        <v>0.14517845739019372</v>
      </c>
      <c r="I17" s="391">
        <v>11</v>
      </c>
      <c r="J17" s="391">
        <v>5</v>
      </c>
      <c r="K17" s="391">
        <v>13</v>
      </c>
      <c r="L17" s="390" t="s">
        <v>38</v>
      </c>
      <c r="M17" s="392">
        <v>20911</v>
      </c>
      <c r="N17" s="392">
        <v>1586</v>
      </c>
      <c r="O17" s="393">
        <v>0.92950171133928972</v>
      </c>
      <c r="P17" s="393">
        <v>7.0498288660710312E-2</v>
      </c>
      <c r="Q17" s="393">
        <v>0.81582981380077924</v>
      </c>
    </row>
    <row r="18" spans="2:17" s="390" customFormat="1" ht="15" x14ac:dyDescent="0.25">
      <c r="B18" s="390" t="s">
        <v>8</v>
      </c>
      <c r="C18" s="392">
        <v>4814</v>
      </c>
      <c r="D18" s="392">
        <v>4363</v>
      </c>
      <c r="E18" s="392">
        <v>451</v>
      </c>
      <c r="F18" s="393">
        <v>0.90631491483174076</v>
      </c>
      <c r="G18" s="393">
        <v>9.3685085168259241E-2</v>
      </c>
      <c r="I18" s="391">
        <v>9</v>
      </c>
      <c r="J18" s="391">
        <v>6</v>
      </c>
      <c r="K18" s="391">
        <v>7</v>
      </c>
      <c r="L18" s="390" t="s">
        <v>43</v>
      </c>
      <c r="M18" s="392">
        <v>24849</v>
      </c>
      <c r="N18" s="392">
        <v>2051</v>
      </c>
      <c r="O18" s="393">
        <v>0.92375464684014874</v>
      </c>
      <c r="P18" s="393">
        <v>7.6245353159851301E-2</v>
      </c>
      <c r="Q18" s="393">
        <v>0.81582981380077924</v>
      </c>
    </row>
    <row r="19" spans="2:17" s="390" customFormat="1" ht="15" x14ac:dyDescent="0.25">
      <c r="B19" s="390" t="s">
        <v>43</v>
      </c>
      <c r="C19" s="392">
        <v>26900</v>
      </c>
      <c r="D19" s="392">
        <v>24849</v>
      </c>
      <c r="E19" s="392">
        <v>2051</v>
      </c>
      <c r="F19" s="393">
        <v>0.92375464684014874</v>
      </c>
      <c r="G19" s="393">
        <v>7.6245353159851301E-2</v>
      </c>
      <c r="I19" s="391">
        <v>6</v>
      </c>
      <c r="J19" s="391">
        <v>7</v>
      </c>
      <c r="K19" s="391">
        <v>14</v>
      </c>
      <c r="L19" s="390" t="s">
        <v>45</v>
      </c>
      <c r="M19" s="392">
        <v>49109</v>
      </c>
      <c r="N19" s="392">
        <v>4819</v>
      </c>
      <c r="O19" s="393">
        <v>0.91064011274291645</v>
      </c>
      <c r="P19" s="393">
        <v>8.935988725708352E-2</v>
      </c>
      <c r="Q19" s="393">
        <v>0.81582981380077924</v>
      </c>
    </row>
    <row r="20" spans="2:17" s="390" customFormat="1" ht="15" x14ac:dyDescent="0.25">
      <c r="B20" s="390" t="s">
        <v>7</v>
      </c>
      <c r="C20" s="392">
        <v>45412</v>
      </c>
      <c r="D20" s="392">
        <v>45346</v>
      </c>
      <c r="E20" s="392">
        <v>66</v>
      </c>
      <c r="F20" s="393">
        <v>0.99854663965471679</v>
      </c>
      <c r="G20" s="393">
        <v>1.453360345283185E-3</v>
      </c>
      <c r="I20" s="391">
        <v>1</v>
      </c>
      <c r="J20" s="391">
        <v>8</v>
      </c>
      <c r="K20" s="391">
        <v>11</v>
      </c>
      <c r="L20" s="390" t="s">
        <v>6</v>
      </c>
      <c r="M20" s="392">
        <v>46067</v>
      </c>
      <c r="N20" s="392">
        <v>4714</v>
      </c>
      <c r="O20" s="393">
        <v>0.90717000452925312</v>
      </c>
      <c r="P20" s="393">
        <v>9.2829995470746926E-2</v>
      </c>
      <c r="Q20" s="393">
        <v>0.81582981380077924</v>
      </c>
    </row>
    <row r="21" spans="2:17" s="390" customFormat="1" ht="15" x14ac:dyDescent="0.25">
      <c r="B21" s="390" t="s">
        <v>44</v>
      </c>
      <c r="C21" s="392">
        <v>116583</v>
      </c>
      <c r="D21" s="392">
        <v>72336</v>
      </c>
      <c r="E21" s="392">
        <v>44247</v>
      </c>
      <c r="F21" s="393">
        <v>0.62046782120892408</v>
      </c>
      <c r="G21" s="393">
        <v>0.37953217879107587</v>
      </c>
      <c r="I21" s="391">
        <v>20</v>
      </c>
      <c r="J21" s="391">
        <v>9</v>
      </c>
      <c r="K21" s="391">
        <v>6</v>
      </c>
      <c r="L21" s="390" t="s">
        <v>8</v>
      </c>
      <c r="M21" s="392">
        <v>4363</v>
      </c>
      <c r="N21" s="392">
        <v>451</v>
      </c>
      <c r="O21" s="393">
        <v>0.90631491483174076</v>
      </c>
      <c r="P21" s="393">
        <v>9.3685085168259241E-2</v>
      </c>
      <c r="Q21" s="393">
        <v>0.81582981380077924</v>
      </c>
    </row>
    <row r="22" spans="2:17" s="390" customFormat="1" ht="15" x14ac:dyDescent="0.25">
      <c r="B22" s="390" t="s">
        <v>42</v>
      </c>
      <c r="C22" s="392">
        <v>574</v>
      </c>
      <c r="D22" s="392">
        <v>536</v>
      </c>
      <c r="E22" s="392">
        <v>38</v>
      </c>
      <c r="F22" s="393">
        <v>0.93379790940766549</v>
      </c>
      <c r="G22" s="393">
        <v>6.6202090592334492E-2</v>
      </c>
      <c r="I22" s="391">
        <v>3</v>
      </c>
      <c r="J22" s="391">
        <v>10</v>
      </c>
      <c r="K22" s="391">
        <v>3</v>
      </c>
      <c r="L22" s="390" t="s">
        <v>40</v>
      </c>
      <c r="M22" s="392">
        <v>12232</v>
      </c>
      <c r="N22" s="392">
        <v>1678</v>
      </c>
      <c r="O22" s="393">
        <v>0.87936736161035223</v>
      </c>
      <c r="P22" s="393">
        <v>0.12063263838964773</v>
      </c>
      <c r="Q22" s="393">
        <v>0.81582981380077924</v>
      </c>
    </row>
    <row r="23" spans="2:17" s="390" customFormat="1" ht="15" x14ac:dyDescent="0.25">
      <c r="B23" s="390" t="s">
        <v>6</v>
      </c>
      <c r="C23" s="392">
        <v>50781</v>
      </c>
      <c r="D23" s="392">
        <v>46067</v>
      </c>
      <c r="E23" s="392">
        <v>4714</v>
      </c>
      <c r="F23" s="393">
        <v>0.90717000452925312</v>
      </c>
      <c r="G23" s="393">
        <v>9.2829995470746926E-2</v>
      </c>
      <c r="I23" s="391">
        <v>8</v>
      </c>
      <c r="J23" s="391">
        <v>11</v>
      </c>
      <c r="K23" s="391">
        <v>5</v>
      </c>
      <c r="L23" s="390" t="s">
        <v>9</v>
      </c>
      <c r="M23" s="392">
        <v>12047</v>
      </c>
      <c r="N23" s="392">
        <v>2046</v>
      </c>
      <c r="O23" s="393">
        <v>0.85482154260980625</v>
      </c>
      <c r="P23" s="393">
        <v>0.14517845739019372</v>
      </c>
      <c r="Q23" s="393">
        <v>0.81582981380077924</v>
      </c>
    </row>
    <row r="24" spans="2:17" s="390" customFormat="1" ht="15" x14ac:dyDescent="0.25">
      <c r="B24" s="390" t="s">
        <v>5</v>
      </c>
      <c r="C24" s="392">
        <v>13844</v>
      </c>
      <c r="D24" s="392">
        <v>11052</v>
      </c>
      <c r="E24" s="392">
        <v>2792</v>
      </c>
      <c r="F24" s="393">
        <v>0.79832418376191849</v>
      </c>
      <c r="G24" s="393">
        <v>0.20167581623808148</v>
      </c>
      <c r="I24" s="391">
        <v>15</v>
      </c>
      <c r="J24" s="391">
        <v>12</v>
      </c>
      <c r="K24" s="391">
        <v>4</v>
      </c>
      <c r="L24" s="390" t="s">
        <v>41</v>
      </c>
      <c r="M24" s="392">
        <v>11005</v>
      </c>
      <c r="N24" s="392">
        <v>1981</v>
      </c>
      <c r="O24" s="393">
        <v>0.84745110118589251</v>
      </c>
      <c r="P24" s="393">
        <v>0.15254889881410749</v>
      </c>
      <c r="Q24" s="393">
        <v>0.81582981380077924</v>
      </c>
    </row>
    <row r="25" spans="2:17" s="390" customFormat="1" ht="15" x14ac:dyDescent="0.25">
      <c r="B25" s="390" t="s">
        <v>38</v>
      </c>
      <c r="C25" s="392">
        <v>22497</v>
      </c>
      <c r="D25" s="392">
        <v>20911</v>
      </c>
      <c r="E25" s="392">
        <v>1586</v>
      </c>
      <c r="F25" s="393">
        <v>0.92950171133928972</v>
      </c>
      <c r="G25" s="393">
        <v>7.0498288660710312E-2</v>
      </c>
      <c r="I25" s="391">
        <v>5</v>
      </c>
      <c r="J25" s="391">
        <v>13</v>
      </c>
      <c r="K25" s="391">
        <v>20</v>
      </c>
      <c r="L25" s="390" t="s">
        <v>114</v>
      </c>
      <c r="M25" s="392">
        <v>439069</v>
      </c>
      <c r="N25" s="392">
        <v>99118</v>
      </c>
      <c r="O25" s="393">
        <v>0.81582981380077924</v>
      </c>
      <c r="P25" s="393">
        <v>0.18417018619922071</v>
      </c>
      <c r="Q25" s="393">
        <v>0.81582981380077924</v>
      </c>
    </row>
    <row r="26" spans="2:17" s="390" customFormat="1" ht="15" x14ac:dyDescent="0.25">
      <c r="B26" s="390" t="s">
        <v>45</v>
      </c>
      <c r="C26" s="392">
        <v>53928</v>
      </c>
      <c r="D26" s="392">
        <v>49109</v>
      </c>
      <c r="E26" s="392">
        <v>4819</v>
      </c>
      <c r="F26" s="393">
        <v>0.91064011274291645</v>
      </c>
      <c r="G26" s="393">
        <v>8.935988725708352E-2</v>
      </c>
      <c r="I26" s="391">
        <v>7</v>
      </c>
      <c r="J26" s="391">
        <v>14</v>
      </c>
      <c r="K26" s="391">
        <v>16</v>
      </c>
      <c r="L26" s="390" t="s">
        <v>46</v>
      </c>
      <c r="M26" s="392">
        <v>10514</v>
      </c>
      <c r="N26" s="392">
        <v>2614</v>
      </c>
      <c r="O26" s="393">
        <v>0.80088360755636812</v>
      </c>
      <c r="P26" s="393">
        <v>0.19911639244363194</v>
      </c>
      <c r="Q26" s="393">
        <v>0.81582981380077924</v>
      </c>
    </row>
    <row r="27" spans="2:17" s="390" customFormat="1" ht="15" x14ac:dyDescent="0.25">
      <c r="B27" s="390" t="s">
        <v>50</v>
      </c>
      <c r="C27" s="392">
        <v>506</v>
      </c>
      <c r="D27" s="392">
        <v>389</v>
      </c>
      <c r="E27" s="392">
        <v>117</v>
      </c>
      <c r="F27" s="393">
        <v>0.76877470355731226</v>
      </c>
      <c r="G27" s="393">
        <v>0.23122529644268774</v>
      </c>
      <c r="I27" s="391">
        <v>17</v>
      </c>
      <c r="J27" s="391">
        <v>15</v>
      </c>
      <c r="K27" s="391">
        <v>12</v>
      </c>
      <c r="L27" s="390" t="s">
        <v>5</v>
      </c>
      <c r="M27" s="392">
        <v>11052</v>
      </c>
      <c r="N27" s="392">
        <v>2792</v>
      </c>
      <c r="O27" s="393">
        <v>0.79832418376191849</v>
      </c>
      <c r="P27" s="393">
        <v>0.20167581623808148</v>
      </c>
      <c r="Q27" s="393">
        <v>0.81582981380077924</v>
      </c>
    </row>
    <row r="28" spans="2:17" s="390" customFormat="1" ht="15" x14ac:dyDescent="0.25">
      <c r="B28" s="390" t="s">
        <v>46</v>
      </c>
      <c r="C28" s="392">
        <v>13128</v>
      </c>
      <c r="D28" s="392">
        <v>10514</v>
      </c>
      <c r="E28" s="392">
        <v>2614</v>
      </c>
      <c r="F28" s="393">
        <v>0.80088360755636812</v>
      </c>
      <c r="G28" s="393">
        <v>0.19911639244363194</v>
      </c>
      <c r="I28" s="391">
        <v>14</v>
      </c>
      <c r="J28" s="391">
        <v>16</v>
      </c>
      <c r="K28" s="391">
        <v>1</v>
      </c>
      <c r="L28" s="390" t="s">
        <v>11</v>
      </c>
      <c r="M28" s="392">
        <v>69873</v>
      </c>
      <c r="N28" s="392">
        <v>19356</v>
      </c>
      <c r="O28" s="393">
        <v>0.78307500924587303</v>
      </c>
      <c r="P28" s="393">
        <v>0.21692499075412702</v>
      </c>
      <c r="Q28" s="393">
        <v>0.81582981380077924</v>
      </c>
    </row>
    <row r="29" spans="2:17" s="390" customFormat="1" ht="15" x14ac:dyDescent="0.25">
      <c r="B29" s="390" t="s">
        <v>47</v>
      </c>
      <c r="C29" s="392">
        <v>6780</v>
      </c>
      <c r="D29" s="392">
        <v>6328</v>
      </c>
      <c r="E29" s="392">
        <v>452</v>
      </c>
      <c r="F29" s="393">
        <v>0.93333333333333335</v>
      </c>
      <c r="G29" s="393">
        <v>6.6666666666666666E-2</v>
      </c>
      <c r="I29" s="391">
        <v>4</v>
      </c>
      <c r="J29" s="391">
        <v>17</v>
      </c>
      <c r="K29" s="391">
        <v>15</v>
      </c>
      <c r="L29" s="390" t="s">
        <v>50</v>
      </c>
      <c r="M29" s="392">
        <v>389</v>
      </c>
      <c r="N29" s="392">
        <v>117</v>
      </c>
      <c r="O29" s="393">
        <v>0.76877470355731226</v>
      </c>
      <c r="P29" s="393">
        <v>0.23122529644268774</v>
      </c>
      <c r="Q29" s="393">
        <v>0.81582981380077924</v>
      </c>
    </row>
    <row r="30" spans="2:17" s="390" customFormat="1" ht="15" x14ac:dyDescent="0.25">
      <c r="B30" s="390" t="s">
        <v>48</v>
      </c>
      <c r="C30" s="392">
        <v>35201</v>
      </c>
      <c r="D30" s="392">
        <v>26885</v>
      </c>
      <c r="E30" s="392">
        <v>8316</v>
      </c>
      <c r="F30" s="393">
        <v>0.76375671145706092</v>
      </c>
      <c r="G30" s="393">
        <v>0.23624328854293913</v>
      </c>
      <c r="I30" s="391">
        <v>18</v>
      </c>
      <c r="J30" s="391">
        <v>18</v>
      </c>
      <c r="K30" s="391">
        <v>18</v>
      </c>
      <c r="L30" s="390" t="s">
        <v>48</v>
      </c>
      <c r="M30" s="392">
        <v>26885</v>
      </c>
      <c r="N30" s="392">
        <v>8316</v>
      </c>
      <c r="O30" s="393">
        <v>0.76375671145706092</v>
      </c>
      <c r="P30" s="393">
        <v>0.23624328854293913</v>
      </c>
      <c r="Q30" s="393">
        <v>0.81582981380077924</v>
      </c>
    </row>
    <row r="31" spans="2:17" s="390" customFormat="1" ht="15" x14ac:dyDescent="0.25">
      <c r="B31" s="390" t="s">
        <v>49</v>
      </c>
      <c r="C31" s="392">
        <v>3620</v>
      </c>
      <c r="D31" s="392">
        <v>2713</v>
      </c>
      <c r="E31" s="392">
        <v>907</v>
      </c>
      <c r="F31" s="393">
        <v>0.74944751381215469</v>
      </c>
      <c r="G31" s="393">
        <v>0.25055248618784531</v>
      </c>
      <c r="I31" s="391">
        <v>19</v>
      </c>
      <c r="J31" s="391">
        <v>19</v>
      </c>
      <c r="K31" s="391">
        <v>19</v>
      </c>
      <c r="L31" s="390" t="s">
        <v>49</v>
      </c>
      <c r="M31" s="392">
        <v>2713</v>
      </c>
      <c r="N31" s="392">
        <v>907</v>
      </c>
      <c r="O31" s="393">
        <v>0.74944751381215469</v>
      </c>
      <c r="P31" s="393">
        <v>0.25055248618784531</v>
      </c>
      <c r="Q31" s="393">
        <v>0.81582981380077924</v>
      </c>
    </row>
    <row r="32" spans="2:17" s="390" customFormat="1" ht="15" x14ac:dyDescent="0.25">
      <c r="B32" s="394" t="s">
        <v>114</v>
      </c>
      <c r="C32" s="395">
        <v>538187</v>
      </c>
      <c r="D32" s="395">
        <v>439069</v>
      </c>
      <c r="E32" s="395">
        <v>99118</v>
      </c>
      <c r="F32" s="396">
        <v>0.81582981380077924</v>
      </c>
      <c r="G32" s="396">
        <v>0.18417018619922071</v>
      </c>
      <c r="I32" s="391">
        <v>13</v>
      </c>
      <c r="J32" s="391">
        <v>20</v>
      </c>
      <c r="K32" s="391">
        <v>9</v>
      </c>
      <c r="L32" s="390" t="s">
        <v>44</v>
      </c>
      <c r="M32" s="392">
        <v>72336</v>
      </c>
      <c r="N32" s="392">
        <v>44247</v>
      </c>
      <c r="O32" s="393">
        <v>0.62046782120892408</v>
      </c>
      <c r="P32" s="393">
        <v>0.37953217879107587</v>
      </c>
      <c r="Q32" s="393">
        <v>0.81582981380077924</v>
      </c>
    </row>
    <row r="33" spans="9:16" s="390" customFormat="1" ht="15" x14ac:dyDescent="0.25">
      <c r="I33" s="391"/>
      <c r="J33" s="391"/>
      <c r="K33" s="391"/>
      <c r="M33" s="392"/>
      <c r="N33" s="392"/>
      <c r="O33" s="393"/>
      <c r="P33" s="393"/>
    </row>
    <row r="34" spans="9:16" s="356"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topLeftCell="A5" zoomScale="80" zoomScaleNormal="80" workbookViewId="0">
      <selection activeCell="O38" sqref="O38"/>
    </sheetView>
  </sheetViews>
  <sheetFormatPr baseColWidth="10" defaultColWidth="11.42578125" defaultRowHeight="12.75" x14ac:dyDescent="0.2"/>
  <cols>
    <col min="1" max="1" width="4.42578125" style="478" customWidth="1"/>
    <col min="2" max="2" width="28.7109375" style="478" customWidth="1"/>
    <col min="3" max="3" width="0.5703125" style="478" customWidth="1"/>
    <col min="4" max="4" width="13.42578125" style="478" customWidth="1"/>
    <col min="5" max="5" width="0.5703125" style="478" customWidth="1"/>
    <col min="6" max="6" width="13.42578125" style="478" customWidth="1"/>
    <col min="7" max="7" width="10.42578125" style="478" customWidth="1"/>
    <col min="8" max="8" width="0.7109375" style="478" customWidth="1"/>
    <col min="9" max="9" width="11.140625" style="478" customWidth="1"/>
    <col min="10" max="10" width="10.42578125" style="478" customWidth="1"/>
    <col min="11" max="11" width="0.7109375" style="478" customWidth="1"/>
    <col min="12" max="12" width="9.5703125" style="478" customWidth="1"/>
    <col min="13" max="13" width="11.42578125" style="478"/>
    <col min="14" max="14" width="9.5703125" style="478" customWidth="1"/>
    <col min="15" max="15" width="11.42578125" style="478"/>
    <col min="16" max="16" width="9.5703125" style="478" customWidth="1"/>
    <col min="17" max="16384" width="11.42578125" style="478"/>
  </cols>
  <sheetData>
    <row r="2" spans="1:19" s="633" customFormat="1" ht="15" x14ac:dyDescent="0.2">
      <c r="B2" s="1209"/>
      <c r="C2" s="1209"/>
      <c r="D2" s="808"/>
      <c r="E2" s="809"/>
      <c r="F2" s="810"/>
      <c r="G2" s="809"/>
    </row>
    <row r="3" spans="1:19" s="633" customFormat="1" ht="38.25" customHeight="1" x14ac:dyDescent="0.2">
      <c r="B3" s="810"/>
      <c r="C3" s="810"/>
      <c r="D3" s="810"/>
      <c r="E3" s="809"/>
      <c r="F3" s="810"/>
      <c r="G3" s="809"/>
    </row>
    <row r="4" spans="1:19" s="635" customFormat="1" ht="37.5" customHeight="1" x14ac:dyDescent="0.2">
      <c r="B4" s="1221" t="s">
        <v>348</v>
      </c>
      <c r="C4" s="1221"/>
      <c r="D4" s="1221"/>
      <c r="E4" s="1221"/>
      <c r="F4" s="1221"/>
      <c r="G4" s="1221"/>
      <c r="H4" s="1221"/>
      <c r="I4" s="1221"/>
      <c r="J4" s="1221"/>
      <c r="K4" s="1221"/>
      <c r="L4" s="1221"/>
      <c r="M4" s="1221"/>
      <c r="N4" s="1221"/>
      <c r="O4" s="1221"/>
      <c r="P4" s="1221"/>
      <c r="Q4" s="1221"/>
    </row>
    <row r="5" spans="1:19" s="811" customFormat="1" ht="18" x14ac:dyDescent="0.2">
      <c r="B5" s="1035" t="str">
        <f>porsaad!B6</f>
        <v>Situación a 30 de junio de 2023</v>
      </c>
      <c r="C5" s="1035"/>
      <c r="D5" s="1035"/>
      <c r="E5" s="1035"/>
      <c r="F5" s="1035"/>
      <c r="G5" s="1035"/>
      <c r="H5" s="1035"/>
      <c r="I5" s="1035"/>
      <c r="J5" s="1035"/>
      <c r="K5" s="1035"/>
      <c r="L5" s="1035"/>
      <c r="M5" s="1035"/>
      <c r="N5" s="1035"/>
      <c r="O5" s="1035"/>
      <c r="P5" s="1035"/>
    </row>
    <row r="6" spans="1:19" s="635" customFormat="1" ht="6" customHeight="1" x14ac:dyDescent="0.2">
      <c r="D6" s="812"/>
      <c r="E6" s="812"/>
      <c r="F6" s="812"/>
      <c r="G6" s="812"/>
    </row>
    <row r="7" spans="1:19" s="816" customFormat="1" ht="12.75" customHeight="1" x14ac:dyDescent="0.2">
      <c r="A7" s="813"/>
      <c r="B7" s="1210" t="s">
        <v>15</v>
      </c>
      <c r="C7" s="814"/>
      <c r="D7" s="1213" t="s">
        <v>285</v>
      </c>
      <c r="E7" s="815"/>
      <c r="F7" s="1215" t="s">
        <v>477</v>
      </c>
      <c r="G7" s="1216"/>
      <c r="I7" s="1215" t="s">
        <v>286</v>
      </c>
      <c r="J7" s="1219"/>
      <c r="K7" s="956"/>
      <c r="L7" s="956"/>
      <c r="M7" s="956"/>
      <c r="N7" s="956"/>
      <c r="O7" s="956"/>
      <c r="P7" s="956"/>
      <c r="Q7" s="957"/>
    </row>
    <row r="8" spans="1:19" s="816" customFormat="1" ht="15" customHeight="1" x14ac:dyDescent="0.2">
      <c r="A8" s="813"/>
      <c r="B8" s="1211"/>
      <c r="C8" s="814"/>
      <c r="D8" s="1214"/>
      <c r="E8" s="815"/>
      <c r="F8" s="1217"/>
      <c r="G8" s="1218"/>
      <c r="I8" s="1217"/>
      <c r="J8" s="1220"/>
      <c r="K8" s="958"/>
      <c r="L8" s="1199" t="s">
        <v>141</v>
      </c>
      <c r="M8" s="1200"/>
      <c r="N8" s="1203" t="s">
        <v>142</v>
      </c>
      <c r="O8" s="1204"/>
      <c r="P8" s="1204"/>
      <c r="Q8" s="1205"/>
    </row>
    <row r="9" spans="1:19" s="816" customFormat="1" ht="44.25" customHeight="1" x14ac:dyDescent="0.2">
      <c r="A9" s="813"/>
      <c r="B9" s="1211"/>
      <c r="C9" s="814"/>
      <c r="D9" s="1214"/>
      <c r="E9" s="815"/>
      <c r="F9" s="1217"/>
      <c r="G9" s="1218"/>
      <c r="I9" s="1217"/>
      <c r="J9" s="1220"/>
      <c r="K9" s="958"/>
      <c r="L9" s="1201"/>
      <c r="M9" s="1202"/>
      <c r="N9" s="1203" t="s">
        <v>483</v>
      </c>
      <c r="O9" s="1205"/>
      <c r="P9" s="1203" t="s">
        <v>484</v>
      </c>
      <c r="Q9" s="1205"/>
    </row>
    <row r="10" spans="1:19" s="818" customFormat="1" ht="56.25" x14ac:dyDescent="0.2">
      <c r="A10" s="817"/>
      <c r="B10" s="1212"/>
      <c r="D10" s="819" t="s">
        <v>12</v>
      </c>
      <c r="E10" s="820"/>
      <c r="F10" s="821" t="s">
        <v>12</v>
      </c>
      <c r="G10" s="822" t="s">
        <v>287</v>
      </c>
      <c r="I10" s="821" t="s">
        <v>12</v>
      </c>
      <c r="J10" s="959" t="s">
        <v>287</v>
      </c>
      <c r="K10" s="960"/>
      <c r="L10" s="961" t="s">
        <v>12</v>
      </c>
      <c r="M10" s="962" t="s">
        <v>485</v>
      </c>
      <c r="N10" s="963" t="s">
        <v>12</v>
      </c>
      <c r="O10" s="962" t="s">
        <v>485</v>
      </c>
      <c r="P10" s="963" t="s">
        <v>12</v>
      </c>
      <c r="Q10" s="962" t="s">
        <v>485</v>
      </c>
    </row>
    <row r="11" spans="1:19" s="825" customFormat="1" ht="9" customHeight="1" x14ac:dyDescent="0.2">
      <c r="A11" s="823"/>
      <c r="B11" s="824"/>
      <c r="D11" s="826"/>
      <c r="E11" s="824"/>
      <c r="F11" s="826"/>
      <c r="G11" s="824"/>
      <c r="I11" s="824"/>
      <c r="J11" s="824"/>
    </row>
    <row r="12" spans="1:19" s="829" customFormat="1" x14ac:dyDescent="0.2">
      <c r="A12" s="827"/>
      <c r="B12" s="828" t="s">
        <v>11</v>
      </c>
      <c r="D12" s="976">
        <f>'41benpresaad'!D10</f>
        <v>272883</v>
      </c>
      <c r="E12" s="830">
        <v>53364</v>
      </c>
      <c r="F12" s="968">
        <f>D12-I12</f>
        <v>272263</v>
      </c>
      <c r="G12" s="969">
        <f>F12*100/D12</f>
        <v>99.772796399922314</v>
      </c>
      <c r="I12" s="968">
        <f>L12+N12+P12</f>
        <v>620</v>
      </c>
      <c r="J12" s="969">
        <f t="shared" ref="J12:J29" si="0">I12*100/D12</f>
        <v>0.22720360007768897</v>
      </c>
      <c r="L12" s="968">
        <v>0</v>
      </c>
      <c r="M12" s="964">
        <f>L12/$I12*100</f>
        <v>0</v>
      </c>
      <c r="N12" s="968">
        <v>313</v>
      </c>
      <c r="O12" s="623">
        <f>N12/$I12*100</f>
        <v>50.483870967741936</v>
      </c>
      <c r="P12" s="968">
        <v>307</v>
      </c>
      <c r="Q12" s="623">
        <f>P12/$I12*100</f>
        <v>49.516129032258064</v>
      </c>
      <c r="R12" s="992"/>
      <c r="S12" s="992"/>
    </row>
    <row r="13" spans="1:19" s="829" customFormat="1" x14ac:dyDescent="0.2">
      <c r="A13" s="827"/>
      <c r="B13" s="831" t="s">
        <v>10</v>
      </c>
      <c r="D13" s="977">
        <f>'41benpresaad'!D11</f>
        <v>38821</v>
      </c>
      <c r="E13" s="830">
        <v>5161</v>
      </c>
      <c r="F13" s="970">
        <f t="shared" ref="F13:F29" si="1">D13-I13</f>
        <v>38187</v>
      </c>
      <c r="G13" s="971">
        <f t="shared" ref="G13:G29" si="2">F13*100/D13</f>
        <v>98.366863295638964</v>
      </c>
      <c r="I13" s="970">
        <f t="shared" ref="I13:I29" si="3">L13+N13+P13</f>
        <v>634</v>
      </c>
      <c r="J13" s="971">
        <f t="shared" si="0"/>
        <v>1.6331367043610416</v>
      </c>
      <c r="L13" s="970">
        <v>0</v>
      </c>
      <c r="M13" s="965">
        <f>L13/$I13*100</f>
        <v>0</v>
      </c>
      <c r="N13" s="970">
        <v>338</v>
      </c>
      <c r="O13" s="624">
        <f>N13/$I13*100</f>
        <v>53.312302839116718</v>
      </c>
      <c r="P13" s="970">
        <v>296</v>
      </c>
      <c r="Q13" s="624">
        <f>P13/$I13*100</f>
        <v>46.687697160883282</v>
      </c>
      <c r="R13" s="992"/>
      <c r="S13" s="992"/>
    </row>
    <row r="14" spans="1:19" s="829" customFormat="1" x14ac:dyDescent="0.2">
      <c r="A14" s="827"/>
      <c r="B14" s="831" t="s">
        <v>40</v>
      </c>
      <c r="D14" s="977">
        <f>'41benpresaad'!D12</f>
        <v>29810</v>
      </c>
      <c r="E14" s="830">
        <v>3593</v>
      </c>
      <c r="F14" s="970">
        <f t="shared" si="1"/>
        <v>28965</v>
      </c>
      <c r="G14" s="971">
        <f t="shared" si="2"/>
        <v>97.165380744716543</v>
      </c>
      <c r="I14" s="970">
        <f t="shared" si="3"/>
        <v>845</v>
      </c>
      <c r="J14" s="971">
        <f t="shared" si="0"/>
        <v>2.8346192552834619</v>
      </c>
      <c r="L14" s="970">
        <v>2</v>
      </c>
      <c r="M14" s="965">
        <f>L14/$I14*100</f>
        <v>0.23668639053254439</v>
      </c>
      <c r="N14" s="970">
        <v>224</v>
      </c>
      <c r="O14" s="624">
        <f>N14/$I14*100</f>
        <v>26.508875739644971</v>
      </c>
      <c r="P14" s="970">
        <v>619</v>
      </c>
      <c r="Q14" s="624">
        <f>P14/$I14*100</f>
        <v>73.254437869822482</v>
      </c>
      <c r="R14" s="992"/>
      <c r="S14" s="992"/>
    </row>
    <row r="15" spans="1:19" s="829" customFormat="1" x14ac:dyDescent="0.2">
      <c r="A15" s="827"/>
      <c r="B15" s="831" t="s">
        <v>41</v>
      </c>
      <c r="D15" s="977">
        <f>'41benpresaad'!D13</f>
        <v>27990</v>
      </c>
      <c r="E15" s="830">
        <v>2742</v>
      </c>
      <c r="F15" s="970">
        <f t="shared" si="1"/>
        <v>27990</v>
      </c>
      <c r="G15" s="971">
        <f t="shared" si="2"/>
        <v>100</v>
      </c>
      <c r="I15" s="970">
        <f t="shared" si="3"/>
        <v>0</v>
      </c>
      <c r="J15" s="971">
        <f t="shared" si="0"/>
        <v>0</v>
      </c>
      <c r="L15" s="970">
        <v>0</v>
      </c>
      <c r="M15" s="965" t="s">
        <v>375</v>
      </c>
      <c r="N15" s="970">
        <v>0</v>
      </c>
      <c r="O15" s="624" t="s">
        <v>375</v>
      </c>
      <c r="P15" s="970">
        <v>0</v>
      </c>
      <c r="Q15" s="624" t="s">
        <v>375</v>
      </c>
      <c r="R15" s="992"/>
      <c r="S15" s="992"/>
    </row>
    <row r="16" spans="1:19" s="829" customFormat="1" x14ac:dyDescent="0.2">
      <c r="A16" s="827"/>
      <c r="B16" s="831" t="s">
        <v>9</v>
      </c>
      <c r="D16" s="977">
        <f>'41benpresaad'!D14</f>
        <v>38568</v>
      </c>
      <c r="E16" s="830">
        <v>7296</v>
      </c>
      <c r="F16" s="970">
        <f t="shared" si="1"/>
        <v>32573</v>
      </c>
      <c r="G16" s="971">
        <f t="shared" si="2"/>
        <v>84.456025720804817</v>
      </c>
      <c r="I16" s="970">
        <f t="shared" si="3"/>
        <v>5995</v>
      </c>
      <c r="J16" s="971">
        <f t="shared" si="0"/>
        <v>15.543974279195188</v>
      </c>
      <c r="L16" s="970">
        <v>2</v>
      </c>
      <c r="M16" s="965">
        <f>L16/$I16*100</f>
        <v>3.336113427856547E-2</v>
      </c>
      <c r="N16" s="970">
        <v>1819</v>
      </c>
      <c r="O16" s="624">
        <f>N16/$I16*100</f>
        <v>30.341951626355296</v>
      </c>
      <c r="P16" s="970">
        <v>4174</v>
      </c>
      <c r="Q16" s="624">
        <f>P16/$I16*100</f>
        <v>69.624687239366139</v>
      </c>
      <c r="R16" s="992"/>
      <c r="S16" s="992"/>
    </row>
    <row r="17" spans="1:19" s="829" customFormat="1" x14ac:dyDescent="0.2">
      <c r="A17" s="827"/>
      <c r="B17" s="831" t="s">
        <v>8</v>
      </c>
      <c r="D17" s="977">
        <f>'41benpresaad'!D15</f>
        <v>17776</v>
      </c>
      <c r="E17" s="830">
        <v>3462</v>
      </c>
      <c r="F17" s="970">
        <f t="shared" si="1"/>
        <v>17776</v>
      </c>
      <c r="G17" s="971">
        <f t="shared" si="2"/>
        <v>100</v>
      </c>
      <c r="I17" s="970">
        <f t="shared" si="3"/>
        <v>0</v>
      </c>
      <c r="J17" s="971">
        <f t="shared" si="0"/>
        <v>0</v>
      </c>
      <c r="L17" s="970">
        <v>0</v>
      </c>
      <c r="M17" s="965" t="s">
        <v>375</v>
      </c>
      <c r="N17" s="970">
        <v>0</v>
      </c>
      <c r="O17" s="624" t="s">
        <v>375</v>
      </c>
      <c r="P17" s="970">
        <v>0</v>
      </c>
      <c r="Q17" s="624" t="s">
        <v>375</v>
      </c>
      <c r="R17" s="992"/>
      <c r="S17" s="992"/>
    </row>
    <row r="18" spans="1:19" s="829" customFormat="1" x14ac:dyDescent="0.2">
      <c r="A18" s="827"/>
      <c r="B18" s="831" t="s">
        <v>7</v>
      </c>
      <c r="D18" s="977">
        <f>'41benpresaad'!D16</f>
        <v>118073</v>
      </c>
      <c r="E18" s="830">
        <v>14325</v>
      </c>
      <c r="F18" s="970">
        <f t="shared" si="1"/>
        <v>109840</v>
      </c>
      <c r="G18" s="971">
        <f t="shared" si="2"/>
        <v>93.027195040356389</v>
      </c>
      <c r="I18" s="970">
        <f t="shared" si="3"/>
        <v>8233</v>
      </c>
      <c r="J18" s="971">
        <f>I18*100/D18</f>
        <v>6.9728049596436099</v>
      </c>
      <c r="L18" s="970">
        <v>5099</v>
      </c>
      <c r="M18" s="965">
        <f>L18/$I18*100</f>
        <v>61.933681525567842</v>
      </c>
      <c r="N18" s="970">
        <v>3133</v>
      </c>
      <c r="O18" s="624">
        <f>N18/$I18*100</f>
        <v>38.05417223369367</v>
      </c>
      <c r="P18" s="970">
        <v>1</v>
      </c>
      <c r="Q18" s="624">
        <f>P18/$I18*100</f>
        <v>1.2146240738491437E-2</v>
      </c>
      <c r="R18" s="992"/>
      <c r="S18" s="992"/>
    </row>
    <row r="19" spans="1:19" s="829" customFormat="1" x14ac:dyDescent="0.2">
      <c r="A19" s="827"/>
      <c r="B19" s="831" t="s">
        <v>43</v>
      </c>
      <c r="D19" s="977">
        <f>'41benpresaad'!D17</f>
        <v>68992</v>
      </c>
      <c r="E19" s="830">
        <v>9188</v>
      </c>
      <c r="F19" s="970">
        <f t="shared" si="1"/>
        <v>66864</v>
      </c>
      <c r="G19" s="971">
        <f t="shared" si="2"/>
        <v>96.915584415584419</v>
      </c>
      <c r="I19" s="970">
        <f t="shared" si="3"/>
        <v>2128</v>
      </c>
      <c r="J19" s="971">
        <f t="shared" si="0"/>
        <v>3.0844155844155843</v>
      </c>
      <c r="L19" s="970">
        <v>3</v>
      </c>
      <c r="M19" s="965">
        <f>L19/$I19*100</f>
        <v>0.14097744360902253</v>
      </c>
      <c r="N19" s="970">
        <v>754</v>
      </c>
      <c r="O19" s="624">
        <f>N19/$I19*100</f>
        <v>35.432330827067673</v>
      </c>
      <c r="P19" s="970">
        <v>1371</v>
      </c>
      <c r="Q19" s="624">
        <f>P19/$I19*100</f>
        <v>64.426691729323309</v>
      </c>
      <c r="R19" s="992"/>
      <c r="S19" s="992"/>
    </row>
    <row r="20" spans="1:19" s="829" customFormat="1" x14ac:dyDescent="0.2">
      <c r="A20" s="827"/>
      <c r="B20" s="831" t="s">
        <v>44</v>
      </c>
      <c r="D20" s="977">
        <f>'41benpresaad'!D18</f>
        <v>197300</v>
      </c>
      <c r="E20" s="830">
        <v>34612</v>
      </c>
      <c r="F20" s="970">
        <f t="shared" si="1"/>
        <v>197300</v>
      </c>
      <c r="G20" s="971">
        <f t="shared" si="2"/>
        <v>100</v>
      </c>
      <c r="I20" s="970">
        <f t="shared" si="3"/>
        <v>0</v>
      </c>
      <c r="J20" s="971">
        <f t="shared" si="0"/>
        <v>0</v>
      </c>
      <c r="L20" s="970">
        <v>0</v>
      </c>
      <c r="M20" s="965" t="s">
        <v>375</v>
      </c>
      <c r="N20" s="970">
        <v>0</v>
      </c>
      <c r="O20" s="624" t="s">
        <v>375</v>
      </c>
      <c r="P20" s="970">
        <v>0</v>
      </c>
      <c r="Q20" s="624" t="s">
        <v>375</v>
      </c>
      <c r="R20" s="992"/>
      <c r="S20" s="992"/>
    </row>
    <row r="21" spans="1:19" s="829" customFormat="1" x14ac:dyDescent="0.2">
      <c r="A21" s="827"/>
      <c r="B21" s="831" t="s">
        <v>6</v>
      </c>
      <c r="D21" s="977">
        <f>'41benpresaad'!D19</f>
        <v>142536</v>
      </c>
      <c r="E21" s="830">
        <v>13397</v>
      </c>
      <c r="F21" s="970">
        <f t="shared" si="1"/>
        <v>140180</v>
      </c>
      <c r="G21" s="971">
        <f t="shared" si="2"/>
        <v>98.347084245383627</v>
      </c>
      <c r="I21" s="970">
        <f t="shared" si="3"/>
        <v>2356</v>
      </c>
      <c r="J21" s="971">
        <f t="shared" si="0"/>
        <v>1.6529157546163775</v>
      </c>
      <c r="L21" s="970">
        <v>213</v>
      </c>
      <c r="M21" s="965">
        <f>L21/$I21*100</f>
        <v>9.0407470288624801</v>
      </c>
      <c r="N21" s="970">
        <v>1772</v>
      </c>
      <c r="O21" s="624">
        <f>N21/$I21*100</f>
        <v>75.212224108658745</v>
      </c>
      <c r="P21" s="970">
        <v>371</v>
      </c>
      <c r="Q21" s="624">
        <f>P21/$I21*100</f>
        <v>15.747028862478777</v>
      </c>
      <c r="R21" s="992"/>
      <c r="S21" s="992"/>
    </row>
    <row r="22" spans="1:19" s="829" customFormat="1" x14ac:dyDescent="0.2">
      <c r="A22" s="827"/>
      <c r="B22" s="831" t="s">
        <v>5</v>
      </c>
      <c r="D22" s="977">
        <f>'41benpresaad'!D20</f>
        <v>34378</v>
      </c>
      <c r="E22" s="830">
        <v>6540</v>
      </c>
      <c r="F22" s="970">
        <f t="shared" si="1"/>
        <v>34131</v>
      </c>
      <c r="G22" s="971">
        <f t="shared" si="2"/>
        <v>99.281517249403691</v>
      </c>
      <c r="I22" s="970">
        <f t="shared" si="3"/>
        <v>247</v>
      </c>
      <c r="J22" s="971">
        <f t="shared" si="0"/>
        <v>0.71848275059631161</v>
      </c>
      <c r="L22" s="970">
        <v>0</v>
      </c>
      <c r="M22" s="965">
        <f>L22/$I22*100</f>
        <v>0</v>
      </c>
      <c r="N22" s="970">
        <v>169</v>
      </c>
      <c r="O22" s="624">
        <f>N22/$I22*100</f>
        <v>68.421052631578945</v>
      </c>
      <c r="P22" s="970">
        <v>78</v>
      </c>
      <c r="Q22" s="624">
        <f>P22/$I22*100</f>
        <v>31.578947368421051</v>
      </c>
      <c r="R22" s="992"/>
      <c r="S22" s="992"/>
    </row>
    <row r="23" spans="1:19" s="829" customFormat="1" x14ac:dyDescent="0.2">
      <c r="A23" s="827"/>
      <c r="B23" s="831" t="s">
        <v>38</v>
      </c>
      <c r="D23" s="977">
        <f>'41benpresaad'!D21</f>
        <v>72272</v>
      </c>
      <c r="E23" s="830">
        <v>13798</v>
      </c>
      <c r="F23" s="970">
        <f t="shared" si="1"/>
        <v>70305</v>
      </c>
      <c r="G23" s="971">
        <f t="shared" si="2"/>
        <v>97.278337392074391</v>
      </c>
      <c r="I23" s="970">
        <f t="shared" si="3"/>
        <v>1967</v>
      </c>
      <c r="J23" s="971">
        <f t="shared" si="0"/>
        <v>2.7216626079256145</v>
      </c>
      <c r="L23" s="970">
        <v>15</v>
      </c>
      <c r="M23" s="965">
        <f>L23/$I23*100</f>
        <v>0.76258261311642095</v>
      </c>
      <c r="N23" s="970">
        <v>109</v>
      </c>
      <c r="O23" s="624">
        <f>N23/$I23*100</f>
        <v>5.5414336553126589</v>
      </c>
      <c r="P23" s="970">
        <v>1843</v>
      </c>
      <c r="Q23" s="624">
        <f>P23/$I23*100</f>
        <v>93.695983731570919</v>
      </c>
      <c r="R23" s="992"/>
      <c r="S23" s="992"/>
    </row>
    <row r="24" spans="1:19" s="829" customFormat="1" x14ac:dyDescent="0.2">
      <c r="A24" s="827"/>
      <c r="B24" s="831" t="s">
        <v>45</v>
      </c>
      <c r="D24" s="977">
        <f>'41benpresaad'!D22</f>
        <v>171082</v>
      </c>
      <c r="E24" s="830">
        <v>24812</v>
      </c>
      <c r="F24" s="970">
        <f t="shared" si="1"/>
        <v>171082</v>
      </c>
      <c r="G24" s="971">
        <f t="shared" si="2"/>
        <v>100</v>
      </c>
      <c r="I24" s="970">
        <f t="shared" si="3"/>
        <v>0</v>
      </c>
      <c r="J24" s="971">
        <f t="shared" si="0"/>
        <v>0</v>
      </c>
      <c r="L24" s="970">
        <v>0</v>
      </c>
      <c r="M24" s="965" t="s">
        <v>375</v>
      </c>
      <c r="N24" s="970">
        <v>0</v>
      </c>
      <c r="O24" s="624" t="s">
        <v>375</v>
      </c>
      <c r="P24" s="970">
        <v>0</v>
      </c>
      <c r="Q24" s="624" t="s">
        <v>375</v>
      </c>
      <c r="R24" s="992"/>
      <c r="S24" s="992"/>
    </row>
    <row r="25" spans="1:19" s="829" customFormat="1" x14ac:dyDescent="0.2">
      <c r="A25" s="827"/>
      <c r="B25" s="831" t="s">
        <v>46</v>
      </c>
      <c r="D25" s="977">
        <f>'41benpresaad'!D23</f>
        <v>39144</v>
      </c>
      <c r="E25" s="830">
        <v>10064</v>
      </c>
      <c r="F25" s="970">
        <f t="shared" si="1"/>
        <v>38760</v>
      </c>
      <c r="G25" s="971">
        <f t="shared" si="2"/>
        <v>99.019006744328635</v>
      </c>
      <c r="I25" s="970">
        <f t="shared" si="3"/>
        <v>384</v>
      </c>
      <c r="J25" s="971">
        <f t="shared" si="0"/>
        <v>0.9809932556713673</v>
      </c>
      <c r="L25" s="970">
        <v>0</v>
      </c>
      <c r="M25" s="965">
        <f>L25/$I25*100</f>
        <v>0</v>
      </c>
      <c r="N25" s="970">
        <v>306</v>
      </c>
      <c r="O25" s="624">
        <f>N25/$I25*100</f>
        <v>79.6875</v>
      </c>
      <c r="P25" s="970">
        <v>78</v>
      </c>
      <c r="Q25" s="624">
        <f>P25/$I25*100</f>
        <v>20.3125</v>
      </c>
      <c r="R25" s="992"/>
      <c r="S25" s="992"/>
    </row>
    <row r="26" spans="1:19" s="829" customFormat="1" x14ac:dyDescent="0.2">
      <c r="B26" s="831" t="s">
        <v>47</v>
      </c>
      <c r="D26" s="977">
        <f>'41benpresaad'!D24</f>
        <v>15541</v>
      </c>
      <c r="E26" s="830">
        <v>1275</v>
      </c>
      <c r="F26" s="974">
        <f t="shared" si="1"/>
        <v>15541</v>
      </c>
      <c r="G26" s="971">
        <f t="shared" si="2"/>
        <v>100</v>
      </c>
      <c r="I26" s="974">
        <f t="shared" si="3"/>
        <v>0</v>
      </c>
      <c r="J26" s="971">
        <f t="shared" si="0"/>
        <v>0</v>
      </c>
      <c r="L26" s="974">
        <v>0</v>
      </c>
      <c r="M26" s="965" t="s">
        <v>375</v>
      </c>
      <c r="N26" s="974">
        <v>0</v>
      </c>
      <c r="O26" s="624" t="s">
        <v>375</v>
      </c>
      <c r="P26" s="974">
        <v>0</v>
      </c>
      <c r="Q26" s="624" t="s">
        <v>375</v>
      </c>
      <c r="R26" s="992"/>
      <c r="S26" s="992"/>
    </row>
    <row r="27" spans="1:19" s="829" customFormat="1" x14ac:dyDescent="0.2">
      <c r="B27" s="831" t="s">
        <v>48</v>
      </c>
      <c r="D27" s="978">
        <f>'41benpresaad'!D25</f>
        <v>66391</v>
      </c>
      <c r="E27" s="830">
        <v>8030</v>
      </c>
      <c r="F27" s="974">
        <f t="shared" si="1"/>
        <v>66391</v>
      </c>
      <c r="G27" s="971">
        <f t="shared" si="2"/>
        <v>100</v>
      </c>
      <c r="I27" s="974">
        <f t="shared" si="3"/>
        <v>0</v>
      </c>
      <c r="J27" s="971">
        <f t="shared" si="0"/>
        <v>0</v>
      </c>
      <c r="L27" s="974">
        <v>0</v>
      </c>
      <c r="M27" s="965" t="s">
        <v>375</v>
      </c>
      <c r="N27" s="974">
        <v>0</v>
      </c>
      <c r="O27" s="624" t="s">
        <v>375</v>
      </c>
      <c r="P27" s="974">
        <v>0</v>
      </c>
      <c r="Q27" s="624" t="s">
        <v>375</v>
      </c>
      <c r="R27" s="992"/>
      <c r="S27" s="992"/>
    </row>
    <row r="28" spans="1:19" s="829" customFormat="1" x14ac:dyDescent="0.2">
      <c r="B28" s="831" t="s">
        <v>49</v>
      </c>
      <c r="D28" s="978">
        <f>'41benpresaad'!D26</f>
        <v>8945</v>
      </c>
      <c r="E28" s="832">
        <v>1753</v>
      </c>
      <c r="F28" s="974">
        <f t="shared" si="1"/>
        <v>8945</v>
      </c>
      <c r="G28" s="972">
        <f t="shared" si="2"/>
        <v>100</v>
      </c>
      <c r="I28" s="974">
        <f t="shared" si="3"/>
        <v>0</v>
      </c>
      <c r="J28" s="972">
        <f t="shared" si="0"/>
        <v>0</v>
      </c>
      <c r="L28" s="974">
        <v>0</v>
      </c>
      <c r="M28" s="965" t="s">
        <v>375</v>
      </c>
      <c r="N28" s="974">
        <v>0</v>
      </c>
      <c r="O28" s="965" t="s">
        <v>375</v>
      </c>
      <c r="P28" s="974">
        <v>0</v>
      </c>
      <c r="Q28" s="965" t="s">
        <v>375</v>
      </c>
      <c r="R28" s="992"/>
      <c r="S28" s="992"/>
    </row>
    <row r="29" spans="1:19" s="829" customFormat="1" x14ac:dyDescent="0.2">
      <c r="B29" s="833" t="s">
        <v>4</v>
      </c>
      <c r="D29" s="979">
        <f>'41benpresaad'!D27</f>
        <v>3280</v>
      </c>
      <c r="E29" s="832">
        <v>384</v>
      </c>
      <c r="F29" s="975">
        <f t="shared" si="1"/>
        <v>3189</v>
      </c>
      <c r="G29" s="973">
        <f t="shared" si="2"/>
        <v>97.225609756097555</v>
      </c>
      <c r="I29" s="975">
        <f t="shared" si="3"/>
        <v>91</v>
      </c>
      <c r="J29" s="973">
        <f t="shared" si="0"/>
        <v>2.774390243902439</v>
      </c>
      <c r="L29" s="975">
        <v>0</v>
      </c>
      <c r="M29" s="965">
        <f>L29/$I29*100</f>
        <v>0</v>
      </c>
      <c r="N29" s="975">
        <v>19</v>
      </c>
      <c r="O29" s="624">
        <f>N29/$I29*100</f>
        <v>20.87912087912088</v>
      </c>
      <c r="P29" s="975">
        <v>72</v>
      </c>
      <c r="Q29" s="624">
        <f>P29/$I29*100</f>
        <v>79.120879120879124</v>
      </c>
      <c r="R29" s="992"/>
      <c r="S29" s="992"/>
    </row>
    <row r="30" spans="1:19" s="825" customFormat="1" ht="7.5" customHeight="1" x14ac:dyDescent="0.2">
      <c r="A30" s="823"/>
      <c r="B30" s="834"/>
      <c r="D30" s="835"/>
      <c r="E30" s="836"/>
      <c r="F30" s="835"/>
      <c r="G30" s="837"/>
      <c r="I30" s="838"/>
      <c r="J30" s="837"/>
      <c r="L30" s="966"/>
      <c r="M30" s="967"/>
      <c r="N30" s="966"/>
      <c r="O30" s="967"/>
      <c r="P30" s="966"/>
      <c r="Q30" s="967"/>
    </row>
    <row r="31" spans="1:19" s="815" customFormat="1" ht="15" x14ac:dyDescent="0.2">
      <c r="B31" s="839" t="s">
        <v>3</v>
      </c>
      <c r="D31" s="840">
        <f>SUM(D12:D29)</f>
        <v>1363782</v>
      </c>
      <c r="E31" s="836"/>
      <c r="F31" s="841">
        <f>SUM(F12:F29)</f>
        <v>1340282</v>
      </c>
      <c r="G31" s="842">
        <f>F31*100/D31</f>
        <v>98.276850699012016</v>
      </c>
      <c r="I31" s="843">
        <f>SUM(I12:I29)</f>
        <v>23500</v>
      </c>
      <c r="J31" s="842">
        <f>I31*100/D31</f>
        <v>1.7231493009879879</v>
      </c>
      <c r="L31" s="843">
        <f>SUM(L12:L29)</f>
        <v>5334</v>
      </c>
      <c r="M31" s="842">
        <f>L31/$I31*100</f>
        <v>22.697872340425533</v>
      </c>
      <c r="N31" s="843">
        <f>SUM(N12:N29)</f>
        <v>8956</v>
      </c>
      <c r="O31" s="842">
        <f>N31/$I31*100</f>
        <v>38.110638297872342</v>
      </c>
      <c r="P31" s="843">
        <f>SUM(P12:P29)</f>
        <v>9210</v>
      </c>
      <c r="Q31" s="842">
        <f>P31/$I31*100</f>
        <v>39.191489361702125</v>
      </c>
    </row>
    <row r="32" spans="1:19" s="844" customFormat="1" ht="15" x14ac:dyDescent="0.2">
      <c r="B32" s="845" t="s">
        <v>42</v>
      </c>
      <c r="C32" s="846"/>
    </row>
    <row r="33" spans="2:16" ht="33" customHeight="1" x14ac:dyDescent="0.2">
      <c r="B33" s="1208" t="s">
        <v>288</v>
      </c>
      <c r="C33" s="1208"/>
      <c r="D33" s="1208"/>
      <c r="E33" s="1208"/>
      <c r="F33" s="1208"/>
      <c r="G33" s="1208"/>
      <c r="H33" s="1208"/>
      <c r="I33" s="1208"/>
      <c r="J33" s="1208"/>
      <c r="K33" s="1208"/>
      <c r="L33" s="1208"/>
      <c r="M33" s="1208"/>
      <c r="N33" s="1208"/>
      <c r="O33" s="1208"/>
      <c r="P33" s="1208"/>
    </row>
    <row r="35" spans="2:16" x14ac:dyDescent="0.2">
      <c r="B35" s="847"/>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G12:G29 E12:E29">
    <cfRule type="cellIs" dxfId="0" priority="1" stopIfTrue="1" operator="greaterThan">
      <formula>100</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Llanos Hinojosa Cervera</cp:lastModifiedBy>
  <cp:lastPrinted>2023-07-03T12:35:52Z</cp:lastPrinted>
  <dcterms:created xsi:type="dcterms:W3CDTF">2023-07-03T12:20:45Z</dcterms:created>
  <dcterms:modified xsi:type="dcterms:W3CDTF">2023-07-04T07:57:49Z</dcterms:modified>
</cp:coreProperties>
</file>